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4385" yWindow="-15" windowWidth="14460" windowHeight="12180" tabRatio="951" firstSheet="2" activeTab="5"/>
  </bookViews>
  <sheets>
    <sheet name="전체집계표" sheetId="91" state="hidden" r:id="rId1"/>
    <sheet name="집계표" sheetId="92" state="hidden" r:id="rId2"/>
    <sheet name="진도군전체집계표" sheetId="106" r:id="rId3"/>
    <sheet name="편입집계표" sheetId="103" r:id="rId4"/>
    <sheet name="만길리" sheetId="104" r:id="rId5"/>
    <sheet name="거룡리" sheetId="89" r:id="rId6"/>
    <sheet name="명동리" sheetId="102" state="hidden" r:id="rId7"/>
    <sheet name="이하출력X-&gt;" sheetId="101" state="hidden" r:id="rId8"/>
    <sheet name="0리" sheetId="88" state="hidden" r:id="rId9"/>
    <sheet name="00리" sheetId="93" state="hidden" r:id="rId10"/>
    <sheet name="001" sheetId="86" state="hidden" r:id="rId11"/>
    <sheet name="0001" sheetId="100" state="hidden" r:id="rId12"/>
    <sheet name="123" sheetId="85" state="hidden" r:id="rId13"/>
    <sheet name="태전동" sheetId="84" state="hidden" r:id="rId14"/>
    <sheet name="0" sheetId="96" state="hidden" r:id="rId15"/>
    <sheet name="용지조서(6)" sheetId="8" state="hidden" r:id="rId16"/>
    <sheet name="용지조서(7)" sheetId="9" state="hidden" r:id="rId17"/>
    <sheet name="용지조서(8)" sheetId="10" state="hidden" r:id="rId18"/>
    <sheet name="용지조서(9)" sheetId="11" state="hidden" r:id="rId19"/>
    <sheet name="용지조서(10)" sheetId="12" state="hidden" r:id="rId20"/>
    <sheet name="용지조서(11)" sheetId="13" state="hidden" r:id="rId21"/>
    <sheet name="용지조서(12)" sheetId="14" state="hidden" r:id="rId22"/>
    <sheet name="용지조서(13)" sheetId="15" state="hidden" r:id="rId23"/>
    <sheet name="용지조서(14)" sheetId="16" state="hidden" r:id="rId24"/>
    <sheet name="용지조서(15)" sheetId="17" state="hidden" r:id="rId25"/>
    <sheet name="용지조서(16)" sheetId="18" state="hidden" r:id="rId26"/>
    <sheet name="용지조서(17)" sheetId="19" state="hidden" r:id="rId27"/>
    <sheet name="용지조서(18)" sheetId="20" state="hidden" r:id="rId28"/>
    <sheet name="용지조서(19)" sheetId="21" state="hidden" r:id="rId29"/>
    <sheet name="용지조서(20)" sheetId="22" state="hidden" r:id="rId30"/>
    <sheet name="1" sheetId="97" state="hidden" r:id="rId31"/>
    <sheet name="2" sheetId="98" state="hidden" r:id="rId32"/>
    <sheet name="토지대장" sheetId="99" state="hidden" r:id="rId33"/>
  </sheets>
  <definedNames>
    <definedName name="_xlnm._FilterDatabase" localSheetId="14" hidden="1">'0'!$C$1:$C$532</definedName>
    <definedName name="_xlnm._FilterDatabase" localSheetId="11" hidden="1">'0001'!$A$5:$W$299</definedName>
    <definedName name="_xlnm._FilterDatabase" localSheetId="10" hidden="1">'001'!$A$6:$AB$300</definedName>
    <definedName name="_xlnm._FilterDatabase" localSheetId="9" hidden="1">'00리'!$A$6:$AB$300</definedName>
    <definedName name="_xlnm._FilterDatabase" localSheetId="8" hidden="1">'0리'!$A$6:$AB$259</definedName>
    <definedName name="_xlnm._FilterDatabase" localSheetId="12" hidden="1">'123'!$C$1:$C$532</definedName>
    <definedName name="_xlnm._FilterDatabase" localSheetId="5" hidden="1">거룡리!$B$6:$AE$93</definedName>
    <definedName name="_xlnm._FilterDatabase" localSheetId="4" hidden="1">만길리!$B$6:$AE$68</definedName>
    <definedName name="_xlnm._FilterDatabase" localSheetId="6" hidden="1">명동리!$A$6:$Y$394</definedName>
    <definedName name="_xlnm._FilterDatabase" localSheetId="13" hidden="1">태전동!$C$1:$C$553</definedName>
    <definedName name="_xlnm.Print_Area" localSheetId="14">'0'!$A$1:$M$3</definedName>
    <definedName name="_xlnm.Print_Area" localSheetId="11">'0001'!$A$1:$K$89</definedName>
    <definedName name="_xlnm.Print_Area" localSheetId="10">'001'!$A$1:$P$90</definedName>
    <definedName name="_xlnm.Print_Area" localSheetId="9">'00리'!$A$1:$P$90</definedName>
    <definedName name="_xlnm.Print_Area" localSheetId="8">'0리'!$A$1:$P$111</definedName>
    <definedName name="_xlnm.Print_Area" localSheetId="30">'1'!$A$1:$M$3</definedName>
    <definedName name="_xlnm.Print_Area" localSheetId="12">'123'!$A$1:$M$26</definedName>
    <definedName name="_xlnm.Print_Area" localSheetId="31">'2'!$A$1:$M$3</definedName>
    <definedName name="_xlnm.Print_Area" localSheetId="5">거룡리!$A$1:$L$51</definedName>
    <definedName name="_xlnm.Print_Area" localSheetId="4">만길리!$A$1:$L$26</definedName>
    <definedName name="_xlnm.Print_Area" localSheetId="6">명동리!$A$1:$M$26</definedName>
    <definedName name="_xlnm.Print_Area" localSheetId="0">전체집계표!$A$1:$K$128</definedName>
    <definedName name="_xlnm.Print_Area" localSheetId="2">진도군전체집계표!$A$1:$K$124</definedName>
    <definedName name="_xlnm.Print_Area" localSheetId="1">집계표!$A$1:$N$121</definedName>
    <definedName name="_xlnm.Print_Area" localSheetId="13">태전동!$A$1:$M$152</definedName>
    <definedName name="_xlnm.Print_Area" localSheetId="3">편입집계표!$A$1:$N$61</definedName>
    <definedName name="_xlnm.Print_Titles" localSheetId="14">'0'!$1:$5</definedName>
    <definedName name="_xlnm.Print_Titles" localSheetId="11">'0001'!$1:$5</definedName>
    <definedName name="_xlnm.Print_Titles" localSheetId="10">'001'!$1:$6</definedName>
    <definedName name="_xlnm.Print_Titles" localSheetId="9">'00리'!$1:$6</definedName>
    <definedName name="_xlnm.Print_Titles" localSheetId="8">'0리'!$1:$6</definedName>
    <definedName name="_xlnm.Print_Titles" localSheetId="30">'1'!$1:$5</definedName>
    <definedName name="_xlnm.Print_Titles" localSheetId="12">'123'!$1:$5</definedName>
    <definedName name="_xlnm.Print_Titles" localSheetId="5">거룡리!$1:$6</definedName>
    <definedName name="_xlnm.Print_Titles" localSheetId="4">만길리!$1:$6</definedName>
    <definedName name="_xlnm.Print_Titles" localSheetId="6">명동리!$1:$6</definedName>
    <definedName name="_xlnm.Print_Titles" localSheetId="19">'용지조서(10)'!$1:$7</definedName>
    <definedName name="_xlnm.Print_Titles" localSheetId="20">'용지조서(11)'!$1:$7</definedName>
    <definedName name="_xlnm.Print_Titles" localSheetId="21">'용지조서(12)'!$1:$7</definedName>
    <definedName name="_xlnm.Print_Titles" localSheetId="22">'용지조서(13)'!$1:$7</definedName>
    <definedName name="_xlnm.Print_Titles" localSheetId="23">'용지조서(14)'!$1:$7</definedName>
    <definedName name="_xlnm.Print_Titles" localSheetId="24">'용지조서(15)'!$1:$7</definedName>
    <definedName name="_xlnm.Print_Titles" localSheetId="25">'용지조서(16)'!$1:$7</definedName>
    <definedName name="_xlnm.Print_Titles" localSheetId="26">'용지조서(17)'!$1:$7</definedName>
    <definedName name="_xlnm.Print_Titles" localSheetId="27">'용지조서(18)'!$1:$7</definedName>
    <definedName name="_xlnm.Print_Titles" localSheetId="28">'용지조서(19)'!$1:$7</definedName>
    <definedName name="_xlnm.Print_Titles" localSheetId="29">'용지조서(20)'!$1:$7</definedName>
    <definedName name="_xlnm.Print_Titles" localSheetId="15">'용지조서(6)'!$1:$7</definedName>
    <definedName name="_xlnm.Print_Titles" localSheetId="16">'용지조서(7)'!$1:$7</definedName>
    <definedName name="_xlnm.Print_Titles" localSheetId="17">'용지조서(8)'!$1:$7</definedName>
    <definedName name="_xlnm.Print_Titles" localSheetId="18">'용지조서(9)'!$1:$7</definedName>
    <definedName name="_xlnm.Print_Titles" localSheetId="1">집계표!$1:$1</definedName>
    <definedName name="_xlnm.Print_Titles" localSheetId="13">태전동!$1:$5</definedName>
    <definedName name="_xlnm.Print_Titles" localSheetId="3">편입집계표!$1:$1</definedName>
  </definedNames>
  <calcPr calcId="144525"/>
</workbook>
</file>

<file path=xl/calcChain.xml><?xml version="1.0" encoding="utf-8"?>
<calcChain xmlns="http://schemas.openxmlformats.org/spreadsheetml/2006/main">
  <c r="F50" i="89" l="1"/>
  <c r="E50" i="89"/>
  <c r="F46" i="89"/>
  <c r="E46" i="89"/>
  <c r="F26" i="89"/>
  <c r="E26" i="89"/>
  <c r="E51" i="89" l="1"/>
  <c r="F51" i="89"/>
  <c r="M44" i="89"/>
  <c r="M45" i="89"/>
  <c r="M47" i="89"/>
  <c r="M48" i="89"/>
  <c r="M49" i="89"/>
  <c r="M43" i="89" l="1"/>
  <c r="M42" i="89"/>
  <c r="M41" i="89"/>
  <c r="M40" i="89"/>
  <c r="H66" i="106" l="1"/>
  <c r="E66" i="106"/>
  <c r="E96" i="106"/>
  <c r="H97" i="106"/>
  <c r="E97" i="106"/>
  <c r="E65" i="106"/>
  <c r="H35" i="106"/>
  <c r="E35" i="106"/>
  <c r="E34" i="106"/>
  <c r="M39" i="89" l="1"/>
  <c r="M38" i="89"/>
  <c r="M37" i="89"/>
  <c r="M36" i="89"/>
  <c r="M35" i="89"/>
  <c r="M34" i="89"/>
  <c r="M33" i="89"/>
  <c r="M32" i="89"/>
  <c r="M31" i="89"/>
  <c r="M30" i="89"/>
  <c r="M29" i="89"/>
  <c r="M28" i="89"/>
  <c r="M27" i="89"/>
  <c r="M25" i="89"/>
  <c r="M24" i="104" l="1"/>
  <c r="M22" i="89"/>
  <c r="M21" i="89"/>
  <c r="M24" i="89"/>
  <c r="M8" i="89" l="1"/>
  <c r="D14" i="103" l="1"/>
  <c r="G14" i="106" s="1"/>
  <c r="D61" i="103"/>
  <c r="J31" i="106" s="1"/>
  <c r="D60" i="103"/>
  <c r="J30" i="106" s="1"/>
  <c r="D59" i="103"/>
  <c r="J29" i="106" s="1"/>
  <c r="D58" i="103"/>
  <c r="J28" i="106" s="1"/>
  <c r="D57" i="103"/>
  <c r="J27" i="106" s="1"/>
  <c r="D56" i="103"/>
  <c r="J26" i="106" s="1"/>
  <c r="D55" i="103"/>
  <c r="J25" i="106" s="1"/>
  <c r="D54" i="103"/>
  <c r="J24" i="106" s="1"/>
  <c r="D53" i="103"/>
  <c r="J23" i="106" s="1"/>
  <c r="D52" i="103"/>
  <c r="J22" i="106" s="1"/>
  <c r="D51" i="103"/>
  <c r="J21" i="106" s="1"/>
  <c r="D50" i="103"/>
  <c r="J20" i="106" s="1"/>
  <c r="D49" i="103"/>
  <c r="J19" i="106" s="1"/>
  <c r="D48" i="103"/>
  <c r="J18" i="106" s="1"/>
  <c r="D47" i="103"/>
  <c r="J17" i="106" s="1"/>
  <c r="D46" i="103"/>
  <c r="J16" i="106" s="1"/>
  <c r="D45" i="103"/>
  <c r="J15" i="106" s="1"/>
  <c r="D44" i="103"/>
  <c r="J14" i="106" s="1"/>
  <c r="D43" i="103"/>
  <c r="J13" i="106" s="1"/>
  <c r="D42" i="103"/>
  <c r="J12" i="106" s="1"/>
  <c r="D41" i="103"/>
  <c r="J11" i="106" s="1"/>
  <c r="D40" i="103"/>
  <c r="J10" i="106" s="1"/>
  <c r="D39" i="103"/>
  <c r="J9" i="106" s="1"/>
  <c r="D38" i="103"/>
  <c r="J8" i="106" s="1"/>
  <c r="D37" i="103"/>
  <c r="J7" i="106" s="1"/>
  <c r="M32" i="103"/>
  <c r="B61" i="103"/>
  <c r="H31" i="106" s="1"/>
  <c r="B60" i="103"/>
  <c r="H30" i="106" s="1"/>
  <c r="B59" i="103"/>
  <c r="H29" i="106" s="1"/>
  <c r="B58" i="103"/>
  <c r="H28" i="106" s="1"/>
  <c r="B57" i="103"/>
  <c r="H27" i="106" s="1"/>
  <c r="B56" i="103"/>
  <c r="H26" i="106" s="1"/>
  <c r="B55" i="103"/>
  <c r="H25" i="106" s="1"/>
  <c r="B54" i="103"/>
  <c r="H24" i="106" s="1"/>
  <c r="B53" i="103"/>
  <c r="H23" i="106" s="1"/>
  <c r="B52" i="103"/>
  <c r="H22" i="106" s="1"/>
  <c r="B51" i="103"/>
  <c r="H21" i="106" s="1"/>
  <c r="B50" i="103"/>
  <c r="H20" i="106" s="1"/>
  <c r="B49" i="103"/>
  <c r="H19" i="106" s="1"/>
  <c r="B48" i="103"/>
  <c r="H18" i="106" s="1"/>
  <c r="B47" i="103"/>
  <c r="H17" i="106" s="1"/>
  <c r="B46" i="103"/>
  <c r="H16" i="106" s="1"/>
  <c r="B45" i="103"/>
  <c r="H15" i="106" s="1"/>
  <c r="B44" i="103"/>
  <c r="H14" i="106" s="1"/>
  <c r="B43" i="103"/>
  <c r="H13" i="106" s="1"/>
  <c r="B42" i="103"/>
  <c r="H12" i="106" s="1"/>
  <c r="B41" i="103"/>
  <c r="H11" i="106" s="1"/>
  <c r="B40" i="103"/>
  <c r="H10" i="106" s="1"/>
  <c r="B39" i="103"/>
  <c r="H9" i="106" s="1"/>
  <c r="B38" i="103"/>
  <c r="H8" i="106" s="1"/>
  <c r="B37" i="103"/>
  <c r="H7" i="106" s="1"/>
  <c r="D31" i="103"/>
  <c r="G31" i="106" s="1"/>
  <c r="B31" i="103"/>
  <c r="E31" i="106" s="1"/>
  <c r="D30" i="103"/>
  <c r="G30" i="106" s="1"/>
  <c r="B30" i="103"/>
  <c r="E30" i="106" s="1"/>
  <c r="D29" i="103"/>
  <c r="G29" i="106" s="1"/>
  <c r="B29" i="103"/>
  <c r="E29" i="106" s="1"/>
  <c r="D28" i="103"/>
  <c r="G28" i="106" s="1"/>
  <c r="B28" i="103"/>
  <c r="E28" i="106" s="1"/>
  <c r="D27" i="103"/>
  <c r="G27" i="106" s="1"/>
  <c r="B27" i="103"/>
  <c r="E27" i="106" s="1"/>
  <c r="D26" i="103"/>
  <c r="G26" i="106" s="1"/>
  <c r="B26" i="103"/>
  <c r="E26" i="106" s="1"/>
  <c r="D25" i="103"/>
  <c r="G25" i="106" s="1"/>
  <c r="B25" i="103"/>
  <c r="E25" i="106" s="1"/>
  <c r="D24" i="103"/>
  <c r="G24" i="106" s="1"/>
  <c r="B24" i="103"/>
  <c r="E24" i="106" s="1"/>
  <c r="D23" i="103"/>
  <c r="G23" i="106" s="1"/>
  <c r="B23" i="103"/>
  <c r="E23" i="106" s="1"/>
  <c r="D22" i="103"/>
  <c r="G22" i="106" s="1"/>
  <c r="B22" i="103"/>
  <c r="E22" i="106" s="1"/>
  <c r="D21" i="103"/>
  <c r="G21" i="106" s="1"/>
  <c r="B21" i="103"/>
  <c r="E21" i="106" s="1"/>
  <c r="D20" i="103"/>
  <c r="G20" i="106" s="1"/>
  <c r="B20" i="103"/>
  <c r="E20" i="106" s="1"/>
  <c r="D19" i="103"/>
  <c r="G19" i="106" s="1"/>
  <c r="B19" i="103"/>
  <c r="E19" i="106" s="1"/>
  <c r="D18" i="103"/>
  <c r="G18" i="106" s="1"/>
  <c r="B18" i="103"/>
  <c r="E18" i="106" s="1"/>
  <c r="D17" i="103"/>
  <c r="G17" i="106" s="1"/>
  <c r="B17" i="103"/>
  <c r="E17" i="106" s="1"/>
  <c r="D16" i="103"/>
  <c r="G16" i="106" s="1"/>
  <c r="B16" i="103"/>
  <c r="E16" i="106" s="1"/>
  <c r="D15" i="103"/>
  <c r="G15" i="106" s="1"/>
  <c r="B15" i="103"/>
  <c r="E15" i="106" s="1"/>
  <c r="T14" i="103"/>
  <c r="S14" i="103"/>
  <c r="B14" i="103"/>
  <c r="E14" i="106" s="1"/>
  <c r="D13" i="103"/>
  <c r="G13" i="106" s="1"/>
  <c r="B13" i="103"/>
  <c r="E13" i="106" s="1"/>
  <c r="D12" i="103"/>
  <c r="G12" i="106" s="1"/>
  <c r="B12" i="103"/>
  <c r="E12" i="106" s="1"/>
  <c r="D11" i="103"/>
  <c r="G11" i="106" s="1"/>
  <c r="B11" i="103"/>
  <c r="E11" i="106" s="1"/>
  <c r="D10" i="103"/>
  <c r="G10" i="106" s="1"/>
  <c r="B10" i="103"/>
  <c r="E10" i="106" s="1"/>
  <c r="D9" i="103"/>
  <c r="G9" i="106" s="1"/>
  <c r="B9" i="103"/>
  <c r="E9" i="106" s="1"/>
  <c r="D8" i="103"/>
  <c r="G8" i="106" s="1"/>
  <c r="B8" i="103"/>
  <c r="E8" i="106" s="1"/>
  <c r="D7" i="103"/>
  <c r="G7" i="106" s="1"/>
  <c r="B7" i="103"/>
  <c r="E7" i="106" s="1"/>
  <c r="M2" i="103"/>
  <c r="G6" i="106" l="1"/>
  <c r="E6" i="106"/>
  <c r="D14" i="106"/>
  <c r="B10" i="106"/>
  <c r="B14" i="106"/>
  <c r="B18" i="106"/>
  <c r="B22" i="106"/>
  <c r="B26" i="106"/>
  <c r="B30" i="106"/>
  <c r="D7" i="106"/>
  <c r="D11" i="106"/>
  <c r="D15" i="106"/>
  <c r="D19" i="106"/>
  <c r="D23" i="106"/>
  <c r="D27" i="106"/>
  <c r="D31" i="106"/>
  <c r="B7" i="106"/>
  <c r="B11" i="106"/>
  <c r="B15" i="106"/>
  <c r="B19" i="106"/>
  <c r="B23" i="106"/>
  <c r="B27" i="106"/>
  <c r="B31" i="106"/>
  <c r="D8" i="106"/>
  <c r="D12" i="106"/>
  <c r="D16" i="106"/>
  <c r="D20" i="106"/>
  <c r="D24" i="106"/>
  <c r="D28" i="106"/>
  <c r="B8" i="106"/>
  <c r="B12" i="106"/>
  <c r="B16" i="106"/>
  <c r="B20" i="106"/>
  <c r="B24" i="106"/>
  <c r="B28" i="106"/>
  <c r="D9" i="106"/>
  <c r="D13" i="106"/>
  <c r="D17" i="106"/>
  <c r="D21" i="106"/>
  <c r="D25" i="106"/>
  <c r="D29" i="106"/>
  <c r="B9" i="106"/>
  <c r="B13" i="106"/>
  <c r="B17" i="106"/>
  <c r="B21" i="106"/>
  <c r="B25" i="106"/>
  <c r="B29" i="106"/>
  <c r="D10" i="106"/>
  <c r="D18" i="106"/>
  <c r="D22" i="106"/>
  <c r="D26" i="106"/>
  <c r="D30" i="106"/>
  <c r="H6" i="106"/>
  <c r="J6" i="106"/>
  <c r="D36" i="103"/>
  <c r="D6" i="106" l="1"/>
  <c r="B6" i="106"/>
  <c r="M25" i="104"/>
  <c r="M22" i="104"/>
  <c r="F594" i="104"/>
  <c r="F573" i="104"/>
  <c r="F552" i="104"/>
  <c r="F531" i="104"/>
  <c r="F510" i="104"/>
  <c r="F489" i="104"/>
  <c r="F468" i="104"/>
  <c r="F447" i="104"/>
  <c r="M436" i="104"/>
  <c r="M435" i="104"/>
  <c r="M434" i="104"/>
  <c r="M433" i="104"/>
  <c r="M432" i="104"/>
  <c r="M431" i="104"/>
  <c r="M430" i="104"/>
  <c r="M429" i="104"/>
  <c r="M428" i="104"/>
  <c r="M427" i="104"/>
  <c r="M426" i="104"/>
  <c r="M425" i="104"/>
  <c r="M424" i="104"/>
  <c r="M423" i="104"/>
  <c r="M422" i="104"/>
  <c r="M421" i="104"/>
  <c r="M420" i="104"/>
  <c r="M419" i="104"/>
  <c r="M418" i="104"/>
  <c r="M417" i="104"/>
  <c r="M416" i="104"/>
  <c r="M415" i="104"/>
  <c r="M414" i="104"/>
  <c r="M413" i="104"/>
  <c r="M412" i="104"/>
  <c r="M411" i="104"/>
  <c r="M410" i="104"/>
  <c r="M409" i="104"/>
  <c r="M408" i="104"/>
  <c r="M407" i="104"/>
  <c r="M406" i="104"/>
  <c r="M405" i="104"/>
  <c r="M404" i="104"/>
  <c r="M403" i="104"/>
  <c r="M402" i="104"/>
  <c r="M401" i="104"/>
  <c r="M400" i="104"/>
  <c r="M399" i="104"/>
  <c r="M398" i="104"/>
  <c r="M397" i="104"/>
  <c r="M396" i="104"/>
  <c r="M395" i="104"/>
  <c r="M394" i="104"/>
  <c r="M393" i="104"/>
  <c r="M392" i="104"/>
  <c r="M391" i="104"/>
  <c r="M390" i="104"/>
  <c r="M389" i="104"/>
  <c r="M388" i="104"/>
  <c r="M387" i="104"/>
  <c r="M386" i="104"/>
  <c r="M385" i="104"/>
  <c r="M384" i="104"/>
  <c r="M383" i="104"/>
  <c r="M382" i="104"/>
  <c r="M381" i="104"/>
  <c r="M380" i="104"/>
  <c r="M379" i="104"/>
  <c r="M378" i="104"/>
  <c r="M377" i="104"/>
  <c r="M376" i="104"/>
  <c r="M375" i="104"/>
  <c r="M374" i="104"/>
  <c r="M373" i="104"/>
  <c r="M372" i="104"/>
  <c r="M371" i="104"/>
  <c r="M370" i="104"/>
  <c r="M369" i="104"/>
  <c r="M368" i="104"/>
  <c r="M367" i="104"/>
  <c r="M366" i="104"/>
  <c r="M365" i="104"/>
  <c r="M364" i="104"/>
  <c r="M363" i="104"/>
  <c r="M362" i="104"/>
  <c r="M361" i="104"/>
  <c r="M360" i="104"/>
  <c r="M359" i="104"/>
  <c r="M358" i="104"/>
  <c r="M357" i="104"/>
  <c r="M356" i="104"/>
  <c r="M355" i="104"/>
  <c r="M354" i="104"/>
  <c r="M353" i="104"/>
  <c r="M352" i="104"/>
  <c r="M351" i="104"/>
  <c r="M350" i="104"/>
  <c r="M349" i="104"/>
  <c r="M348" i="104"/>
  <c r="M347" i="104"/>
  <c r="M346" i="104"/>
  <c r="M345" i="104"/>
  <c r="M344" i="104"/>
  <c r="M343" i="104"/>
  <c r="M342" i="104"/>
  <c r="M341" i="104"/>
  <c r="M340" i="104"/>
  <c r="M339" i="104"/>
  <c r="M338" i="104"/>
  <c r="M337" i="104"/>
  <c r="M336" i="104"/>
  <c r="M335" i="104"/>
  <c r="M334" i="104"/>
  <c r="M333" i="104"/>
  <c r="M332" i="104"/>
  <c r="M331" i="104"/>
  <c r="M330" i="104"/>
  <c r="M329" i="104"/>
  <c r="M328" i="104"/>
  <c r="M327" i="104"/>
  <c r="M326" i="104"/>
  <c r="M325" i="104"/>
  <c r="M324" i="104"/>
  <c r="M323" i="104"/>
  <c r="M322" i="104"/>
  <c r="M321" i="104"/>
  <c r="M320" i="104"/>
  <c r="M319" i="104"/>
  <c r="M318" i="104"/>
  <c r="M317" i="104"/>
  <c r="M316" i="104"/>
  <c r="M315" i="104"/>
  <c r="M314" i="104"/>
  <c r="M313" i="104"/>
  <c r="M312" i="104"/>
  <c r="M311" i="104"/>
  <c r="M310" i="104"/>
  <c r="M309" i="104"/>
  <c r="M308" i="104"/>
  <c r="M307" i="104"/>
  <c r="M306" i="104"/>
  <c r="M305" i="104"/>
  <c r="M304" i="104"/>
  <c r="M303" i="104"/>
  <c r="M302" i="104"/>
  <c r="M301" i="104"/>
  <c r="M300" i="104"/>
  <c r="M299" i="104"/>
  <c r="M298" i="104"/>
  <c r="M297" i="104"/>
  <c r="M296" i="104"/>
  <c r="M295" i="104"/>
  <c r="M294" i="104"/>
  <c r="M293" i="104"/>
  <c r="M292" i="104"/>
  <c r="M291" i="104"/>
  <c r="M290" i="104"/>
  <c r="M289" i="104"/>
  <c r="M288" i="104"/>
  <c r="M287" i="104"/>
  <c r="M286" i="104"/>
  <c r="M285" i="104"/>
  <c r="M284" i="104"/>
  <c r="M283" i="104"/>
  <c r="M282" i="104"/>
  <c r="M281" i="104"/>
  <c r="M280" i="104"/>
  <c r="M279" i="104"/>
  <c r="M278" i="104"/>
  <c r="M277" i="104"/>
  <c r="M276" i="104"/>
  <c r="M275" i="104"/>
  <c r="M274" i="104"/>
  <c r="M273" i="104"/>
  <c r="M272" i="104"/>
  <c r="M271" i="104"/>
  <c r="M270" i="104"/>
  <c r="M269" i="104"/>
  <c r="M268" i="104"/>
  <c r="M267" i="104"/>
  <c r="M266" i="104"/>
  <c r="M265" i="104"/>
  <c r="M264" i="104"/>
  <c r="M263" i="104"/>
  <c r="M262" i="104"/>
  <c r="M261" i="104"/>
  <c r="M260" i="104"/>
  <c r="M259" i="104"/>
  <c r="M258" i="104"/>
  <c r="M257" i="104"/>
  <c r="M256" i="104"/>
  <c r="M255" i="104"/>
  <c r="M254" i="104"/>
  <c r="M253" i="104"/>
  <c r="M252" i="104"/>
  <c r="M251" i="104"/>
  <c r="M250" i="104"/>
  <c r="M249" i="104"/>
  <c r="M248" i="104"/>
  <c r="M247" i="104"/>
  <c r="M246" i="104"/>
  <c r="M245" i="104"/>
  <c r="M244" i="104"/>
  <c r="M243" i="104"/>
  <c r="M242" i="104"/>
  <c r="M241" i="104"/>
  <c r="M240" i="104"/>
  <c r="M239" i="104"/>
  <c r="M238" i="104"/>
  <c r="M237" i="104"/>
  <c r="M236" i="104"/>
  <c r="M235" i="104"/>
  <c r="M234" i="104"/>
  <c r="M233" i="104"/>
  <c r="M232" i="104"/>
  <c r="M231" i="104"/>
  <c r="M230" i="104"/>
  <c r="M229" i="104"/>
  <c r="M228" i="104"/>
  <c r="M227" i="104"/>
  <c r="M226" i="104"/>
  <c r="M225" i="104"/>
  <c r="M224" i="104"/>
  <c r="M223" i="104"/>
  <c r="M222" i="104"/>
  <c r="M221" i="104"/>
  <c r="M220" i="104"/>
  <c r="M219" i="104"/>
  <c r="M218" i="104"/>
  <c r="M217" i="104"/>
  <c r="M216" i="104"/>
  <c r="M215" i="104"/>
  <c r="M214" i="104"/>
  <c r="M213" i="104"/>
  <c r="M212" i="104"/>
  <c r="M211" i="104"/>
  <c r="M210" i="104"/>
  <c r="M209" i="104"/>
  <c r="M208" i="104"/>
  <c r="M207" i="104"/>
  <c r="M206" i="104"/>
  <c r="M205" i="104"/>
  <c r="M204" i="104"/>
  <c r="M203" i="104"/>
  <c r="M202" i="104"/>
  <c r="M201" i="104"/>
  <c r="M200" i="104"/>
  <c r="M199" i="104"/>
  <c r="M198" i="104"/>
  <c r="M197" i="104"/>
  <c r="M196" i="104"/>
  <c r="M194" i="104"/>
  <c r="M193" i="104"/>
  <c r="M192" i="104"/>
  <c r="M191" i="104"/>
  <c r="M190" i="104"/>
  <c r="M189" i="104"/>
  <c r="M188" i="104"/>
  <c r="M187" i="104"/>
  <c r="M186" i="104"/>
  <c r="M185" i="104"/>
  <c r="M184" i="104"/>
  <c r="M183" i="104"/>
  <c r="M182" i="104"/>
  <c r="M181" i="104"/>
  <c r="M180" i="104"/>
  <c r="M179" i="104"/>
  <c r="M178" i="104"/>
  <c r="M177" i="104"/>
  <c r="M176" i="104"/>
  <c r="M175" i="104"/>
  <c r="M174" i="104"/>
  <c r="F174" i="104"/>
  <c r="M173" i="104"/>
  <c r="M172" i="104"/>
  <c r="M171" i="104"/>
  <c r="M170" i="104"/>
  <c r="M169" i="104"/>
  <c r="M168" i="104"/>
  <c r="M167" i="104"/>
  <c r="M166" i="104"/>
  <c r="M165" i="104"/>
  <c r="M164" i="104"/>
  <c r="M163" i="104"/>
  <c r="M162" i="104"/>
  <c r="M161" i="104"/>
  <c r="M160" i="104"/>
  <c r="M159" i="104"/>
  <c r="M158" i="104"/>
  <c r="M157" i="104"/>
  <c r="M156" i="104"/>
  <c r="M155" i="104"/>
  <c r="M154" i="104"/>
  <c r="M153" i="104"/>
  <c r="F153" i="104"/>
  <c r="M152" i="104"/>
  <c r="M151" i="104"/>
  <c r="M150" i="104"/>
  <c r="M149" i="104"/>
  <c r="M148" i="104"/>
  <c r="M147" i="104"/>
  <c r="M146" i="104"/>
  <c r="M145" i="104"/>
  <c r="M144" i="104"/>
  <c r="M143" i="104"/>
  <c r="M142" i="104"/>
  <c r="M141" i="104"/>
  <c r="M140" i="104"/>
  <c r="M139" i="104"/>
  <c r="M138" i="104"/>
  <c r="M137" i="104"/>
  <c r="M136" i="104"/>
  <c r="M135" i="104"/>
  <c r="M134" i="104"/>
  <c r="M133" i="104"/>
  <c r="Y132" i="104"/>
  <c r="T132" i="104"/>
  <c r="V132" i="104" s="1"/>
  <c r="M132" i="104"/>
  <c r="Y131" i="104"/>
  <c r="T131" i="104"/>
  <c r="M131" i="104"/>
  <c r="F131" i="104"/>
  <c r="E131" i="104"/>
  <c r="Y130" i="104"/>
  <c r="W130" i="104"/>
  <c r="T130" i="104"/>
  <c r="X130" i="104" s="1"/>
  <c r="M130" i="104"/>
  <c r="Y129" i="104"/>
  <c r="T129" i="104"/>
  <c r="M129" i="104"/>
  <c r="Y128" i="104"/>
  <c r="T128" i="104"/>
  <c r="V128" i="104" s="1"/>
  <c r="M128" i="104"/>
  <c r="Y127" i="104"/>
  <c r="T127" i="104"/>
  <c r="U127" i="104" s="1"/>
  <c r="M127" i="104"/>
  <c r="Y126" i="104"/>
  <c r="T126" i="104"/>
  <c r="X126" i="104" s="1"/>
  <c r="M126" i="104"/>
  <c r="Y125" i="104"/>
  <c r="T125" i="104"/>
  <c r="X125" i="104" s="1"/>
  <c r="M125" i="104"/>
  <c r="Y124" i="104"/>
  <c r="T124" i="104"/>
  <c r="V124" i="104" s="1"/>
  <c r="M124" i="104"/>
  <c r="Y123" i="104"/>
  <c r="T123" i="104"/>
  <c r="U123" i="104" s="1"/>
  <c r="M123" i="104"/>
  <c r="Y122" i="104"/>
  <c r="T122" i="104"/>
  <c r="X122" i="104" s="1"/>
  <c r="M122" i="104"/>
  <c r="Y121" i="104"/>
  <c r="T121" i="104"/>
  <c r="M121" i="104"/>
  <c r="Y120" i="104"/>
  <c r="T120" i="104"/>
  <c r="V120" i="104" s="1"/>
  <c r="M120" i="104"/>
  <c r="Y119" i="104"/>
  <c r="T119" i="104"/>
  <c r="U119" i="104" s="1"/>
  <c r="M119" i="104"/>
  <c r="Y118" i="104"/>
  <c r="T118" i="104"/>
  <c r="X118" i="104" s="1"/>
  <c r="M118" i="104"/>
  <c r="Y117" i="104"/>
  <c r="T117" i="104"/>
  <c r="M117" i="104"/>
  <c r="Y116" i="104"/>
  <c r="T116" i="104"/>
  <c r="V116" i="104" s="1"/>
  <c r="M116" i="104"/>
  <c r="Y115" i="104"/>
  <c r="T115" i="104"/>
  <c r="U115" i="104" s="1"/>
  <c r="M115" i="104"/>
  <c r="Y114" i="104"/>
  <c r="T114" i="104"/>
  <c r="U114" i="104" s="1"/>
  <c r="M114" i="104"/>
  <c r="Y113" i="104"/>
  <c r="T113" i="104"/>
  <c r="U113" i="104" s="1"/>
  <c r="M113" i="104"/>
  <c r="Y112" i="104"/>
  <c r="T112" i="104"/>
  <c r="U112" i="104" s="1"/>
  <c r="M112" i="104"/>
  <c r="Y111" i="104"/>
  <c r="T111" i="104"/>
  <c r="U111" i="104" s="1"/>
  <c r="M111" i="104"/>
  <c r="F111" i="104"/>
  <c r="E111" i="104"/>
  <c r="Y110" i="104"/>
  <c r="T110" i="104"/>
  <c r="V110" i="104" s="1"/>
  <c r="M110" i="104"/>
  <c r="Y109" i="104"/>
  <c r="T109" i="104"/>
  <c r="V109" i="104" s="1"/>
  <c r="M109" i="104"/>
  <c r="Y108" i="104"/>
  <c r="W108" i="104"/>
  <c r="T108" i="104"/>
  <c r="V108" i="104" s="1"/>
  <c r="M108" i="104"/>
  <c r="Y107" i="104"/>
  <c r="U107" i="104"/>
  <c r="T107" i="104"/>
  <c r="V107" i="104" s="1"/>
  <c r="M107" i="104"/>
  <c r="Y106" i="104"/>
  <c r="T106" i="104"/>
  <c r="V106" i="104" s="1"/>
  <c r="M106" i="104"/>
  <c r="Y105" i="104"/>
  <c r="T105" i="104"/>
  <c r="V105" i="104" s="1"/>
  <c r="M105" i="104"/>
  <c r="Y104" i="104"/>
  <c r="T104" i="104"/>
  <c r="V104" i="104" s="1"/>
  <c r="M104" i="104"/>
  <c r="Y103" i="104"/>
  <c r="T103" i="104"/>
  <c r="V103" i="104" s="1"/>
  <c r="M103" i="104"/>
  <c r="Y102" i="104"/>
  <c r="T102" i="104"/>
  <c r="V102" i="104" s="1"/>
  <c r="M102" i="104"/>
  <c r="Y101" i="104"/>
  <c r="T101" i="104"/>
  <c r="V101" i="104" s="1"/>
  <c r="M101" i="104"/>
  <c r="Y100" i="104"/>
  <c r="T100" i="104"/>
  <c r="V100" i="104" s="1"/>
  <c r="M100" i="104"/>
  <c r="Y99" i="104"/>
  <c r="T99" i="104"/>
  <c r="V99" i="104" s="1"/>
  <c r="M99" i="104"/>
  <c r="Y98" i="104"/>
  <c r="T98" i="104"/>
  <c r="V98" i="104" s="1"/>
  <c r="M98" i="104"/>
  <c r="Y97" i="104"/>
  <c r="T97" i="104"/>
  <c r="V97" i="104" s="1"/>
  <c r="M97" i="104"/>
  <c r="Y96" i="104"/>
  <c r="T96" i="104"/>
  <c r="V96" i="104" s="1"/>
  <c r="M96" i="104"/>
  <c r="Y95" i="104"/>
  <c r="T95" i="104"/>
  <c r="V95" i="104" s="1"/>
  <c r="M95" i="104"/>
  <c r="Y94" i="104"/>
  <c r="T94" i="104"/>
  <c r="V94" i="104" s="1"/>
  <c r="M94" i="104"/>
  <c r="Y93" i="104"/>
  <c r="T93" i="104"/>
  <c r="V93" i="104" s="1"/>
  <c r="M93" i="104"/>
  <c r="Y92" i="104"/>
  <c r="W92" i="104"/>
  <c r="T92" i="104"/>
  <c r="V92" i="104" s="1"/>
  <c r="M92" i="104"/>
  <c r="Y91" i="104"/>
  <c r="U91" i="104"/>
  <c r="T91" i="104"/>
  <c r="V91" i="104" s="1"/>
  <c r="M91" i="104"/>
  <c r="Y90" i="104"/>
  <c r="T90" i="104"/>
  <c r="V90" i="104" s="1"/>
  <c r="M90" i="104"/>
  <c r="F90" i="104"/>
  <c r="E90" i="104"/>
  <c r="Y89" i="104"/>
  <c r="V89" i="104"/>
  <c r="T89" i="104"/>
  <c r="X89" i="104" s="1"/>
  <c r="M89" i="104"/>
  <c r="Y88" i="104"/>
  <c r="X88" i="104"/>
  <c r="T88" i="104"/>
  <c r="M88" i="104"/>
  <c r="Y87" i="104"/>
  <c r="T87" i="104"/>
  <c r="M87" i="104"/>
  <c r="Y86" i="104"/>
  <c r="T86" i="104"/>
  <c r="X86" i="104" s="1"/>
  <c r="M86" i="104"/>
  <c r="Y85" i="104"/>
  <c r="T85" i="104"/>
  <c r="X85" i="104" s="1"/>
  <c r="M85" i="104"/>
  <c r="Y84" i="104"/>
  <c r="T84" i="104"/>
  <c r="X84" i="104" s="1"/>
  <c r="M84" i="104"/>
  <c r="Y83" i="104"/>
  <c r="T83" i="104"/>
  <c r="M83" i="104"/>
  <c r="Y82" i="104"/>
  <c r="T82" i="104"/>
  <c r="X82" i="104" s="1"/>
  <c r="M82" i="104"/>
  <c r="Y81" i="104"/>
  <c r="V81" i="104"/>
  <c r="T81" i="104"/>
  <c r="X81" i="104" s="1"/>
  <c r="M81" i="104"/>
  <c r="Y80" i="104"/>
  <c r="T80" i="104"/>
  <c r="W80" i="104" s="1"/>
  <c r="M80" i="104"/>
  <c r="Y79" i="104"/>
  <c r="T79" i="104"/>
  <c r="W79" i="104" s="1"/>
  <c r="M79" i="104"/>
  <c r="Y78" i="104"/>
  <c r="T78" i="104"/>
  <c r="W78" i="104" s="1"/>
  <c r="M78" i="104"/>
  <c r="Y77" i="104"/>
  <c r="T77" i="104"/>
  <c r="W77" i="104" s="1"/>
  <c r="M77" i="104"/>
  <c r="Y76" i="104"/>
  <c r="T76" i="104"/>
  <c r="W76" i="104" s="1"/>
  <c r="M76" i="104"/>
  <c r="Y75" i="104"/>
  <c r="T75" i="104"/>
  <c r="W75" i="104" s="1"/>
  <c r="M75" i="104"/>
  <c r="Y74" i="104"/>
  <c r="T74" i="104"/>
  <c r="W74" i="104" s="1"/>
  <c r="M74" i="104"/>
  <c r="Y73" i="104"/>
  <c r="T73" i="104"/>
  <c r="W73" i="104" s="1"/>
  <c r="M73" i="104"/>
  <c r="Y72" i="104"/>
  <c r="T72" i="104"/>
  <c r="W72" i="104" s="1"/>
  <c r="M72" i="104"/>
  <c r="Y71" i="104"/>
  <c r="T71" i="104"/>
  <c r="W71" i="104" s="1"/>
  <c r="M71" i="104"/>
  <c r="Y70" i="104"/>
  <c r="T70" i="104"/>
  <c r="W70" i="104" s="1"/>
  <c r="M70" i="104"/>
  <c r="Y68" i="104"/>
  <c r="T68" i="104"/>
  <c r="W68" i="104" s="1"/>
  <c r="M68" i="104"/>
  <c r="F68" i="104"/>
  <c r="E68" i="104"/>
  <c r="M67" i="104"/>
  <c r="M66" i="104"/>
  <c r="M65" i="104"/>
  <c r="M64" i="104"/>
  <c r="M63" i="104"/>
  <c r="M62" i="104"/>
  <c r="M61" i="104"/>
  <c r="M60" i="104"/>
  <c r="M59" i="104"/>
  <c r="M58" i="104"/>
  <c r="M57" i="104"/>
  <c r="M56" i="104"/>
  <c r="M55" i="104"/>
  <c r="M54" i="104"/>
  <c r="M53" i="104"/>
  <c r="M52" i="104"/>
  <c r="M51" i="104"/>
  <c r="M50" i="104"/>
  <c r="M49" i="104"/>
  <c r="M48" i="104"/>
  <c r="Y47" i="104"/>
  <c r="T47" i="104"/>
  <c r="X47" i="104" s="1"/>
  <c r="M47" i="104"/>
  <c r="F47" i="104"/>
  <c r="E47" i="104"/>
  <c r="M46" i="104"/>
  <c r="M45" i="104"/>
  <c r="M44" i="104"/>
  <c r="M43" i="104"/>
  <c r="M42" i="104"/>
  <c r="M41" i="104"/>
  <c r="M40" i="104"/>
  <c r="M39" i="104"/>
  <c r="M38" i="104"/>
  <c r="M37" i="104"/>
  <c r="M36" i="104"/>
  <c r="M35" i="104"/>
  <c r="M34" i="104"/>
  <c r="M33" i="104"/>
  <c r="M32" i="104"/>
  <c r="M31" i="104"/>
  <c r="M30" i="104"/>
  <c r="M29" i="104"/>
  <c r="M28" i="104"/>
  <c r="M27" i="104"/>
  <c r="Y26" i="104"/>
  <c r="T26" i="104"/>
  <c r="W26" i="104" s="1"/>
  <c r="M26" i="104"/>
  <c r="F26" i="104"/>
  <c r="E26" i="104"/>
  <c r="M21" i="104"/>
  <c r="M20" i="104"/>
  <c r="M19" i="104"/>
  <c r="Y18" i="104"/>
  <c r="M18" i="104"/>
  <c r="Y17" i="104"/>
  <c r="M17" i="104"/>
  <c r="Y16" i="104"/>
  <c r="M16" i="104"/>
  <c r="Y15" i="104"/>
  <c r="M15" i="104"/>
  <c r="Y14" i="104"/>
  <c r="T14" i="104"/>
  <c r="X14" i="104" s="1"/>
  <c r="M14" i="104"/>
  <c r="M13" i="104"/>
  <c r="M12" i="104"/>
  <c r="M11" i="104"/>
  <c r="M10" i="104"/>
  <c r="Y9" i="104"/>
  <c r="T9" i="104"/>
  <c r="X9" i="104" s="1"/>
  <c r="M9" i="104"/>
  <c r="Y8" i="104"/>
  <c r="T8" i="104"/>
  <c r="X8" i="104" s="1"/>
  <c r="M8" i="104"/>
  <c r="Y7" i="104"/>
  <c r="T7" i="104"/>
  <c r="X7" i="104" s="1"/>
  <c r="M7" i="104"/>
  <c r="M13" i="89"/>
  <c r="M9" i="89"/>
  <c r="M10" i="89"/>
  <c r="M11" i="89"/>
  <c r="M12" i="89"/>
  <c r="M14" i="89"/>
  <c r="M15" i="89"/>
  <c r="M16" i="89"/>
  <c r="M17" i="89"/>
  <c r="M18" i="89"/>
  <c r="M19" i="89"/>
  <c r="M20" i="89"/>
  <c r="M23" i="89"/>
  <c r="Y19" i="89"/>
  <c r="Y18" i="89"/>
  <c r="Y17" i="89"/>
  <c r="Y16" i="89"/>
  <c r="M64" i="89"/>
  <c r="M93" i="89"/>
  <c r="M92" i="89"/>
  <c r="M91" i="89"/>
  <c r="M90" i="89"/>
  <c r="M89" i="89"/>
  <c r="M88" i="89"/>
  <c r="M87" i="89"/>
  <c r="M86" i="89"/>
  <c r="M85" i="89"/>
  <c r="M84" i="89"/>
  <c r="M83" i="89"/>
  <c r="M82" i="89"/>
  <c r="M81" i="89"/>
  <c r="M80" i="89"/>
  <c r="M79" i="89"/>
  <c r="M78" i="89"/>
  <c r="M77" i="89"/>
  <c r="M76" i="89"/>
  <c r="M75" i="89"/>
  <c r="M74" i="89"/>
  <c r="M73" i="89"/>
  <c r="M72" i="89"/>
  <c r="M71" i="89"/>
  <c r="M70" i="89"/>
  <c r="M69" i="89"/>
  <c r="M68" i="89"/>
  <c r="M67" i="89"/>
  <c r="M66" i="89"/>
  <c r="M65" i="89"/>
  <c r="M63" i="89"/>
  <c r="M62" i="89"/>
  <c r="M61" i="89"/>
  <c r="M60" i="89"/>
  <c r="M59" i="89"/>
  <c r="M58" i="89"/>
  <c r="M57" i="89"/>
  <c r="M56" i="89"/>
  <c r="M55" i="89"/>
  <c r="M54" i="89"/>
  <c r="M53" i="89"/>
  <c r="M52" i="89"/>
  <c r="M51" i="89"/>
  <c r="F93" i="89"/>
  <c r="E93" i="89"/>
  <c r="F72" i="89"/>
  <c r="E72" i="89"/>
  <c r="Y93" i="89"/>
  <c r="T93" i="89"/>
  <c r="U93" i="89" s="1"/>
  <c r="Y72" i="89"/>
  <c r="T72" i="89"/>
  <c r="X72" i="89" s="1"/>
  <c r="Y51" i="89"/>
  <c r="T51" i="89"/>
  <c r="U51" i="89" s="1"/>
  <c r="J32" i="91"/>
  <c r="H32" i="91"/>
  <c r="J31" i="91"/>
  <c r="H31" i="91"/>
  <c r="J30" i="91"/>
  <c r="H30" i="91"/>
  <c r="J29" i="91"/>
  <c r="H29" i="91"/>
  <c r="J28" i="91"/>
  <c r="H28" i="91"/>
  <c r="J27" i="91"/>
  <c r="H27" i="91"/>
  <c r="J26" i="91"/>
  <c r="H26" i="91"/>
  <c r="J25" i="91"/>
  <c r="H25" i="91"/>
  <c r="J24" i="91"/>
  <c r="H24" i="91"/>
  <c r="J23" i="91"/>
  <c r="H23" i="91"/>
  <c r="J22" i="91"/>
  <c r="H22" i="91"/>
  <c r="J21" i="91"/>
  <c r="H21" i="91"/>
  <c r="J20" i="91"/>
  <c r="H20" i="91"/>
  <c r="J19" i="91"/>
  <c r="H19" i="91"/>
  <c r="J18" i="91"/>
  <c r="H18" i="91"/>
  <c r="J17" i="91"/>
  <c r="H17" i="91"/>
  <c r="J16" i="91"/>
  <c r="H16" i="91"/>
  <c r="J15" i="91"/>
  <c r="H15" i="91"/>
  <c r="J14" i="91"/>
  <c r="H14" i="91"/>
  <c r="J13" i="91"/>
  <c r="H13" i="91"/>
  <c r="J12" i="91"/>
  <c r="H12" i="91"/>
  <c r="J11" i="91"/>
  <c r="H11" i="91"/>
  <c r="J10" i="91"/>
  <c r="H10" i="91"/>
  <c r="J9" i="91"/>
  <c r="H9" i="91"/>
  <c r="E32" i="91"/>
  <c r="E31" i="91"/>
  <c r="E29" i="91"/>
  <c r="E30" i="91"/>
  <c r="E28" i="91"/>
  <c r="E27" i="91"/>
  <c r="E26" i="91"/>
  <c r="E25" i="91"/>
  <c r="B25" i="91" s="1"/>
  <c r="E24" i="91"/>
  <c r="E23" i="91"/>
  <c r="E22" i="91"/>
  <c r="E21" i="91"/>
  <c r="E20" i="91"/>
  <c r="E19" i="91"/>
  <c r="E18" i="91"/>
  <c r="E17" i="91"/>
  <c r="B17" i="91" s="1"/>
  <c r="E16" i="91"/>
  <c r="E15" i="91"/>
  <c r="E14" i="91"/>
  <c r="E13" i="91"/>
  <c r="B13" i="91" s="1"/>
  <c r="E12" i="91"/>
  <c r="E11" i="91"/>
  <c r="E10" i="91"/>
  <c r="E9" i="91"/>
  <c r="B9" i="91" s="1"/>
  <c r="E8" i="91"/>
  <c r="G32" i="91"/>
  <c r="G31" i="91"/>
  <c r="G30" i="91"/>
  <c r="G29" i="91"/>
  <c r="G28" i="91"/>
  <c r="G27" i="91"/>
  <c r="G26" i="91"/>
  <c r="G25" i="91"/>
  <c r="G24" i="91"/>
  <c r="G23" i="91"/>
  <c r="G22" i="91"/>
  <c r="G21" i="91"/>
  <c r="G20" i="91"/>
  <c r="G19" i="91"/>
  <c r="G18" i="91"/>
  <c r="G17" i="91"/>
  <c r="V8" i="103"/>
  <c r="G15" i="91"/>
  <c r="G14" i="91"/>
  <c r="G13" i="91"/>
  <c r="G12" i="91"/>
  <c r="G11" i="91"/>
  <c r="G10" i="91"/>
  <c r="G9" i="91"/>
  <c r="G8" i="91"/>
  <c r="G26" i="102"/>
  <c r="F26" i="102"/>
  <c r="W26" i="102"/>
  <c r="R26" i="102"/>
  <c r="S26" i="102" s="1"/>
  <c r="G552" i="102"/>
  <c r="G531" i="102"/>
  <c r="G510" i="102"/>
  <c r="G489" i="102"/>
  <c r="G468" i="102"/>
  <c r="G447" i="102"/>
  <c r="G426" i="102"/>
  <c r="G405" i="102"/>
  <c r="N394" i="102"/>
  <c r="N393" i="102"/>
  <c r="N392" i="102"/>
  <c r="N391" i="102"/>
  <c r="N390" i="102"/>
  <c r="N389" i="102"/>
  <c r="N388" i="102"/>
  <c r="N387" i="102"/>
  <c r="N386" i="102"/>
  <c r="N385" i="102"/>
  <c r="N384" i="102"/>
  <c r="N383" i="102"/>
  <c r="N382" i="102"/>
  <c r="N381" i="102"/>
  <c r="N380" i="102"/>
  <c r="N379" i="102"/>
  <c r="N378" i="102"/>
  <c r="N377" i="102"/>
  <c r="N376" i="102"/>
  <c r="N375" i="102"/>
  <c r="N374" i="102"/>
  <c r="N373" i="102"/>
  <c r="N372" i="102"/>
  <c r="N371" i="102"/>
  <c r="N370" i="102"/>
  <c r="N369" i="102"/>
  <c r="N368" i="102"/>
  <c r="N367" i="102"/>
  <c r="N366" i="102"/>
  <c r="N365" i="102"/>
  <c r="N364" i="102"/>
  <c r="N363" i="102"/>
  <c r="N362" i="102"/>
  <c r="N361" i="102"/>
  <c r="N360" i="102"/>
  <c r="N359" i="102"/>
  <c r="N358" i="102"/>
  <c r="N357" i="102"/>
  <c r="N356" i="102"/>
  <c r="N355" i="102"/>
  <c r="N354" i="102"/>
  <c r="N353" i="102"/>
  <c r="N352" i="102"/>
  <c r="N351" i="102"/>
  <c r="N350" i="102"/>
  <c r="N349" i="102"/>
  <c r="N348" i="102"/>
  <c r="N347" i="102"/>
  <c r="N346" i="102"/>
  <c r="N345" i="102"/>
  <c r="N344" i="102"/>
  <c r="N343" i="102"/>
  <c r="N342" i="102"/>
  <c r="N341" i="102"/>
  <c r="N340" i="102"/>
  <c r="N339" i="102"/>
  <c r="N338" i="102"/>
  <c r="N337" i="102"/>
  <c r="N336" i="102"/>
  <c r="N335" i="102"/>
  <c r="N334" i="102"/>
  <c r="N333" i="102"/>
  <c r="N332" i="102"/>
  <c r="N331" i="102"/>
  <c r="N330" i="102"/>
  <c r="N329" i="102"/>
  <c r="N328" i="102"/>
  <c r="N327" i="102"/>
  <c r="N326" i="102"/>
  <c r="N325" i="102"/>
  <c r="N324" i="102"/>
  <c r="N323" i="102"/>
  <c r="N322" i="102"/>
  <c r="N321" i="102"/>
  <c r="N320" i="102"/>
  <c r="N319" i="102"/>
  <c r="N318" i="102"/>
  <c r="N317" i="102"/>
  <c r="N316" i="102"/>
  <c r="N315" i="102"/>
  <c r="N314" i="102"/>
  <c r="N313" i="102"/>
  <c r="N312" i="102"/>
  <c r="N311" i="102"/>
  <c r="N310" i="102"/>
  <c r="N309" i="102"/>
  <c r="N308" i="102"/>
  <c r="N307" i="102"/>
  <c r="N306" i="102"/>
  <c r="N305" i="102"/>
  <c r="N304" i="102"/>
  <c r="N303" i="102"/>
  <c r="N302" i="102"/>
  <c r="N301" i="102"/>
  <c r="N300" i="102"/>
  <c r="N299" i="102"/>
  <c r="N298" i="102"/>
  <c r="N297" i="102"/>
  <c r="N296" i="102"/>
  <c r="N295" i="102"/>
  <c r="N294" i="102"/>
  <c r="N293" i="102"/>
  <c r="N292" i="102"/>
  <c r="N291" i="102"/>
  <c r="N290" i="102"/>
  <c r="N289" i="102"/>
  <c r="N288" i="102"/>
  <c r="N287" i="102"/>
  <c r="N286" i="102"/>
  <c r="N285" i="102"/>
  <c r="N284" i="102"/>
  <c r="N283" i="102"/>
  <c r="N282" i="102"/>
  <c r="N281" i="102"/>
  <c r="N280" i="102"/>
  <c r="N279" i="102"/>
  <c r="N278" i="102"/>
  <c r="N277" i="102"/>
  <c r="N276" i="102"/>
  <c r="N275" i="102"/>
  <c r="N274" i="102"/>
  <c r="N273" i="102"/>
  <c r="N272" i="102"/>
  <c r="N271" i="102"/>
  <c r="N270" i="102"/>
  <c r="N269" i="102"/>
  <c r="N268" i="102"/>
  <c r="N267" i="102"/>
  <c r="N266" i="102"/>
  <c r="N265" i="102"/>
  <c r="N264" i="102"/>
  <c r="N263" i="102"/>
  <c r="N262" i="102"/>
  <c r="N261" i="102"/>
  <c r="N260" i="102"/>
  <c r="N259" i="102"/>
  <c r="N258" i="102"/>
  <c r="N257" i="102"/>
  <c r="N256" i="102"/>
  <c r="N255" i="102"/>
  <c r="N254" i="102"/>
  <c r="N253" i="102"/>
  <c r="N252" i="102"/>
  <c r="N251" i="102"/>
  <c r="N250" i="102"/>
  <c r="N249" i="102"/>
  <c r="N248" i="102"/>
  <c r="N247" i="102"/>
  <c r="N246" i="102"/>
  <c r="N245" i="102"/>
  <c r="N244" i="102"/>
  <c r="N243" i="102"/>
  <c r="N242" i="102"/>
  <c r="N241" i="102"/>
  <c r="N240" i="102"/>
  <c r="N239" i="102"/>
  <c r="N238" i="102"/>
  <c r="N237" i="102"/>
  <c r="N236" i="102"/>
  <c r="N235" i="102"/>
  <c r="N234" i="102"/>
  <c r="N233" i="102"/>
  <c r="N232" i="102"/>
  <c r="N231" i="102"/>
  <c r="N230" i="102"/>
  <c r="N229" i="102"/>
  <c r="N228" i="102"/>
  <c r="N227" i="102"/>
  <c r="N226" i="102"/>
  <c r="N225" i="102"/>
  <c r="N224" i="102"/>
  <c r="N223" i="102"/>
  <c r="N222" i="102"/>
  <c r="N221" i="102"/>
  <c r="N220" i="102"/>
  <c r="N219" i="102"/>
  <c r="N218" i="102"/>
  <c r="N217" i="102"/>
  <c r="N216" i="102"/>
  <c r="N215" i="102"/>
  <c r="N214" i="102"/>
  <c r="N213" i="102"/>
  <c r="N212" i="102"/>
  <c r="N211" i="102"/>
  <c r="N210" i="102"/>
  <c r="N209" i="102"/>
  <c r="N208" i="102"/>
  <c r="N207" i="102"/>
  <c r="N206" i="102"/>
  <c r="N205" i="102"/>
  <c r="N204" i="102"/>
  <c r="N203" i="102"/>
  <c r="N202" i="102"/>
  <c r="N201" i="102"/>
  <c r="N200" i="102"/>
  <c r="N199" i="102"/>
  <c r="N198" i="102"/>
  <c r="N197" i="102"/>
  <c r="N196" i="102"/>
  <c r="N195" i="102"/>
  <c r="N194" i="102"/>
  <c r="N193" i="102"/>
  <c r="N192" i="102"/>
  <c r="N191" i="102"/>
  <c r="N190" i="102"/>
  <c r="N189" i="102"/>
  <c r="N188" i="102"/>
  <c r="N187" i="102"/>
  <c r="N186" i="102"/>
  <c r="N185" i="102"/>
  <c r="N184" i="102"/>
  <c r="N183" i="102"/>
  <c r="N182" i="102"/>
  <c r="N181" i="102"/>
  <c r="N180" i="102"/>
  <c r="N179" i="102"/>
  <c r="N178" i="102"/>
  <c r="N177" i="102"/>
  <c r="N176" i="102"/>
  <c r="N175" i="102"/>
  <c r="N174" i="102"/>
  <c r="N173" i="102"/>
  <c r="N172" i="102"/>
  <c r="N171" i="102"/>
  <c r="N170" i="102"/>
  <c r="N169" i="102"/>
  <c r="N168" i="102"/>
  <c r="N167" i="102"/>
  <c r="N166" i="102"/>
  <c r="N165" i="102"/>
  <c r="N164" i="102"/>
  <c r="N163" i="102"/>
  <c r="N162" i="102"/>
  <c r="N161" i="102"/>
  <c r="N160" i="102"/>
  <c r="N159" i="102"/>
  <c r="N158" i="102"/>
  <c r="N157" i="102"/>
  <c r="N156" i="102"/>
  <c r="N155" i="102"/>
  <c r="N154" i="102"/>
  <c r="N152" i="102"/>
  <c r="N151" i="102"/>
  <c r="N150" i="102"/>
  <c r="N149" i="102"/>
  <c r="N148" i="102"/>
  <c r="N147" i="102"/>
  <c r="N146" i="102"/>
  <c r="N145" i="102"/>
  <c r="N144" i="102"/>
  <c r="N143" i="102"/>
  <c r="N142" i="102"/>
  <c r="N141" i="102"/>
  <c r="N140" i="102"/>
  <c r="N139" i="102"/>
  <c r="N138" i="102"/>
  <c r="N137" i="102"/>
  <c r="N136" i="102"/>
  <c r="N135" i="102"/>
  <c r="N134" i="102"/>
  <c r="N133" i="102"/>
  <c r="N132" i="102"/>
  <c r="G132" i="102"/>
  <c r="N131" i="102"/>
  <c r="N130" i="102"/>
  <c r="N129" i="102"/>
  <c r="N128" i="102"/>
  <c r="N127" i="102"/>
  <c r="N126" i="102"/>
  <c r="N125" i="102"/>
  <c r="N124" i="102"/>
  <c r="N123" i="102"/>
  <c r="N122" i="102"/>
  <c r="N121" i="102"/>
  <c r="N120" i="102"/>
  <c r="N119" i="102"/>
  <c r="N118" i="102"/>
  <c r="N117" i="102"/>
  <c r="N116" i="102"/>
  <c r="N115" i="102"/>
  <c r="N114" i="102"/>
  <c r="N113" i="102"/>
  <c r="N112" i="102"/>
  <c r="N111" i="102"/>
  <c r="G111" i="102"/>
  <c r="N110" i="102"/>
  <c r="N109" i="102"/>
  <c r="N108" i="102"/>
  <c r="N107" i="102"/>
  <c r="N106" i="102"/>
  <c r="N105" i="102"/>
  <c r="N104" i="102"/>
  <c r="N103" i="102"/>
  <c r="N102" i="102"/>
  <c r="N101" i="102"/>
  <c r="N100" i="102"/>
  <c r="N99" i="102"/>
  <c r="N98" i="102"/>
  <c r="N97" i="102"/>
  <c r="N96" i="102"/>
  <c r="N95" i="102"/>
  <c r="N94" i="102"/>
  <c r="N93" i="102"/>
  <c r="N92" i="102"/>
  <c r="N91" i="102"/>
  <c r="W90" i="102"/>
  <c r="R90" i="102"/>
  <c r="T90" i="102"/>
  <c r="N90" i="102"/>
  <c r="W89" i="102"/>
  <c r="R89" i="102"/>
  <c r="V89" i="102"/>
  <c r="N89" i="102"/>
  <c r="G89" i="102"/>
  <c r="F89" i="102"/>
  <c r="W88" i="102"/>
  <c r="R88" i="102"/>
  <c r="T88" i="102" s="1"/>
  <c r="N88" i="102"/>
  <c r="W87" i="102"/>
  <c r="R87" i="102"/>
  <c r="S87" i="102" s="1"/>
  <c r="N87" i="102"/>
  <c r="W86" i="102"/>
  <c r="R86" i="102"/>
  <c r="V86" i="102" s="1"/>
  <c r="N86" i="102"/>
  <c r="W85" i="102"/>
  <c r="R85" i="102"/>
  <c r="U85" i="102" s="1"/>
  <c r="N85" i="102"/>
  <c r="W84" i="102"/>
  <c r="R84" i="102"/>
  <c r="T84" i="102" s="1"/>
  <c r="N84" i="102"/>
  <c r="W83" i="102"/>
  <c r="R83" i="102"/>
  <c r="S83" i="102" s="1"/>
  <c r="N83" i="102"/>
  <c r="W82" i="102"/>
  <c r="R82" i="102"/>
  <c r="V82" i="102" s="1"/>
  <c r="N82" i="102"/>
  <c r="W81" i="102"/>
  <c r="R81" i="102"/>
  <c r="U81" i="102" s="1"/>
  <c r="N81" i="102"/>
  <c r="W80" i="102"/>
  <c r="R80" i="102"/>
  <c r="T80" i="102" s="1"/>
  <c r="N80" i="102"/>
  <c r="W79" i="102"/>
  <c r="R79" i="102"/>
  <c r="S79" i="102" s="1"/>
  <c r="N79" i="102"/>
  <c r="W78" i="102"/>
  <c r="R78" i="102"/>
  <c r="V78" i="102" s="1"/>
  <c r="N78" i="102"/>
  <c r="W77" i="102"/>
  <c r="R77" i="102"/>
  <c r="U77" i="102" s="1"/>
  <c r="N77" i="102"/>
  <c r="W76" i="102"/>
  <c r="R76" i="102"/>
  <c r="T76" i="102" s="1"/>
  <c r="N76" i="102"/>
  <c r="W75" i="102"/>
  <c r="R75" i="102"/>
  <c r="S75" i="102" s="1"/>
  <c r="N75" i="102"/>
  <c r="W74" i="102"/>
  <c r="R74" i="102"/>
  <c r="V74" i="102" s="1"/>
  <c r="N74" i="102"/>
  <c r="W73" i="102"/>
  <c r="R73" i="102"/>
  <c r="U73" i="102" s="1"/>
  <c r="N73" i="102"/>
  <c r="W72" i="102"/>
  <c r="R72" i="102"/>
  <c r="U72" i="102" s="1"/>
  <c r="N72" i="102"/>
  <c r="W71" i="102"/>
  <c r="R71" i="102"/>
  <c r="U71" i="102" s="1"/>
  <c r="N71" i="102"/>
  <c r="W70" i="102"/>
  <c r="R70" i="102"/>
  <c r="U70" i="102" s="1"/>
  <c r="N70" i="102"/>
  <c r="W69" i="102"/>
  <c r="R69" i="102"/>
  <c r="U69" i="102" s="1"/>
  <c r="N69" i="102"/>
  <c r="G69" i="102"/>
  <c r="F69" i="102"/>
  <c r="W68" i="102"/>
  <c r="R68" i="102"/>
  <c r="S68" i="102" s="1"/>
  <c r="N68" i="102"/>
  <c r="W67" i="102"/>
  <c r="R67" i="102"/>
  <c r="S67" i="102" s="1"/>
  <c r="N67" i="102"/>
  <c r="W66" i="102"/>
  <c r="R66" i="102"/>
  <c r="S66" i="102" s="1"/>
  <c r="N66" i="102"/>
  <c r="W65" i="102"/>
  <c r="R65" i="102"/>
  <c r="S65" i="102" s="1"/>
  <c r="N65" i="102"/>
  <c r="W64" i="102"/>
  <c r="R64" i="102"/>
  <c r="S64" i="102" s="1"/>
  <c r="N64" i="102"/>
  <c r="W63" i="102"/>
  <c r="R63" i="102"/>
  <c r="S63" i="102" s="1"/>
  <c r="N63" i="102"/>
  <c r="W62" i="102"/>
  <c r="R62" i="102"/>
  <c r="S62" i="102" s="1"/>
  <c r="N62" i="102"/>
  <c r="W61" i="102"/>
  <c r="R61" i="102"/>
  <c r="S61" i="102" s="1"/>
  <c r="N61" i="102"/>
  <c r="W60" i="102"/>
  <c r="R60" i="102"/>
  <c r="S60" i="102" s="1"/>
  <c r="N60" i="102"/>
  <c r="W59" i="102"/>
  <c r="R59" i="102"/>
  <c r="S59" i="102" s="1"/>
  <c r="N59" i="102"/>
  <c r="W58" i="102"/>
  <c r="R58" i="102"/>
  <c r="S58" i="102" s="1"/>
  <c r="N58" i="102"/>
  <c r="W57" i="102"/>
  <c r="R57" i="102"/>
  <c r="S57" i="102" s="1"/>
  <c r="N57" i="102"/>
  <c r="W56" i="102"/>
  <c r="R56" i="102"/>
  <c r="S56" i="102" s="1"/>
  <c r="N56" i="102"/>
  <c r="W55" i="102"/>
  <c r="R55" i="102"/>
  <c r="S55" i="102" s="1"/>
  <c r="N55" i="102"/>
  <c r="W54" i="102"/>
  <c r="R54" i="102"/>
  <c r="N54" i="102"/>
  <c r="W53" i="102"/>
  <c r="R53" i="102"/>
  <c r="U53" i="102" s="1"/>
  <c r="N53" i="102"/>
  <c r="W52" i="102"/>
  <c r="R52" i="102"/>
  <c r="N52" i="102"/>
  <c r="W51" i="102"/>
  <c r="R51" i="102"/>
  <c r="U51" i="102" s="1"/>
  <c r="N51" i="102"/>
  <c r="W50" i="102"/>
  <c r="R50" i="102"/>
  <c r="N50" i="102"/>
  <c r="W49" i="102"/>
  <c r="R49" i="102"/>
  <c r="U49" i="102" s="1"/>
  <c r="N49" i="102"/>
  <c r="W48" i="102"/>
  <c r="R48" i="102"/>
  <c r="N48" i="102"/>
  <c r="G48" i="102"/>
  <c r="F48" i="102"/>
  <c r="W47" i="102"/>
  <c r="R47" i="102"/>
  <c r="U47" i="102"/>
  <c r="N47" i="102"/>
  <c r="W46" i="102"/>
  <c r="R46" i="102"/>
  <c r="U46" i="102"/>
  <c r="N46" i="102"/>
  <c r="W45" i="102"/>
  <c r="R45" i="102"/>
  <c r="U45" i="102"/>
  <c r="N45" i="102"/>
  <c r="W44" i="102"/>
  <c r="R44" i="102"/>
  <c r="U44" i="102"/>
  <c r="N44" i="102"/>
  <c r="W43" i="102"/>
  <c r="R43" i="102"/>
  <c r="U43" i="102"/>
  <c r="N43" i="102"/>
  <c r="W42" i="102"/>
  <c r="R42" i="102"/>
  <c r="U42" i="102"/>
  <c r="N42" i="102"/>
  <c r="W41" i="102"/>
  <c r="R41" i="102"/>
  <c r="U41" i="102"/>
  <c r="N41" i="102"/>
  <c r="W40" i="102"/>
  <c r="R40" i="102"/>
  <c r="U40" i="102"/>
  <c r="N40" i="102"/>
  <c r="W39" i="102"/>
  <c r="R39" i="102"/>
  <c r="U39" i="102"/>
  <c r="N39" i="102"/>
  <c r="W38" i="102"/>
  <c r="R38" i="102"/>
  <c r="U38" i="102"/>
  <c r="N38" i="102"/>
  <c r="W37" i="102"/>
  <c r="R37" i="102"/>
  <c r="U37" i="102"/>
  <c r="N37" i="102"/>
  <c r="W36" i="102"/>
  <c r="R36" i="102"/>
  <c r="U36" i="102"/>
  <c r="N36" i="102"/>
  <c r="W35" i="102"/>
  <c r="R35" i="102"/>
  <c r="U35" i="102"/>
  <c r="N35" i="102"/>
  <c r="W34" i="102"/>
  <c r="R34" i="102"/>
  <c r="N34" i="102"/>
  <c r="W33" i="102"/>
  <c r="R33" i="102"/>
  <c r="U33" i="102" s="1"/>
  <c r="N33" i="102"/>
  <c r="W32" i="102"/>
  <c r="R32" i="102"/>
  <c r="U32" i="102" s="1"/>
  <c r="N32" i="102"/>
  <c r="W31" i="102"/>
  <c r="R31" i="102"/>
  <c r="U31" i="102" s="1"/>
  <c r="N31" i="102"/>
  <c r="W30" i="102"/>
  <c r="R30" i="102"/>
  <c r="U30" i="102" s="1"/>
  <c r="N30" i="102"/>
  <c r="W29" i="102"/>
  <c r="R29" i="102"/>
  <c r="U29" i="102" s="1"/>
  <c r="N29" i="102"/>
  <c r="W28" i="102"/>
  <c r="R28" i="102"/>
  <c r="T28" i="102" s="1"/>
  <c r="N28" i="102"/>
  <c r="W14" i="102"/>
  <c r="R14" i="102"/>
  <c r="V14" i="102" s="1"/>
  <c r="N14" i="102"/>
  <c r="W13" i="102"/>
  <c r="R13" i="102"/>
  <c r="V13" i="102" s="1"/>
  <c r="N13" i="102"/>
  <c r="W12" i="102"/>
  <c r="R12" i="102"/>
  <c r="V12" i="102" s="1"/>
  <c r="N12" i="102"/>
  <c r="W11" i="102"/>
  <c r="R11" i="102"/>
  <c r="V11" i="102" s="1"/>
  <c r="N11" i="102"/>
  <c r="W10" i="102"/>
  <c r="R10" i="102"/>
  <c r="V10" i="102" s="1"/>
  <c r="N10" i="102"/>
  <c r="W9" i="102"/>
  <c r="R9" i="102"/>
  <c r="V9" i="102" s="1"/>
  <c r="N9" i="102"/>
  <c r="W8" i="102"/>
  <c r="R8" i="102"/>
  <c r="V8" i="102" s="1"/>
  <c r="N8" i="102"/>
  <c r="W7" i="102"/>
  <c r="R7" i="102"/>
  <c r="V7" i="102" s="1"/>
  <c r="N7" i="102"/>
  <c r="Y15" i="89"/>
  <c r="T15" i="89"/>
  <c r="W15" i="89" s="1"/>
  <c r="Y157" i="89"/>
  <c r="T157" i="89"/>
  <c r="V157" i="89" s="1"/>
  <c r="Y156" i="89"/>
  <c r="T156" i="89"/>
  <c r="Y155" i="89"/>
  <c r="T155" i="89"/>
  <c r="V155" i="89" s="1"/>
  <c r="Y154" i="89"/>
  <c r="T154" i="89"/>
  <c r="X154" i="89" s="1"/>
  <c r="Y153" i="89"/>
  <c r="T153" i="89"/>
  <c r="V153" i="89" s="1"/>
  <c r="Y152" i="89"/>
  <c r="T152" i="89"/>
  <c r="X152" i="89" s="1"/>
  <c r="Y151" i="89"/>
  <c r="T151" i="89"/>
  <c r="Y150" i="89"/>
  <c r="T150" i="89"/>
  <c r="X150" i="89" s="1"/>
  <c r="Y149" i="89"/>
  <c r="T149" i="89"/>
  <c r="V149" i="89" s="1"/>
  <c r="Y148" i="89"/>
  <c r="T148" i="89"/>
  <c r="Y147" i="89"/>
  <c r="T147" i="89"/>
  <c r="V147" i="89" s="1"/>
  <c r="Y146" i="89"/>
  <c r="T146" i="89"/>
  <c r="X146" i="89" s="1"/>
  <c r="Y145" i="89"/>
  <c r="T145" i="89"/>
  <c r="V145" i="89" s="1"/>
  <c r="Y144" i="89"/>
  <c r="T144" i="89"/>
  <c r="X144" i="89" s="1"/>
  <c r="Y143" i="89"/>
  <c r="T143" i="89"/>
  <c r="Y142" i="89"/>
  <c r="T142" i="89"/>
  <c r="X142" i="89" s="1"/>
  <c r="Y141" i="89"/>
  <c r="T141" i="89"/>
  <c r="V141" i="89" s="1"/>
  <c r="Y140" i="89"/>
  <c r="T140" i="89"/>
  <c r="Y139" i="89"/>
  <c r="T139" i="89"/>
  <c r="V139" i="89" s="1"/>
  <c r="Y138" i="89"/>
  <c r="T138" i="89"/>
  <c r="X138" i="89" s="1"/>
  <c r="Y137" i="89"/>
  <c r="T137" i="89"/>
  <c r="W137" i="89" s="1"/>
  <c r="Y136" i="89"/>
  <c r="T136" i="89"/>
  <c r="X136" i="89" s="1"/>
  <c r="Y135" i="89"/>
  <c r="T135" i="89"/>
  <c r="Y134" i="89"/>
  <c r="T134" i="89"/>
  <c r="X134" i="89" s="1"/>
  <c r="Y133" i="89"/>
  <c r="T133" i="89"/>
  <c r="W133" i="89" s="1"/>
  <c r="Y132" i="89"/>
  <c r="T132" i="89"/>
  <c r="Y131" i="89"/>
  <c r="T131" i="89"/>
  <c r="V131" i="89" s="1"/>
  <c r="Y130" i="89"/>
  <c r="T130" i="89"/>
  <c r="V130" i="89" s="1"/>
  <c r="Y129" i="89"/>
  <c r="T129" i="89"/>
  <c r="W129" i="89" s="1"/>
  <c r="Y128" i="89"/>
  <c r="T128" i="89"/>
  <c r="U128" i="89" s="1"/>
  <c r="Y127" i="89"/>
  <c r="T127" i="89"/>
  <c r="Y126" i="89"/>
  <c r="T126" i="89"/>
  <c r="X126" i="89" s="1"/>
  <c r="Y125" i="89"/>
  <c r="T125" i="89"/>
  <c r="V125" i="89" s="1"/>
  <c r="Y124" i="89"/>
  <c r="T124" i="89"/>
  <c r="Y123" i="89"/>
  <c r="T123" i="89"/>
  <c r="V123" i="89" s="1"/>
  <c r="Y122" i="89"/>
  <c r="T122" i="89"/>
  <c r="X122" i="89" s="1"/>
  <c r="Y121" i="89"/>
  <c r="T121" i="89"/>
  <c r="Y120" i="89"/>
  <c r="T120" i="89"/>
  <c r="X120" i="89" s="1"/>
  <c r="Y119" i="89"/>
  <c r="T119" i="89"/>
  <c r="V119" i="89" s="1"/>
  <c r="Y118" i="89"/>
  <c r="T118" i="89"/>
  <c r="U118" i="89" s="1"/>
  <c r="Y117" i="89"/>
  <c r="T117" i="89"/>
  <c r="V117" i="89" s="1"/>
  <c r="Y116" i="89"/>
  <c r="T116" i="89"/>
  <c r="Y115" i="89"/>
  <c r="T115" i="89"/>
  <c r="W115" i="89" s="1"/>
  <c r="Y114" i="89"/>
  <c r="T114" i="89"/>
  <c r="X114" i="89" s="1"/>
  <c r="Y113" i="89"/>
  <c r="T113" i="89"/>
  <c r="V113" i="89" s="1"/>
  <c r="Y112" i="89"/>
  <c r="T112" i="89"/>
  <c r="X112" i="89" s="1"/>
  <c r="Y111" i="89"/>
  <c r="T111" i="89"/>
  <c r="Y110" i="89"/>
  <c r="T110" i="89"/>
  <c r="X110" i="89" s="1"/>
  <c r="Y109" i="89"/>
  <c r="T109" i="89"/>
  <c r="V109" i="89" s="1"/>
  <c r="Y108" i="89"/>
  <c r="T108" i="89"/>
  <c r="Y107" i="89"/>
  <c r="T107" i="89"/>
  <c r="V107" i="89" s="1"/>
  <c r="Y106" i="89"/>
  <c r="T106" i="89"/>
  <c r="X106" i="89" s="1"/>
  <c r="Y105" i="89"/>
  <c r="T105" i="89"/>
  <c r="V105" i="89" s="1"/>
  <c r="Y104" i="89"/>
  <c r="T104" i="89"/>
  <c r="X104" i="89" s="1"/>
  <c r="Y103" i="89"/>
  <c r="T103" i="89"/>
  <c r="Y102" i="89"/>
  <c r="T102" i="89"/>
  <c r="X102" i="89" s="1"/>
  <c r="Y101" i="89"/>
  <c r="T101" i="89"/>
  <c r="V101" i="89" s="1"/>
  <c r="Y100" i="89"/>
  <c r="T100" i="89"/>
  <c r="Y99" i="89"/>
  <c r="T99" i="89"/>
  <c r="V99" i="89" s="1"/>
  <c r="Y98" i="89"/>
  <c r="T98" i="89"/>
  <c r="X98" i="89" s="1"/>
  <c r="Y97" i="89"/>
  <c r="T97" i="89"/>
  <c r="V97" i="89" s="1"/>
  <c r="Y96" i="89"/>
  <c r="T96" i="89"/>
  <c r="X96" i="89" s="1"/>
  <c r="Y95" i="89"/>
  <c r="T95" i="89"/>
  <c r="Y10" i="89"/>
  <c r="T10" i="89"/>
  <c r="U10" i="89" s="1"/>
  <c r="Y9" i="89"/>
  <c r="T9" i="89"/>
  <c r="X9" i="89" s="1"/>
  <c r="Y7" i="89"/>
  <c r="Z102" i="88"/>
  <c r="U102" i="88"/>
  <c r="X102" i="88"/>
  <c r="L102" i="88"/>
  <c r="E90" i="88"/>
  <c r="E89" i="93"/>
  <c r="D89" i="93"/>
  <c r="F136" i="89"/>
  <c r="D8" i="92"/>
  <c r="Y94" i="86"/>
  <c r="X94" i="86"/>
  <c r="W94" i="86"/>
  <c r="V94" i="86"/>
  <c r="Y93" i="86"/>
  <c r="X93" i="86"/>
  <c r="W93" i="86"/>
  <c r="V93" i="86"/>
  <c r="Y92" i="86"/>
  <c r="X92" i="86"/>
  <c r="W92" i="86"/>
  <c r="V92" i="86"/>
  <c r="Y91" i="86"/>
  <c r="X91" i="86"/>
  <c r="W91" i="86"/>
  <c r="V91" i="86"/>
  <c r="Y90" i="86"/>
  <c r="X90" i="86"/>
  <c r="W90" i="86"/>
  <c r="V90" i="86"/>
  <c r="Y89" i="86"/>
  <c r="X89" i="86"/>
  <c r="W89" i="86"/>
  <c r="V89" i="86"/>
  <c r="Y88" i="86"/>
  <c r="X88" i="86"/>
  <c r="W88" i="86"/>
  <c r="V88" i="86"/>
  <c r="Y87" i="86"/>
  <c r="X87" i="86"/>
  <c r="W87" i="86"/>
  <c r="V87" i="86"/>
  <c r="Y86" i="86"/>
  <c r="X86" i="86"/>
  <c r="W86" i="86"/>
  <c r="V86" i="86"/>
  <c r="Y85" i="86"/>
  <c r="X85" i="86"/>
  <c r="W85" i="86"/>
  <c r="V85" i="86"/>
  <c r="Y84" i="86"/>
  <c r="X84" i="86"/>
  <c r="W84" i="86"/>
  <c r="V84" i="86"/>
  <c r="Y83" i="86"/>
  <c r="X83" i="86"/>
  <c r="W83" i="86"/>
  <c r="V83" i="86"/>
  <c r="Y82" i="86"/>
  <c r="X82" i="86"/>
  <c r="W82" i="86"/>
  <c r="V82" i="86"/>
  <c r="Y81" i="86"/>
  <c r="X81" i="86"/>
  <c r="W81" i="86"/>
  <c r="V81" i="86"/>
  <c r="Y80" i="86"/>
  <c r="X80" i="86"/>
  <c r="W80" i="86"/>
  <c r="V80" i="86"/>
  <c r="Z79" i="86"/>
  <c r="Z78" i="86"/>
  <c r="Z77" i="86"/>
  <c r="Z76" i="86"/>
  <c r="Z75" i="86"/>
  <c r="Z74" i="86"/>
  <c r="Z73" i="86"/>
  <c r="Z72" i="86"/>
  <c r="Z71" i="86"/>
  <c r="Z70" i="86"/>
  <c r="Z68" i="86"/>
  <c r="Z67" i="86"/>
  <c r="Z66" i="86"/>
  <c r="Z65" i="86"/>
  <c r="Z64" i="86"/>
  <c r="Z63" i="86"/>
  <c r="Z62" i="86"/>
  <c r="Z61" i="86"/>
  <c r="Z60" i="86"/>
  <c r="Z59" i="86"/>
  <c r="Z58" i="86"/>
  <c r="Z57" i="86"/>
  <c r="Z56" i="86"/>
  <c r="Z55" i="86"/>
  <c r="Z54" i="86"/>
  <c r="Z53" i="86"/>
  <c r="Z52" i="86"/>
  <c r="Z51" i="86"/>
  <c r="Z50" i="86"/>
  <c r="Z49" i="86"/>
  <c r="Z47" i="86"/>
  <c r="Z46" i="86"/>
  <c r="Z45" i="86"/>
  <c r="Z44" i="86"/>
  <c r="Z43" i="86"/>
  <c r="Z42" i="86"/>
  <c r="Z41" i="86"/>
  <c r="Z40" i="86"/>
  <c r="Z39" i="86"/>
  <c r="Z38" i="86"/>
  <c r="Z37" i="86"/>
  <c r="Z36" i="86"/>
  <c r="Z35" i="86"/>
  <c r="Z34" i="86"/>
  <c r="Z33" i="86"/>
  <c r="Z32" i="86"/>
  <c r="Z31" i="86"/>
  <c r="Z30" i="86"/>
  <c r="Z29" i="86"/>
  <c r="Z28" i="86"/>
  <c r="Z26" i="86"/>
  <c r="Z25" i="86"/>
  <c r="Z24" i="86"/>
  <c r="Z23" i="86"/>
  <c r="Z22" i="86"/>
  <c r="Z21" i="86"/>
  <c r="Z20" i="86"/>
  <c r="Z19" i="86"/>
  <c r="Z18" i="86"/>
  <c r="Z17" i="86"/>
  <c r="Z16" i="86"/>
  <c r="Z15" i="86"/>
  <c r="Z14" i="86"/>
  <c r="Z13" i="86"/>
  <c r="Z12" i="86"/>
  <c r="Z11" i="86"/>
  <c r="Z10" i="86"/>
  <c r="Z9" i="86"/>
  <c r="Z8" i="86"/>
  <c r="Z7" i="86"/>
  <c r="Z86" i="93"/>
  <c r="Z85" i="93"/>
  <c r="Z84" i="93"/>
  <c r="Z83" i="93"/>
  <c r="Z82" i="93"/>
  <c r="Z81" i="93"/>
  <c r="Z80" i="93"/>
  <c r="Z79" i="93"/>
  <c r="Z78" i="93"/>
  <c r="Z77" i="93"/>
  <c r="Z76" i="93"/>
  <c r="Z75" i="93"/>
  <c r="Z74" i="93"/>
  <c r="Z73" i="93"/>
  <c r="Z72" i="93"/>
  <c r="Z71" i="93"/>
  <c r="Z70" i="93"/>
  <c r="Z68" i="93"/>
  <c r="Z67" i="93"/>
  <c r="Z66" i="93"/>
  <c r="Z65" i="93"/>
  <c r="Z64" i="93"/>
  <c r="Z63" i="93"/>
  <c r="Z62" i="93"/>
  <c r="Z61" i="93"/>
  <c r="Z60" i="93"/>
  <c r="Z59" i="93"/>
  <c r="Z58" i="93"/>
  <c r="Z57" i="93"/>
  <c r="Z56" i="93"/>
  <c r="Z55" i="93"/>
  <c r="Z54" i="93"/>
  <c r="Z53" i="93"/>
  <c r="Z52" i="93"/>
  <c r="Z51" i="93"/>
  <c r="Z50" i="93"/>
  <c r="Z49" i="93"/>
  <c r="Z47" i="93"/>
  <c r="Z46" i="93"/>
  <c r="Z45" i="93"/>
  <c r="Z44" i="93"/>
  <c r="Z43" i="93"/>
  <c r="Z42" i="93"/>
  <c r="Z41" i="93"/>
  <c r="Z40" i="93"/>
  <c r="Z39" i="93"/>
  <c r="Z38" i="93"/>
  <c r="Z37" i="93"/>
  <c r="Z36" i="93"/>
  <c r="Z35" i="93"/>
  <c r="Z34" i="93"/>
  <c r="Z33" i="93"/>
  <c r="Z32" i="93"/>
  <c r="Z31" i="93"/>
  <c r="Z30" i="93"/>
  <c r="Z29" i="93"/>
  <c r="Z28" i="93"/>
  <c r="Z26" i="93"/>
  <c r="Z25" i="93"/>
  <c r="Z24" i="93"/>
  <c r="Z23" i="93"/>
  <c r="Z22" i="93"/>
  <c r="Z21" i="93"/>
  <c r="Z20" i="93"/>
  <c r="Z19" i="93"/>
  <c r="Z18" i="93"/>
  <c r="Z17" i="93"/>
  <c r="Z16" i="93"/>
  <c r="Z15" i="93"/>
  <c r="Z14" i="93"/>
  <c r="Z13" i="93"/>
  <c r="Z12" i="93"/>
  <c r="Z11" i="93"/>
  <c r="Z10" i="93"/>
  <c r="Z9" i="93"/>
  <c r="Z8" i="93"/>
  <c r="Z7" i="93"/>
  <c r="Z94" i="88"/>
  <c r="Z93" i="88"/>
  <c r="Z92" i="88"/>
  <c r="Z91" i="88"/>
  <c r="Z89" i="88"/>
  <c r="Z88" i="88"/>
  <c r="Z87" i="88"/>
  <c r="Z86" i="88"/>
  <c r="Z85" i="88"/>
  <c r="Z84" i="88"/>
  <c r="Z83" i="88"/>
  <c r="Z82" i="88"/>
  <c r="Z81" i="88"/>
  <c r="Z80" i="88"/>
  <c r="Z79" i="88"/>
  <c r="Z78" i="88"/>
  <c r="Z77" i="88"/>
  <c r="Z76" i="88"/>
  <c r="Z75" i="88"/>
  <c r="Z74" i="88"/>
  <c r="Z73" i="88"/>
  <c r="Z72" i="88"/>
  <c r="Z71" i="88"/>
  <c r="Z70" i="88"/>
  <c r="Z68" i="88"/>
  <c r="Z67" i="88"/>
  <c r="Z66" i="88"/>
  <c r="Z65" i="88"/>
  <c r="Z64" i="88"/>
  <c r="Z63" i="88"/>
  <c r="Z62" i="88"/>
  <c r="Z61" i="88"/>
  <c r="Z60" i="88"/>
  <c r="Z59" i="88"/>
  <c r="Z58" i="88"/>
  <c r="Z57" i="88"/>
  <c r="Z56" i="88"/>
  <c r="Z55" i="88"/>
  <c r="Z54" i="88"/>
  <c r="Z53" i="88"/>
  <c r="Z52" i="88"/>
  <c r="Z51" i="88"/>
  <c r="Z50" i="88"/>
  <c r="Z49" i="88"/>
  <c r="Z47" i="88"/>
  <c r="Z46" i="88"/>
  <c r="Z45" i="88"/>
  <c r="Z44" i="88"/>
  <c r="Z43" i="88"/>
  <c r="Z42" i="88"/>
  <c r="Z41" i="88"/>
  <c r="Z40" i="88"/>
  <c r="Z39" i="88"/>
  <c r="Z38" i="88"/>
  <c r="Z37" i="88"/>
  <c r="Z36" i="88"/>
  <c r="Z35" i="88"/>
  <c r="Z34" i="88"/>
  <c r="Z33" i="88"/>
  <c r="Z32" i="88"/>
  <c r="Z31" i="88"/>
  <c r="Z30" i="88"/>
  <c r="Z29" i="88"/>
  <c r="Z28" i="88"/>
  <c r="Z26" i="88"/>
  <c r="Z25" i="88"/>
  <c r="Z24" i="88"/>
  <c r="Z23" i="88"/>
  <c r="Z22" i="88"/>
  <c r="Z21" i="88"/>
  <c r="Z20" i="88"/>
  <c r="Z19" i="88"/>
  <c r="Z18" i="88"/>
  <c r="Z17" i="88"/>
  <c r="Z16" i="88"/>
  <c r="Z15" i="88"/>
  <c r="Z14" i="88"/>
  <c r="Z13" i="88"/>
  <c r="Z12" i="88"/>
  <c r="Z11" i="88"/>
  <c r="Z10" i="88"/>
  <c r="Z9" i="88"/>
  <c r="Z8" i="88"/>
  <c r="Z7" i="88"/>
  <c r="M79" i="86"/>
  <c r="L79" i="86"/>
  <c r="M78" i="86"/>
  <c r="L78" i="86"/>
  <c r="M77" i="86"/>
  <c r="L77" i="86"/>
  <c r="M76" i="86"/>
  <c r="L76" i="86"/>
  <c r="M75" i="86"/>
  <c r="L75" i="86"/>
  <c r="M74" i="86"/>
  <c r="L74" i="86"/>
  <c r="M73" i="86"/>
  <c r="L73" i="86"/>
  <c r="M72" i="86"/>
  <c r="L72" i="86"/>
  <c r="M71" i="86"/>
  <c r="L71" i="86"/>
  <c r="M70" i="86"/>
  <c r="L70" i="86"/>
  <c r="L68" i="86"/>
  <c r="M68" i="86"/>
  <c r="L67" i="86"/>
  <c r="M67" i="86"/>
  <c r="L66" i="86"/>
  <c r="M66" i="86"/>
  <c r="L65" i="86"/>
  <c r="M65" i="86"/>
  <c r="L64" i="86"/>
  <c r="M64" i="86"/>
  <c r="L63" i="86"/>
  <c r="M63" i="86"/>
  <c r="L62" i="86"/>
  <c r="M62" i="86"/>
  <c r="L61" i="86"/>
  <c r="M61" i="86"/>
  <c r="L60" i="86"/>
  <c r="M60" i="86"/>
  <c r="L59" i="86"/>
  <c r="M59" i="86"/>
  <c r="L58" i="86"/>
  <c r="M58" i="86"/>
  <c r="L57" i="86"/>
  <c r="M57" i="86"/>
  <c r="L56" i="86"/>
  <c r="M56" i="86"/>
  <c r="L55" i="86"/>
  <c r="M55" i="86"/>
  <c r="L54" i="86"/>
  <c r="M54" i="86"/>
  <c r="L53" i="86"/>
  <c r="M53" i="86"/>
  <c r="L52" i="86"/>
  <c r="M52" i="86"/>
  <c r="L51" i="86"/>
  <c r="M51" i="86"/>
  <c r="L50" i="86"/>
  <c r="M50" i="86"/>
  <c r="L49" i="86"/>
  <c r="M49" i="86"/>
  <c r="L47" i="86"/>
  <c r="M47" i="86"/>
  <c r="M46" i="86"/>
  <c r="L46" i="86"/>
  <c r="L45" i="86"/>
  <c r="M45" i="86"/>
  <c r="M44" i="86"/>
  <c r="L44" i="86"/>
  <c r="L43" i="86"/>
  <c r="M43" i="86"/>
  <c r="M42" i="86"/>
  <c r="L42" i="86"/>
  <c r="M41" i="86"/>
  <c r="L41" i="86"/>
  <c r="M40" i="86"/>
  <c r="L40" i="86"/>
  <c r="M39" i="86"/>
  <c r="L39" i="86"/>
  <c r="M38" i="86"/>
  <c r="L38" i="86"/>
  <c r="M37" i="86"/>
  <c r="L37" i="86"/>
  <c r="M36" i="86"/>
  <c r="L36" i="86"/>
  <c r="M35" i="86"/>
  <c r="L35" i="86"/>
  <c r="M34" i="86"/>
  <c r="L34" i="86"/>
  <c r="M33" i="86"/>
  <c r="L33" i="86"/>
  <c r="M32" i="86"/>
  <c r="L32" i="86"/>
  <c r="M31" i="86"/>
  <c r="L31" i="86"/>
  <c r="M30" i="86"/>
  <c r="L30" i="86"/>
  <c r="M29" i="86"/>
  <c r="L29" i="86"/>
  <c r="M28" i="86"/>
  <c r="L28" i="86"/>
  <c r="L26" i="86"/>
  <c r="M26" i="86"/>
  <c r="L25" i="86"/>
  <c r="M25" i="86"/>
  <c r="L24" i="86"/>
  <c r="M24" i="86"/>
  <c r="L23" i="86"/>
  <c r="M23" i="86"/>
  <c r="L22" i="86"/>
  <c r="M22" i="86"/>
  <c r="L21" i="86"/>
  <c r="M21" i="86"/>
  <c r="L20" i="86"/>
  <c r="M20" i="86"/>
  <c r="L19" i="86"/>
  <c r="M19" i="86"/>
  <c r="L18" i="86"/>
  <c r="M18" i="86"/>
  <c r="L17" i="86"/>
  <c r="M17" i="86"/>
  <c r="L16" i="86"/>
  <c r="M16" i="86"/>
  <c r="L15" i="86"/>
  <c r="M15" i="86"/>
  <c r="L14" i="86"/>
  <c r="M14" i="86"/>
  <c r="L13" i="86"/>
  <c r="M13" i="86"/>
  <c r="L12" i="86"/>
  <c r="M12" i="86"/>
  <c r="L11" i="86"/>
  <c r="M11" i="86"/>
  <c r="L10" i="86"/>
  <c r="M10" i="86"/>
  <c r="L9" i="86"/>
  <c r="M9" i="86"/>
  <c r="L8" i="86"/>
  <c r="M8" i="86"/>
  <c r="L7" i="86"/>
  <c r="M7" i="86"/>
  <c r="L86" i="93"/>
  <c r="M86" i="93"/>
  <c r="L85" i="93"/>
  <c r="L84" i="93"/>
  <c r="M83" i="93"/>
  <c r="L83" i="93"/>
  <c r="M82" i="93"/>
  <c r="L82" i="93"/>
  <c r="L81" i="93"/>
  <c r="M80" i="93"/>
  <c r="L80" i="93"/>
  <c r="M79" i="93"/>
  <c r="L79" i="93"/>
  <c r="L78" i="93"/>
  <c r="L77" i="93"/>
  <c r="L76" i="93"/>
  <c r="M76" i="93"/>
  <c r="L75" i="93"/>
  <c r="M75" i="93"/>
  <c r="L74" i="93"/>
  <c r="L73" i="93"/>
  <c r="M73" i="93"/>
  <c r="L72" i="93"/>
  <c r="M72" i="93"/>
  <c r="L71" i="93"/>
  <c r="M71" i="93"/>
  <c r="L70" i="93"/>
  <c r="M70" i="93"/>
  <c r="L68" i="93"/>
  <c r="M68" i="93"/>
  <c r="L67" i="93"/>
  <c r="M67" i="93"/>
  <c r="L66" i="93"/>
  <c r="M66" i="93"/>
  <c r="L65" i="93"/>
  <c r="M65" i="93"/>
  <c r="L64" i="93"/>
  <c r="M64" i="93"/>
  <c r="L63" i="93"/>
  <c r="M63" i="93"/>
  <c r="L62" i="93"/>
  <c r="M62" i="93"/>
  <c r="L61" i="93"/>
  <c r="M61" i="93"/>
  <c r="L60" i="93"/>
  <c r="M60" i="93"/>
  <c r="L59" i="93"/>
  <c r="M59" i="93"/>
  <c r="L58" i="93"/>
  <c r="M58" i="93"/>
  <c r="L57" i="93"/>
  <c r="M57" i="93"/>
  <c r="L56" i="93"/>
  <c r="M56" i="93"/>
  <c r="L55" i="93"/>
  <c r="M55" i="93"/>
  <c r="L54" i="93"/>
  <c r="M54" i="93"/>
  <c r="L53" i="93"/>
  <c r="M53" i="93"/>
  <c r="L52" i="93"/>
  <c r="M52" i="93"/>
  <c r="L51" i="93"/>
  <c r="M51" i="93"/>
  <c r="L50" i="93"/>
  <c r="M50" i="93"/>
  <c r="L49" i="93"/>
  <c r="M49" i="93"/>
  <c r="L47" i="93"/>
  <c r="M47" i="93"/>
  <c r="L46" i="93"/>
  <c r="M46" i="93"/>
  <c r="M45" i="93"/>
  <c r="L45" i="93"/>
  <c r="L44" i="93"/>
  <c r="M44" i="93"/>
  <c r="L43" i="93"/>
  <c r="M43" i="93"/>
  <c r="L42" i="93"/>
  <c r="M42" i="93"/>
  <c r="L41" i="93"/>
  <c r="M41" i="93"/>
  <c r="L40" i="93"/>
  <c r="M40" i="93"/>
  <c r="L39" i="93"/>
  <c r="M39" i="93"/>
  <c r="L38" i="93"/>
  <c r="M38" i="93"/>
  <c r="L37" i="93"/>
  <c r="M37" i="93"/>
  <c r="L36" i="93"/>
  <c r="M36" i="93"/>
  <c r="L35" i="93"/>
  <c r="M35" i="93"/>
  <c r="L34" i="93"/>
  <c r="M34" i="93"/>
  <c r="L33" i="93"/>
  <c r="M33" i="93"/>
  <c r="L32" i="93"/>
  <c r="M32" i="93"/>
  <c r="L31" i="93"/>
  <c r="M31" i="93"/>
  <c r="L30" i="93"/>
  <c r="M30" i="93"/>
  <c r="L29" i="93"/>
  <c r="M29" i="93"/>
  <c r="L28" i="93"/>
  <c r="L26" i="93"/>
  <c r="M26" i="93"/>
  <c r="L25" i="93"/>
  <c r="M25" i="93"/>
  <c r="L24" i="93"/>
  <c r="M24" i="93"/>
  <c r="L23" i="93"/>
  <c r="L22" i="93"/>
  <c r="L21" i="93"/>
  <c r="M21" i="93"/>
  <c r="L20" i="93"/>
  <c r="M20" i="93"/>
  <c r="L19" i="93"/>
  <c r="M19" i="93"/>
  <c r="L18" i="93"/>
  <c r="M18" i="93"/>
  <c r="L17" i="93"/>
  <c r="M17" i="93"/>
  <c r="L16" i="93"/>
  <c r="M16" i="93"/>
  <c r="L15" i="93"/>
  <c r="M15" i="93"/>
  <c r="L14" i="93"/>
  <c r="M14" i="93"/>
  <c r="L13" i="93"/>
  <c r="M13" i="93"/>
  <c r="L12" i="93"/>
  <c r="M12" i="93"/>
  <c r="L11" i="93"/>
  <c r="M11" i="93"/>
  <c r="L10" i="93"/>
  <c r="M10" i="93"/>
  <c r="L9" i="93"/>
  <c r="M9" i="93"/>
  <c r="L8" i="93"/>
  <c r="M8" i="93"/>
  <c r="L7" i="93"/>
  <c r="M7" i="93"/>
  <c r="L101" i="88"/>
  <c r="M101" i="88"/>
  <c r="M100" i="88"/>
  <c r="L100" i="88"/>
  <c r="L99" i="88"/>
  <c r="M98" i="88"/>
  <c r="L98" i="88"/>
  <c r="L97" i="88"/>
  <c r="M97" i="88"/>
  <c r="L96" i="88"/>
  <c r="M96" i="88"/>
  <c r="L95" i="88"/>
  <c r="L94" i="88"/>
  <c r="L93" i="88"/>
  <c r="M93" i="88"/>
  <c r="L92" i="88"/>
  <c r="M92" i="88"/>
  <c r="L91" i="88"/>
  <c r="M91" i="88"/>
  <c r="L89" i="88"/>
  <c r="M89" i="88"/>
  <c r="L88" i="88"/>
  <c r="L87" i="88"/>
  <c r="L86" i="88"/>
  <c r="M86" i="88"/>
  <c r="L85" i="88"/>
  <c r="M85" i="88"/>
  <c r="L84" i="88"/>
  <c r="M84" i="88"/>
  <c r="L83" i="88"/>
  <c r="M83" i="88"/>
  <c r="L82" i="88"/>
  <c r="M82" i="88"/>
  <c r="L81" i="88"/>
  <c r="M81" i="88"/>
  <c r="L80" i="88"/>
  <c r="M80" i="88"/>
  <c r="L79" i="88"/>
  <c r="M79" i="88"/>
  <c r="L78" i="88"/>
  <c r="M78" i="88"/>
  <c r="L77" i="88"/>
  <c r="M77" i="88"/>
  <c r="L76" i="88"/>
  <c r="M76" i="88"/>
  <c r="L75" i="88"/>
  <c r="L74" i="88"/>
  <c r="M74" i="88"/>
  <c r="L73" i="88"/>
  <c r="M73" i="88"/>
  <c r="L72" i="88"/>
  <c r="L71" i="88"/>
  <c r="M71" i="88"/>
  <c r="L70" i="88"/>
  <c r="M70" i="88"/>
  <c r="L68" i="88"/>
  <c r="L67" i="88"/>
  <c r="M67" i="88"/>
  <c r="L66" i="88"/>
  <c r="L65" i="88"/>
  <c r="M65" i="88"/>
  <c r="L64" i="88"/>
  <c r="L63" i="88"/>
  <c r="M63" i="88"/>
  <c r="L62" i="88"/>
  <c r="L61" i="88"/>
  <c r="L60" i="88"/>
  <c r="L59" i="88"/>
  <c r="M59" i="88"/>
  <c r="L58" i="88"/>
  <c r="L57" i="88"/>
  <c r="M57" i="88"/>
  <c r="L56" i="88"/>
  <c r="L55" i="88"/>
  <c r="M55" i="88"/>
  <c r="L54" i="88"/>
  <c r="L53" i="88"/>
  <c r="L52" i="88"/>
  <c r="L51" i="88"/>
  <c r="M51" i="88"/>
  <c r="L50" i="88"/>
  <c r="L49" i="88"/>
  <c r="M49" i="88"/>
  <c r="L47" i="88"/>
  <c r="M47" i="88"/>
  <c r="L46" i="88"/>
  <c r="M46" i="88"/>
  <c r="L45" i="88"/>
  <c r="M45" i="88"/>
  <c r="L44" i="88"/>
  <c r="M44" i="88"/>
  <c r="L43" i="88"/>
  <c r="M43" i="88"/>
  <c r="L42" i="88"/>
  <c r="M42" i="88"/>
  <c r="L41" i="88"/>
  <c r="L40" i="88"/>
  <c r="M40" i="88"/>
  <c r="L39" i="88"/>
  <c r="M39" i="88"/>
  <c r="L38" i="88"/>
  <c r="M38" i="88"/>
  <c r="L37" i="88"/>
  <c r="M37" i="88"/>
  <c r="L36" i="88"/>
  <c r="M36" i="88"/>
  <c r="L35" i="88"/>
  <c r="M35" i="88"/>
  <c r="L34" i="88"/>
  <c r="L33" i="88"/>
  <c r="M33" i="88"/>
  <c r="L32" i="88"/>
  <c r="M32" i="88"/>
  <c r="L31" i="88"/>
  <c r="M31" i="88"/>
  <c r="L30" i="88"/>
  <c r="M30" i="88"/>
  <c r="L29" i="88"/>
  <c r="M29" i="88"/>
  <c r="L28" i="88"/>
  <c r="M28" i="88"/>
  <c r="L26" i="88"/>
  <c r="M26" i="88"/>
  <c r="L25" i="88"/>
  <c r="M25" i="88"/>
  <c r="L24" i="88"/>
  <c r="M24" i="88"/>
  <c r="L23" i="88"/>
  <c r="M23" i="88"/>
  <c r="L22" i="88"/>
  <c r="M22" i="88"/>
  <c r="L21" i="88"/>
  <c r="M21" i="88"/>
  <c r="L20" i="88"/>
  <c r="M20" i="88"/>
  <c r="L19" i="88"/>
  <c r="M19" i="88"/>
  <c r="L18" i="88"/>
  <c r="M18" i="88"/>
  <c r="L17" i="88"/>
  <c r="M17" i="88"/>
  <c r="L16" i="88"/>
  <c r="M16" i="88"/>
  <c r="L15" i="88"/>
  <c r="M15" i="88"/>
  <c r="L14" i="88"/>
  <c r="M14" i="88"/>
  <c r="L13" i="88"/>
  <c r="M13" i="88"/>
  <c r="L12" i="88"/>
  <c r="M12" i="88"/>
  <c r="L11" i="88"/>
  <c r="M11" i="88"/>
  <c r="L10" i="88"/>
  <c r="M10" i="88"/>
  <c r="L9" i="88"/>
  <c r="M9" i="88"/>
  <c r="L8" i="88"/>
  <c r="M8" i="88"/>
  <c r="L7" i="88"/>
  <c r="M7" i="88"/>
  <c r="Z101" i="88"/>
  <c r="U101" i="88"/>
  <c r="W101" i="88"/>
  <c r="Z100" i="88"/>
  <c r="U100" i="88"/>
  <c r="Y100" i="88" s="1"/>
  <c r="Z99" i="88"/>
  <c r="U99" i="88"/>
  <c r="Y99" i="88" s="1"/>
  <c r="Z98" i="88"/>
  <c r="U98" i="88"/>
  <c r="X98" i="88" s="1"/>
  <c r="Z97" i="88"/>
  <c r="U97" i="88"/>
  <c r="W97" i="88" s="1"/>
  <c r="Z96" i="88"/>
  <c r="U96" i="88"/>
  <c r="W96" i="88" s="1"/>
  <c r="Z95" i="88"/>
  <c r="U95" i="88"/>
  <c r="U79" i="86"/>
  <c r="U78" i="86"/>
  <c r="U77" i="86"/>
  <c r="U76" i="86"/>
  <c r="U75" i="86"/>
  <c r="Y75" i="86" s="1"/>
  <c r="U74" i="86"/>
  <c r="U73" i="86"/>
  <c r="U72" i="86"/>
  <c r="U71" i="86"/>
  <c r="U70" i="86"/>
  <c r="U69" i="86"/>
  <c r="U68" i="86"/>
  <c r="U67" i="86"/>
  <c r="U66" i="86"/>
  <c r="U65" i="86"/>
  <c r="U64" i="86"/>
  <c r="U63" i="86"/>
  <c r="U62" i="86"/>
  <c r="U61" i="86"/>
  <c r="X61" i="86" s="1"/>
  <c r="U60" i="86"/>
  <c r="U59" i="86"/>
  <c r="U58" i="86"/>
  <c r="U57" i="86"/>
  <c r="U56" i="86"/>
  <c r="U55" i="86"/>
  <c r="U54" i="86"/>
  <c r="U53" i="86"/>
  <c r="U52" i="86"/>
  <c r="U51" i="86"/>
  <c r="U50" i="86"/>
  <c r="U49" i="86"/>
  <c r="U48" i="86"/>
  <c r="U47" i="86"/>
  <c r="U46" i="86"/>
  <c r="U45" i="86"/>
  <c r="U44" i="86"/>
  <c r="U43" i="86"/>
  <c r="U42" i="86"/>
  <c r="U41" i="86"/>
  <c r="V41" i="86" s="1"/>
  <c r="U40" i="86"/>
  <c r="U39" i="86"/>
  <c r="U38" i="86"/>
  <c r="U37" i="86"/>
  <c r="U36" i="86"/>
  <c r="U35" i="86"/>
  <c r="U34" i="86"/>
  <c r="U33" i="86"/>
  <c r="U32" i="86"/>
  <c r="U31" i="86"/>
  <c r="U30" i="86"/>
  <c r="U29" i="86"/>
  <c r="U28" i="86"/>
  <c r="U27" i="86"/>
  <c r="U26" i="86"/>
  <c r="U25" i="86"/>
  <c r="U24" i="86"/>
  <c r="U23" i="86"/>
  <c r="U22" i="86"/>
  <c r="U21" i="86"/>
  <c r="U20" i="86"/>
  <c r="U19" i="86"/>
  <c r="U18" i="86"/>
  <c r="U17" i="86"/>
  <c r="U16" i="86"/>
  <c r="U15" i="86"/>
  <c r="U14" i="86"/>
  <c r="U13" i="86"/>
  <c r="U12" i="86"/>
  <c r="U11" i="86"/>
  <c r="U10" i="86"/>
  <c r="U9" i="86"/>
  <c r="U8" i="86"/>
  <c r="U7" i="86"/>
  <c r="U86" i="93"/>
  <c r="U85" i="93"/>
  <c r="U84" i="93"/>
  <c r="U83" i="93"/>
  <c r="U82" i="93"/>
  <c r="U81" i="93"/>
  <c r="U80" i="93"/>
  <c r="U79" i="93"/>
  <c r="U78" i="93"/>
  <c r="W78" i="93" s="1"/>
  <c r="U77" i="93"/>
  <c r="U76" i="93"/>
  <c r="U75" i="93"/>
  <c r="U74" i="93"/>
  <c r="W74" i="93" s="1"/>
  <c r="U73" i="93"/>
  <c r="U72" i="93"/>
  <c r="U71" i="93"/>
  <c r="U70" i="93"/>
  <c r="W70" i="93" s="1"/>
  <c r="U69" i="93"/>
  <c r="U68" i="93"/>
  <c r="U67" i="93"/>
  <c r="U66" i="93"/>
  <c r="U65" i="93"/>
  <c r="U64" i="93"/>
  <c r="U63" i="93"/>
  <c r="U62" i="93"/>
  <c r="U61" i="93"/>
  <c r="U60" i="93"/>
  <c r="U59" i="93"/>
  <c r="U58" i="93"/>
  <c r="U57" i="93"/>
  <c r="U56" i="93"/>
  <c r="U55" i="93"/>
  <c r="U54" i="93"/>
  <c r="U53" i="93"/>
  <c r="U52" i="93"/>
  <c r="U51" i="93"/>
  <c r="U50" i="93"/>
  <c r="U49" i="93"/>
  <c r="U48" i="93"/>
  <c r="U47" i="93"/>
  <c r="U46" i="93"/>
  <c r="U45" i="93"/>
  <c r="U44" i="93"/>
  <c r="U43" i="93"/>
  <c r="U42" i="93"/>
  <c r="U41" i="93"/>
  <c r="U40" i="93"/>
  <c r="U39" i="93"/>
  <c r="U38" i="93"/>
  <c r="U37" i="93"/>
  <c r="W37" i="93" s="1"/>
  <c r="U36" i="93"/>
  <c r="U35" i="93"/>
  <c r="U34" i="93"/>
  <c r="W34" i="93" s="1"/>
  <c r="U33" i="93"/>
  <c r="U32" i="93"/>
  <c r="U31" i="93"/>
  <c r="U30" i="93"/>
  <c r="U29" i="93"/>
  <c r="U28" i="93"/>
  <c r="U27" i="93"/>
  <c r="U26" i="93"/>
  <c r="U25" i="93"/>
  <c r="U24" i="93"/>
  <c r="U23" i="93"/>
  <c r="U22" i="93"/>
  <c r="U21" i="93"/>
  <c r="U20" i="93"/>
  <c r="U19" i="93"/>
  <c r="U18" i="93"/>
  <c r="V18" i="93" s="1"/>
  <c r="U17" i="93"/>
  <c r="U16" i="93"/>
  <c r="U15" i="93"/>
  <c r="U14" i="93"/>
  <c r="U13" i="93"/>
  <c r="U12" i="93"/>
  <c r="U11" i="93"/>
  <c r="U10" i="93"/>
  <c r="U9" i="93"/>
  <c r="U8" i="93"/>
  <c r="U7" i="93"/>
  <c r="U94" i="88"/>
  <c r="U93" i="88"/>
  <c r="U92" i="88"/>
  <c r="U91" i="88"/>
  <c r="U90" i="88"/>
  <c r="U89" i="88"/>
  <c r="U88" i="88"/>
  <c r="X88" i="88" s="1"/>
  <c r="U87" i="88"/>
  <c r="U86" i="88"/>
  <c r="U85" i="88"/>
  <c r="U84" i="88"/>
  <c r="X84" i="88" s="1"/>
  <c r="U83" i="88"/>
  <c r="U82" i="88"/>
  <c r="U81" i="88"/>
  <c r="U80" i="88"/>
  <c r="X80" i="88"/>
  <c r="U79" i="88"/>
  <c r="U78" i="88"/>
  <c r="U77" i="88"/>
  <c r="U76" i="88"/>
  <c r="X76" i="88" s="1"/>
  <c r="U75" i="88"/>
  <c r="U74" i="88"/>
  <c r="U73" i="88"/>
  <c r="U72" i="88"/>
  <c r="X72" i="88" s="1"/>
  <c r="U71" i="88"/>
  <c r="U70" i="88"/>
  <c r="U69" i="88"/>
  <c r="U68" i="88"/>
  <c r="U67" i="88"/>
  <c r="U66" i="88"/>
  <c r="U65" i="88"/>
  <c r="U64" i="88"/>
  <c r="U63" i="88"/>
  <c r="U62" i="88"/>
  <c r="U61" i="88"/>
  <c r="U60" i="88"/>
  <c r="U59" i="88"/>
  <c r="U58" i="88"/>
  <c r="U57" i="88"/>
  <c r="U56" i="88"/>
  <c r="U55" i="88"/>
  <c r="U54" i="88"/>
  <c r="U53" i="88"/>
  <c r="U52" i="88"/>
  <c r="U51" i="88"/>
  <c r="U50" i="88"/>
  <c r="U49" i="88"/>
  <c r="U48" i="88"/>
  <c r="U47" i="88"/>
  <c r="U46" i="88"/>
  <c r="U45" i="88"/>
  <c r="U44" i="88"/>
  <c r="U43" i="88"/>
  <c r="U42" i="88"/>
  <c r="U41" i="88"/>
  <c r="U40" i="88"/>
  <c r="U39" i="88"/>
  <c r="U38" i="88"/>
  <c r="U37" i="88"/>
  <c r="U36" i="88"/>
  <c r="U35" i="88"/>
  <c r="V35" i="88" s="1"/>
  <c r="U34" i="88"/>
  <c r="U33" i="88"/>
  <c r="U32" i="88"/>
  <c r="U31" i="88"/>
  <c r="U30" i="88"/>
  <c r="U29" i="88"/>
  <c r="U28" i="88"/>
  <c r="U27" i="88"/>
  <c r="X27" i="88" s="1"/>
  <c r="U26" i="88"/>
  <c r="U25" i="88"/>
  <c r="U24" i="88"/>
  <c r="U23" i="88"/>
  <c r="X23" i="88"/>
  <c r="U22" i="88"/>
  <c r="V22" i="88"/>
  <c r="U21" i="88"/>
  <c r="U20" i="88"/>
  <c r="U19" i="88"/>
  <c r="X19" i="88"/>
  <c r="U18" i="88"/>
  <c r="U17" i="88"/>
  <c r="U16" i="88"/>
  <c r="U15" i="88"/>
  <c r="X15" i="88" s="1"/>
  <c r="U14" i="88"/>
  <c r="V14" i="88" s="1"/>
  <c r="U13" i="88"/>
  <c r="U12" i="88"/>
  <c r="W12" i="88" s="1"/>
  <c r="U11" i="88"/>
  <c r="V11" i="88" s="1"/>
  <c r="U10" i="88"/>
  <c r="V10" i="88" s="1"/>
  <c r="U9" i="88"/>
  <c r="U8" i="88"/>
  <c r="W8" i="88"/>
  <c r="U7" i="88"/>
  <c r="V7" i="88" s="1"/>
  <c r="T7" i="89"/>
  <c r="X7" i="89" s="1"/>
  <c r="M95" i="89"/>
  <c r="M96" i="89"/>
  <c r="M97" i="89"/>
  <c r="M98" i="89"/>
  <c r="M99" i="89"/>
  <c r="M100" i="89"/>
  <c r="M101" i="89"/>
  <c r="M102" i="89"/>
  <c r="M103" i="89"/>
  <c r="M104" i="89"/>
  <c r="M105" i="89"/>
  <c r="M106" i="89"/>
  <c r="M107" i="89"/>
  <c r="M108" i="89"/>
  <c r="M109" i="89"/>
  <c r="M110" i="89"/>
  <c r="M111" i="89"/>
  <c r="M112" i="89"/>
  <c r="M113" i="89"/>
  <c r="M114" i="89"/>
  <c r="M115" i="89"/>
  <c r="M116" i="89"/>
  <c r="M117" i="89"/>
  <c r="M118" i="89"/>
  <c r="M119" i="89"/>
  <c r="M120" i="89"/>
  <c r="M121" i="89"/>
  <c r="M122" i="89"/>
  <c r="M123" i="89"/>
  <c r="M124" i="89"/>
  <c r="M125" i="89"/>
  <c r="M126" i="89"/>
  <c r="M127" i="89"/>
  <c r="M128" i="89"/>
  <c r="M129" i="89"/>
  <c r="M130" i="89"/>
  <c r="M131" i="89"/>
  <c r="M132" i="89"/>
  <c r="M133" i="89"/>
  <c r="M134" i="89"/>
  <c r="M135" i="89"/>
  <c r="M136" i="89"/>
  <c r="M137" i="89"/>
  <c r="M138" i="89"/>
  <c r="M139" i="89"/>
  <c r="M140" i="89"/>
  <c r="M141" i="89"/>
  <c r="M142" i="89"/>
  <c r="M143" i="89"/>
  <c r="M144" i="89"/>
  <c r="M145" i="89"/>
  <c r="M146" i="89"/>
  <c r="M147" i="89"/>
  <c r="M148" i="89"/>
  <c r="M149" i="89"/>
  <c r="M150" i="89"/>
  <c r="M151" i="89"/>
  <c r="M152" i="89"/>
  <c r="M153" i="89"/>
  <c r="M154" i="89"/>
  <c r="M155" i="89"/>
  <c r="M156" i="89"/>
  <c r="M157" i="89"/>
  <c r="M158" i="89"/>
  <c r="M159" i="89"/>
  <c r="M160" i="89"/>
  <c r="M161" i="89"/>
  <c r="M162" i="89"/>
  <c r="M163" i="89"/>
  <c r="M164" i="89"/>
  <c r="M165" i="89"/>
  <c r="M166" i="89"/>
  <c r="M167" i="89"/>
  <c r="M168" i="89"/>
  <c r="M169" i="89"/>
  <c r="M170" i="89"/>
  <c r="M171" i="89"/>
  <c r="M172" i="89"/>
  <c r="M173" i="89"/>
  <c r="M174" i="89"/>
  <c r="M175" i="89"/>
  <c r="M176" i="89"/>
  <c r="M177" i="89"/>
  <c r="M178" i="89"/>
  <c r="M179" i="89"/>
  <c r="M180" i="89"/>
  <c r="M181" i="89"/>
  <c r="M182" i="89"/>
  <c r="M183" i="89"/>
  <c r="M184" i="89"/>
  <c r="M185" i="89"/>
  <c r="M186" i="89"/>
  <c r="M187" i="89"/>
  <c r="M188" i="89"/>
  <c r="M189" i="89"/>
  <c r="M190" i="89"/>
  <c r="M191" i="89"/>
  <c r="M192" i="89"/>
  <c r="M193" i="89"/>
  <c r="M194" i="89"/>
  <c r="M195" i="89"/>
  <c r="M196" i="89"/>
  <c r="M197" i="89"/>
  <c r="M198" i="89"/>
  <c r="M199" i="89"/>
  <c r="M200" i="89"/>
  <c r="M201" i="89"/>
  <c r="M202" i="89"/>
  <c r="M203" i="89"/>
  <c r="M204" i="89"/>
  <c r="M205" i="89"/>
  <c r="M206" i="89"/>
  <c r="M207" i="89"/>
  <c r="M208" i="89"/>
  <c r="M209" i="89"/>
  <c r="M210" i="89"/>
  <c r="M211" i="89"/>
  <c r="M212" i="89"/>
  <c r="M213" i="89"/>
  <c r="Q8" i="88"/>
  <c r="Q9" i="88"/>
  <c r="Q10" i="88"/>
  <c r="Q11" i="88"/>
  <c r="Q12" i="88"/>
  <c r="Q13" i="88"/>
  <c r="Q14" i="88"/>
  <c r="Q15" i="88"/>
  <c r="Q16" i="88"/>
  <c r="Q17" i="88"/>
  <c r="Q18" i="88"/>
  <c r="Q19" i="88"/>
  <c r="Q20" i="88"/>
  <c r="Q21" i="88"/>
  <c r="Q22" i="88"/>
  <c r="Q23" i="88"/>
  <c r="Q24" i="88"/>
  <c r="Q25" i="88"/>
  <c r="Q26" i="88"/>
  <c r="Q27" i="88"/>
  <c r="Q28" i="88"/>
  <c r="Q29" i="88"/>
  <c r="Q30" i="88"/>
  <c r="Q31" i="88"/>
  <c r="Q32" i="88"/>
  <c r="Q33" i="88"/>
  <c r="Q34" i="88"/>
  <c r="Q35" i="88"/>
  <c r="Q36" i="88"/>
  <c r="Q37" i="88"/>
  <c r="Q38" i="88"/>
  <c r="Q39" i="88"/>
  <c r="Q40" i="88"/>
  <c r="Q41" i="88"/>
  <c r="Q42" i="88"/>
  <c r="Q43" i="88"/>
  <c r="Q44" i="88"/>
  <c r="Q45" i="88"/>
  <c r="Q46" i="88"/>
  <c r="Q47" i="88"/>
  <c r="Q48" i="88"/>
  <c r="Q49" i="88"/>
  <c r="Q50" i="88"/>
  <c r="Q51" i="88"/>
  <c r="Q52" i="88"/>
  <c r="Q53" i="88"/>
  <c r="Q54" i="88"/>
  <c r="Q55" i="88"/>
  <c r="Q56" i="88"/>
  <c r="Q57" i="88"/>
  <c r="Q58" i="88"/>
  <c r="Q59" i="88"/>
  <c r="Q60" i="88"/>
  <c r="Q61" i="88"/>
  <c r="Q62" i="88"/>
  <c r="Q63" i="88"/>
  <c r="Q64" i="88"/>
  <c r="Q65" i="88"/>
  <c r="Q66" i="88"/>
  <c r="Q67" i="88"/>
  <c r="Q68" i="88"/>
  <c r="Q69" i="88"/>
  <c r="Q70" i="88"/>
  <c r="Q71" i="88"/>
  <c r="Q72" i="88"/>
  <c r="Q73" i="88"/>
  <c r="Q74" i="88"/>
  <c r="Q75" i="88"/>
  <c r="Q76" i="88"/>
  <c r="Q77" i="88"/>
  <c r="Q78" i="88"/>
  <c r="Q79" i="88"/>
  <c r="Q80" i="88"/>
  <c r="Q81" i="88"/>
  <c r="Q82" i="88"/>
  <c r="Q83" i="88"/>
  <c r="Q84" i="88"/>
  <c r="Q85" i="88"/>
  <c r="Q86" i="88"/>
  <c r="Q87" i="88"/>
  <c r="Q88" i="88"/>
  <c r="Q89" i="88"/>
  <c r="Q90" i="88"/>
  <c r="Q91" i="88"/>
  <c r="Q92" i="88"/>
  <c r="Q93" i="88"/>
  <c r="Q94" i="88"/>
  <c r="Q95" i="88"/>
  <c r="Q96" i="88"/>
  <c r="Q97" i="88"/>
  <c r="Q98" i="88"/>
  <c r="Q99" i="88"/>
  <c r="Q100" i="88"/>
  <c r="Q101" i="88"/>
  <c r="Q102" i="88"/>
  <c r="Q103" i="88"/>
  <c r="Q104" i="88"/>
  <c r="Q105" i="88"/>
  <c r="Q106" i="88"/>
  <c r="Q107" i="88"/>
  <c r="Q108" i="88"/>
  <c r="Q109" i="88"/>
  <c r="Q111" i="88"/>
  <c r="Q112" i="88"/>
  <c r="Q113" i="88"/>
  <c r="Q114" i="88"/>
  <c r="Q115" i="88"/>
  <c r="Q116" i="88"/>
  <c r="Q117" i="88"/>
  <c r="Q118" i="88"/>
  <c r="Q119" i="88"/>
  <c r="Q120" i="88"/>
  <c r="Q121" i="88"/>
  <c r="Q122" i="88"/>
  <c r="Q123" i="88"/>
  <c r="Q124" i="88"/>
  <c r="Q125" i="88"/>
  <c r="Q126" i="88"/>
  <c r="Q127" i="88"/>
  <c r="Q128" i="88"/>
  <c r="Q129" i="88"/>
  <c r="Q130" i="88"/>
  <c r="Q131" i="88"/>
  <c r="Q132" i="88"/>
  <c r="Q133" i="88"/>
  <c r="Q134" i="88"/>
  <c r="Q135" i="88"/>
  <c r="Q136" i="88"/>
  <c r="Q137" i="88"/>
  <c r="Q138" i="88"/>
  <c r="Q139" i="88"/>
  <c r="Q140" i="88"/>
  <c r="Q141" i="88"/>
  <c r="Q142" i="88"/>
  <c r="Q143" i="88"/>
  <c r="Q144" i="88"/>
  <c r="Q145" i="88"/>
  <c r="Q146" i="88"/>
  <c r="Q147" i="88"/>
  <c r="Q148" i="88"/>
  <c r="Q149" i="88"/>
  <c r="Q150" i="88"/>
  <c r="Q151" i="88"/>
  <c r="Q152" i="88"/>
  <c r="Q153" i="88"/>
  <c r="Q154" i="88"/>
  <c r="Q155" i="88"/>
  <c r="Q156" i="88"/>
  <c r="Q157" i="88"/>
  <c r="Q158" i="88"/>
  <c r="Q159" i="88"/>
  <c r="Q160" i="88"/>
  <c r="Q161" i="88"/>
  <c r="Q162" i="88"/>
  <c r="Q163" i="88"/>
  <c r="Q164" i="88"/>
  <c r="Q165" i="88"/>
  <c r="Q166" i="88"/>
  <c r="Q167" i="88"/>
  <c r="Q8" i="86"/>
  <c r="Q9" i="86"/>
  <c r="Q10" i="86"/>
  <c r="Q11" i="86"/>
  <c r="Q12" i="86"/>
  <c r="Q13" i="86"/>
  <c r="Q14" i="86"/>
  <c r="Q15" i="86"/>
  <c r="Q16" i="86"/>
  <c r="Q17" i="86"/>
  <c r="Q18" i="86"/>
  <c r="Q19" i="86"/>
  <c r="Q20" i="86"/>
  <c r="Q21" i="86"/>
  <c r="Q22" i="86"/>
  <c r="Q23" i="86"/>
  <c r="Q24" i="86"/>
  <c r="Q25" i="86"/>
  <c r="Q26" i="86"/>
  <c r="Q27" i="86"/>
  <c r="Q28" i="86"/>
  <c r="Q29" i="86"/>
  <c r="Q30" i="86"/>
  <c r="Q31" i="86"/>
  <c r="Q32" i="86"/>
  <c r="Q33" i="86"/>
  <c r="Q34" i="86"/>
  <c r="Q35" i="86"/>
  <c r="Q36" i="86"/>
  <c r="Q37" i="86"/>
  <c r="Q38" i="86"/>
  <c r="Q39" i="86"/>
  <c r="Q40" i="86"/>
  <c r="Q41" i="86"/>
  <c r="Q42" i="86"/>
  <c r="Q43" i="86"/>
  <c r="Q44" i="86"/>
  <c r="Q45" i="86"/>
  <c r="Q46" i="86"/>
  <c r="Q47" i="86"/>
  <c r="Q48" i="86"/>
  <c r="Q49" i="86"/>
  <c r="Q50" i="86"/>
  <c r="Q51" i="86"/>
  <c r="Q52" i="86"/>
  <c r="Q53" i="86"/>
  <c r="Q54" i="86"/>
  <c r="Q55" i="86"/>
  <c r="Q56" i="86"/>
  <c r="Q57" i="86"/>
  <c r="Q58" i="86"/>
  <c r="Q59" i="86"/>
  <c r="Q60" i="86"/>
  <c r="Q61" i="86"/>
  <c r="Q62" i="86"/>
  <c r="Q63" i="86"/>
  <c r="Q64" i="86"/>
  <c r="Q65" i="86"/>
  <c r="Q66" i="86"/>
  <c r="Q67" i="86"/>
  <c r="Q68" i="86"/>
  <c r="Q69" i="86"/>
  <c r="Q70" i="86"/>
  <c r="Q71" i="86"/>
  <c r="Q72" i="86"/>
  <c r="Q73" i="86"/>
  <c r="Q74" i="86"/>
  <c r="Q75" i="86"/>
  <c r="Q76" i="86"/>
  <c r="Q77" i="86"/>
  <c r="Q78" i="86"/>
  <c r="Q79" i="86"/>
  <c r="Q80" i="86"/>
  <c r="Q81" i="86"/>
  <c r="Q82" i="86"/>
  <c r="Q83" i="86"/>
  <c r="Q84" i="86"/>
  <c r="Q85" i="86"/>
  <c r="Q86" i="86"/>
  <c r="Q87" i="86"/>
  <c r="Q88" i="86"/>
  <c r="Q89" i="86"/>
  <c r="Q90" i="86"/>
  <c r="Q91" i="86"/>
  <c r="Q92" i="86"/>
  <c r="Q93" i="86"/>
  <c r="Q94" i="86"/>
  <c r="Q95" i="86"/>
  <c r="Q96" i="86"/>
  <c r="Q97" i="86"/>
  <c r="Q98" i="86"/>
  <c r="Q99" i="86"/>
  <c r="Q100" i="86"/>
  <c r="Q101" i="86"/>
  <c r="Q102" i="86"/>
  <c r="Q103" i="86"/>
  <c r="Q104" i="86"/>
  <c r="Q105" i="86"/>
  <c r="Q106" i="86"/>
  <c r="Q107" i="86"/>
  <c r="Q108" i="86"/>
  <c r="Q109" i="86"/>
  <c r="Q110" i="86"/>
  <c r="Q111" i="86"/>
  <c r="Q112" i="86"/>
  <c r="Q113" i="86"/>
  <c r="Q114" i="86"/>
  <c r="Q115" i="86"/>
  <c r="Q116" i="86"/>
  <c r="Q117" i="86"/>
  <c r="Q118" i="86"/>
  <c r="Q119" i="86"/>
  <c r="Q120" i="86"/>
  <c r="Q121" i="86"/>
  <c r="Q122" i="86"/>
  <c r="Q123" i="86"/>
  <c r="Q124" i="86"/>
  <c r="Q125" i="86"/>
  <c r="Q126" i="86"/>
  <c r="Q127" i="86"/>
  <c r="Q128" i="86"/>
  <c r="Q129" i="86"/>
  <c r="Q130" i="86"/>
  <c r="Q131" i="86"/>
  <c r="Q132" i="86"/>
  <c r="Q133" i="86"/>
  <c r="Q134" i="86"/>
  <c r="Q135" i="86"/>
  <c r="Q136" i="86"/>
  <c r="Q137" i="86"/>
  <c r="Q138" i="86"/>
  <c r="Q139" i="86"/>
  <c r="Q140" i="86"/>
  <c r="Q141" i="86"/>
  <c r="Q142" i="86"/>
  <c r="Q143" i="86"/>
  <c r="Q144" i="86"/>
  <c r="Q145" i="86"/>
  <c r="Q146" i="86"/>
  <c r="Q147" i="86"/>
  <c r="Q148" i="86"/>
  <c r="Q149" i="86"/>
  <c r="Q150" i="86"/>
  <c r="Q151" i="86"/>
  <c r="Q152" i="86"/>
  <c r="Q153" i="86"/>
  <c r="Q8" i="93"/>
  <c r="Q9" i="93"/>
  <c r="Q10" i="93"/>
  <c r="Q11" i="93"/>
  <c r="Q12" i="93"/>
  <c r="Q13" i="93"/>
  <c r="Q14" i="93"/>
  <c r="Q15" i="93"/>
  <c r="Q16" i="93"/>
  <c r="Q17" i="93"/>
  <c r="Q18" i="93"/>
  <c r="Q19" i="93"/>
  <c r="Q20" i="93"/>
  <c r="Q21" i="93"/>
  <c r="Q22" i="93"/>
  <c r="Q23" i="93"/>
  <c r="Q24" i="93"/>
  <c r="Q25" i="93"/>
  <c r="Q26" i="93"/>
  <c r="Q27" i="93"/>
  <c r="Q28" i="93"/>
  <c r="Q29" i="93"/>
  <c r="Q30" i="93"/>
  <c r="Q31" i="93"/>
  <c r="Q32" i="93"/>
  <c r="Q33" i="93"/>
  <c r="Q34" i="93"/>
  <c r="Q35" i="93"/>
  <c r="Q36" i="93"/>
  <c r="Q37" i="93"/>
  <c r="Q38" i="93"/>
  <c r="Q39" i="93"/>
  <c r="Q40" i="93"/>
  <c r="Q41" i="93"/>
  <c r="Q42" i="93"/>
  <c r="Q43" i="93"/>
  <c r="Q44" i="93"/>
  <c r="Q45" i="93"/>
  <c r="Q46" i="93"/>
  <c r="Q47" i="93"/>
  <c r="Q48" i="93"/>
  <c r="Q49" i="93"/>
  <c r="Q50" i="93"/>
  <c r="Q51" i="93"/>
  <c r="Q52" i="93"/>
  <c r="Q53" i="93"/>
  <c r="Q54" i="93"/>
  <c r="Q55" i="93"/>
  <c r="Q56" i="93"/>
  <c r="Q57" i="93"/>
  <c r="Q58" i="93"/>
  <c r="Q59" i="93"/>
  <c r="Q60" i="93"/>
  <c r="Q61" i="93"/>
  <c r="Q62" i="93"/>
  <c r="Q63" i="93"/>
  <c r="Q64" i="93"/>
  <c r="Q65" i="93"/>
  <c r="Q66" i="93"/>
  <c r="Q67" i="93"/>
  <c r="Q68" i="93"/>
  <c r="Q69" i="93"/>
  <c r="Q70" i="93"/>
  <c r="Q71" i="93"/>
  <c r="Q72" i="93"/>
  <c r="Q73" i="93"/>
  <c r="Q74" i="93"/>
  <c r="Q75" i="93"/>
  <c r="Q76" i="93"/>
  <c r="Q77" i="93"/>
  <c r="Q78" i="93"/>
  <c r="Q79" i="93"/>
  <c r="Q80" i="93"/>
  <c r="Q81" i="93"/>
  <c r="Q82" i="93"/>
  <c r="Q83" i="93"/>
  <c r="Q84" i="93"/>
  <c r="Q85" i="93"/>
  <c r="Q86" i="93"/>
  <c r="Q87" i="93"/>
  <c r="Q88" i="93"/>
  <c r="Q89" i="93"/>
  <c r="Q90" i="93"/>
  <c r="Q91" i="93"/>
  <c r="Q92" i="93"/>
  <c r="Q93" i="93"/>
  <c r="Q94" i="93"/>
  <c r="Q95" i="93"/>
  <c r="Q96" i="93"/>
  <c r="Q97" i="93"/>
  <c r="Q98" i="93"/>
  <c r="Q99" i="93"/>
  <c r="Q100" i="93"/>
  <c r="Q101" i="93"/>
  <c r="Q102" i="93"/>
  <c r="Q103" i="93"/>
  <c r="Q104" i="93"/>
  <c r="Q105" i="93"/>
  <c r="Q106" i="93"/>
  <c r="Q107" i="93"/>
  <c r="Q108" i="93"/>
  <c r="Q109" i="93"/>
  <c r="Q110" i="93"/>
  <c r="Q111" i="93"/>
  <c r="Q112" i="93"/>
  <c r="Q113" i="93"/>
  <c r="Q114" i="93"/>
  <c r="Q115" i="93"/>
  <c r="Q116" i="93"/>
  <c r="Q117" i="93"/>
  <c r="Q118" i="93"/>
  <c r="Q119" i="93"/>
  <c r="Q120" i="93"/>
  <c r="Q121" i="93"/>
  <c r="Q122" i="93"/>
  <c r="Q123" i="93"/>
  <c r="Q124" i="93"/>
  <c r="Q125" i="93"/>
  <c r="Q126" i="93"/>
  <c r="M85" i="93"/>
  <c r="M84" i="93"/>
  <c r="M81" i="93"/>
  <c r="M78" i="93"/>
  <c r="M77" i="93"/>
  <c r="M74" i="93"/>
  <c r="M28" i="93"/>
  <c r="M23" i="93"/>
  <c r="M22" i="93"/>
  <c r="M88" i="88"/>
  <c r="M75" i="88"/>
  <c r="M72" i="88"/>
  <c r="M41" i="88"/>
  <c r="K92" i="92"/>
  <c r="Q300" i="86"/>
  <c r="E300" i="86"/>
  <c r="Q299" i="86"/>
  <c r="A299" i="86"/>
  <c r="Q298" i="86"/>
  <c r="A298" i="86"/>
  <c r="Q297" i="86"/>
  <c r="A297" i="86"/>
  <c r="Q296" i="86"/>
  <c r="A296" i="86"/>
  <c r="Q295" i="86"/>
  <c r="A295" i="86"/>
  <c r="Q294" i="86"/>
  <c r="A294" i="86"/>
  <c r="Q293" i="86"/>
  <c r="A293" i="86"/>
  <c r="Q292" i="86"/>
  <c r="A292" i="86"/>
  <c r="Q291" i="86"/>
  <c r="A291" i="86"/>
  <c r="Q290" i="86"/>
  <c r="A290" i="86"/>
  <c r="Q289" i="86"/>
  <c r="A289" i="86"/>
  <c r="Q288" i="86"/>
  <c r="A288" i="86"/>
  <c r="Q287" i="86"/>
  <c r="A287" i="86"/>
  <c r="Q286" i="86"/>
  <c r="A286" i="86"/>
  <c r="Q285" i="86"/>
  <c r="A285" i="86"/>
  <c r="Q284" i="86"/>
  <c r="A284" i="86"/>
  <c r="Q283" i="86"/>
  <c r="A283" i="86"/>
  <c r="Q282" i="86"/>
  <c r="A282" i="86"/>
  <c r="Q281" i="86"/>
  <c r="A281" i="86"/>
  <c r="Q280" i="86"/>
  <c r="A280" i="86"/>
  <c r="Q279" i="86"/>
  <c r="E279" i="86"/>
  <c r="Q278" i="86"/>
  <c r="A278" i="86"/>
  <c r="Q277" i="86"/>
  <c r="A277" i="86"/>
  <c r="Q276" i="86"/>
  <c r="A276" i="86"/>
  <c r="Q275" i="86"/>
  <c r="A275" i="86"/>
  <c r="Q274" i="86"/>
  <c r="A274" i="86"/>
  <c r="Q273" i="86"/>
  <c r="A273" i="86"/>
  <c r="Q272" i="86"/>
  <c r="A272" i="86"/>
  <c r="Q271" i="86"/>
  <c r="A271" i="86"/>
  <c r="Q270" i="86"/>
  <c r="A270" i="86"/>
  <c r="Q269" i="86"/>
  <c r="A269" i="86"/>
  <c r="Q268" i="86"/>
  <c r="A268" i="86"/>
  <c r="Q267" i="86"/>
  <c r="A267" i="86"/>
  <c r="Q266" i="86"/>
  <c r="A266" i="86"/>
  <c r="Q265" i="86"/>
  <c r="A265" i="86"/>
  <c r="Q264" i="86"/>
  <c r="A264" i="86"/>
  <c r="Q263" i="86"/>
  <c r="A263" i="86"/>
  <c r="Q262" i="86"/>
  <c r="A262" i="86"/>
  <c r="Q261" i="86"/>
  <c r="A261" i="86"/>
  <c r="Q260" i="86"/>
  <c r="A260" i="86"/>
  <c r="Q259" i="86"/>
  <c r="A259" i="86"/>
  <c r="Q258" i="86"/>
  <c r="Q257" i="86"/>
  <c r="Q256" i="86"/>
  <c r="Q255" i="86"/>
  <c r="Q254" i="86"/>
  <c r="Q253" i="86"/>
  <c r="Q252" i="86"/>
  <c r="Q251" i="86"/>
  <c r="Q250" i="86"/>
  <c r="Q249" i="86"/>
  <c r="Q248" i="86"/>
  <c r="Q247" i="86"/>
  <c r="Q246" i="86"/>
  <c r="Q245" i="86"/>
  <c r="Q244" i="86"/>
  <c r="Q243" i="86"/>
  <c r="Q242" i="86"/>
  <c r="Q241" i="86"/>
  <c r="Q240" i="86"/>
  <c r="Q239" i="86"/>
  <c r="Q238" i="86"/>
  <c r="Q237" i="86"/>
  <c r="Q236" i="86"/>
  <c r="Q235" i="86"/>
  <c r="Q234" i="86"/>
  <c r="Q233" i="86"/>
  <c r="Q232" i="86"/>
  <c r="Q231" i="86"/>
  <c r="Q230" i="86"/>
  <c r="Q229" i="86"/>
  <c r="Q228" i="86"/>
  <c r="Q227" i="86"/>
  <c r="Q226" i="86"/>
  <c r="Q225" i="86"/>
  <c r="Q224" i="86"/>
  <c r="Q223" i="86"/>
  <c r="Q222" i="86"/>
  <c r="Q221" i="86"/>
  <c r="Q220" i="86"/>
  <c r="Q219" i="86"/>
  <c r="Q218" i="86"/>
  <c r="Q217" i="86"/>
  <c r="Q216" i="86"/>
  <c r="Q215" i="86"/>
  <c r="Q214" i="86"/>
  <c r="Q213" i="86"/>
  <c r="Q212" i="86"/>
  <c r="Q211" i="86"/>
  <c r="Q210" i="86"/>
  <c r="Q209" i="86"/>
  <c r="Q208" i="86"/>
  <c r="Q207" i="86"/>
  <c r="Q206" i="86"/>
  <c r="Q205" i="86"/>
  <c r="Q204" i="86"/>
  <c r="Q203" i="86"/>
  <c r="Q202" i="86"/>
  <c r="Q201" i="86"/>
  <c r="Q200" i="86"/>
  <c r="Q199" i="86"/>
  <c r="Q198" i="86"/>
  <c r="Q197" i="86"/>
  <c r="Q196" i="86"/>
  <c r="Q195" i="86"/>
  <c r="E195" i="86"/>
  <c r="Q194" i="86"/>
  <c r="Q193" i="86"/>
  <c r="Q192" i="86"/>
  <c r="Q191" i="86"/>
  <c r="Q190" i="86"/>
  <c r="Q189" i="86"/>
  <c r="Q188" i="86"/>
  <c r="Q187" i="86"/>
  <c r="Q186" i="86"/>
  <c r="Q185" i="86"/>
  <c r="Q184" i="86"/>
  <c r="Q183" i="86"/>
  <c r="Q182" i="86"/>
  <c r="Q181" i="86"/>
  <c r="Q180" i="86"/>
  <c r="Q179" i="86"/>
  <c r="Q178" i="86"/>
  <c r="Q177" i="86"/>
  <c r="Q176" i="86"/>
  <c r="Q175" i="86"/>
  <c r="Q174" i="86"/>
  <c r="E174" i="86"/>
  <c r="Q173" i="86"/>
  <c r="Q172" i="86"/>
  <c r="Q171" i="86"/>
  <c r="Q170" i="86"/>
  <c r="Q169" i="86"/>
  <c r="Q168" i="86"/>
  <c r="Q167" i="86"/>
  <c r="Q166" i="86"/>
  <c r="Q165" i="86"/>
  <c r="Q164" i="86"/>
  <c r="Q163" i="86"/>
  <c r="Q162" i="86"/>
  <c r="Q161" i="86"/>
  <c r="Q160" i="86"/>
  <c r="Q159" i="86"/>
  <c r="Q158" i="86"/>
  <c r="Q157" i="86"/>
  <c r="Q156" i="86"/>
  <c r="Q155" i="86"/>
  <c r="Q154" i="86"/>
  <c r="E153" i="86"/>
  <c r="E132" i="86"/>
  <c r="E111" i="86"/>
  <c r="E69" i="86"/>
  <c r="D69" i="86"/>
  <c r="E48" i="86"/>
  <c r="D48" i="86"/>
  <c r="E27" i="86"/>
  <c r="D27" i="86"/>
  <c r="Q7" i="86"/>
  <c r="D98" i="92"/>
  <c r="B98" i="92"/>
  <c r="D97" i="92"/>
  <c r="B97" i="92"/>
  <c r="B99" i="92"/>
  <c r="D99" i="92"/>
  <c r="B100" i="92"/>
  <c r="D100" i="92"/>
  <c r="B101" i="92"/>
  <c r="D101" i="92"/>
  <c r="B102" i="92"/>
  <c r="D102" i="92"/>
  <c r="B103" i="92"/>
  <c r="D103" i="92"/>
  <c r="B104" i="92"/>
  <c r="D104" i="92"/>
  <c r="B105" i="92"/>
  <c r="D105" i="92"/>
  <c r="B106" i="92"/>
  <c r="D106" i="92"/>
  <c r="B107" i="92"/>
  <c r="D107" i="92"/>
  <c r="B108" i="92"/>
  <c r="D108" i="92"/>
  <c r="B109" i="92"/>
  <c r="D109" i="92"/>
  <c r="B110" i="92"/>
  <c r="D110" i="92"/>
  <c r="B111" i="92"/>
  <c r="D111" i="92"/>
  <c r="B112" i="92"/>
  <c r="D112" i="92"/>
  <c r="B113" i="92"/>
  <c r="D113" i="92"/>
  <c r="B114" i="92"/>
  <c r="D114" i="92"/>
  <c r="B115" i="92"/>
  <c r="D115" i="92"/>
  <c r="B116" i="92"/>
  <c r="D116" i="92"/>
  <c r="B117" i="92"/>
  <c r="D117" i="92"/>
  <c r="B118" i="92"/>
  <c r="D118" i="92"/>
  <c r="B119" i="92"/>
  <c r="D119" i="92"/>
  <c r="B120" i="92"/>
  <c r="D120" i="92"/>
  <c r="B121" i="92"/>
  <c r="D121" i="92"/>
  <c r="Q97" i="92" s="1"/>
  <c r="L299" i="100"/>
  <c r="E299" i="100"/>
  <c r="L298" i="100"/>
  <c r="A298" i="100"/>
  <c r="L297" i="100"/>
  <c r="A297" i="100"/>
  <c r="L296" i="100"/>
  <c r="A296" i="100"/>
  <c r="L295" i="100"/>
  <c r="A295" i="100"/>
  <c r="L294" i="100"/>
  <c r="A294" i="100"/>
  <c r="L293" i="100"/>
  <c r="A293" i="100"/>
  <c r="L292" i="100"/>
  <c r="A292" i="100"/>
  <c r="L291" i="100"/>
  <c r="A291" i="100"/>
  <c r="L290" i="100"/>
  <c r="A290" i="100"/>
  <c r="L289" i="100"/>
  <c r="A289" i="100"/>
  <c r="L288" i="100"/>
  <c r="A288" i="100"/>
  <c r="L287" i="100"/>
  <c r="A287" i="100"/>
  <c r="L286" i="100"/>
  <c r="A286" i="100"/>
  <c r="L285" i="100"/>
  <c r="A285" i="100"/>
  <c r="L284" i="100"/>
  <c r="A284" i="100"/>
  <c r="L283" i="100"/>
  <c r="A283" i="100"/>
  <c r="L282" i="100"/>
  <c r="A282" i="100"/>
  <c r="L281" i="100"/>
  <c r="A281" i="100"/>
  <c r="L280" i="100"/>
  <c r="A280" i="100"/>
  <c r="L279" i="100"/>
  <c r="A279" i="100"/>
  <c r="L278" i="100"/>
  <c r="E278" i="100"/>
  <c r="L277" i="100"/>
  <c r="A277" i="100"/>
  <c r="L276" i="100"/>
  <c r="A276" i="100"/>
  <c r="L275" i="100"/>
  <c r="A275" i="100"/>
  <c r="L274" i="100"/>
  <c r="A274" i="100"/>
  <c r="L273" i="100"/>
  <c r="A273" i="100"/>
  <c r="L272" i="100"/>
  <c r="A272" i="100"/>
  <c r="L271" i="100"/>
  <c r="A271" i="100"/>
  <c r="L270" i="100"/>
  <c r="A270" i="100"/>
  <c r="L269" i="100"/>
  <c r="A269" i="100"/>
  <c r="L268" i="100"/>
  <c r="A268" i="100"/>
  <c r="L267" i="100"/>
  <c r="A267" i="100"/>
  <c r="L266" i="100"/>
  <c r="A266" i="100"/>
  <c r="L265" i="100"/>
  <c r="A265" i="100"/>
  <c r="L264" i="100"/>
  <c r="A264" i="100"/>
  <c r="L263" i="100"/>
  <c r="A263" i="100"/>
  <c r="L262" i="100"/>
  <c r="A262" i="100"/>
  <c r="L261" i="100"/>
  <c r="A261" i="100"/>
  <c r="L260" i="100"/>
  <c r="A260" i="100"/>
  <c r="L259" i="100"/>
  <c r="A259" i="100"/>
  <c r="L258" i="100"/>
  <c r="A258" i="100"/>
  <c r="L257" i="100"/>
  <c r="L256" i="100"/>
  <c r="L255" i="100"/>
  <c r="L254" i="100"/>
  <c r="L253" i="100"/>
  <c r="L252" i="100"/>
  <c r="L251" i="100"/>
  <c r="L250" i="100"/>
  <c r="L249" i="100"/>
  <c r="L248" i="100"/>
  <c r="L247" i="100"/>
  <c r="L246" i="100"/>
  <c r="L245" i="100"/>
  <c r="L244" i="100"/>
  <c r="L243" i="100"/>
  <c r="L242" i="100"/>
  <c r="L241" i="100"/>
  <c r="L240" i="100"/>
  <c r="L239" i="100"/>
  <c r="L238" i="100"/>
  <c r="L237" i="100"/>
  <c r="L236" i="100"/>
  <c r="L235" i="100"/>
  <c r="L234" i="100"/>
  <c r="L233" i="100"/>
  <c r="L232" i="100"/>
  <c r="L231" i="100"/>
  <c r="L230" i="100"/>
  <c r="L229" i="100"/>
  <c r="L228" i="100"/>
  <c r="L227" i="100"/>
  <c r="L226" i="100"/>
  <c r="L225" i="100"/>
  <c r="L224" i="100"/>
  <c r="L223" i="100"/>
  <c r="L222" i="100"/>
  <c r="L221" i="100"/>
  <c r="L220" i="100"/>
  <c r="L219" i="100"/>
  <c r="L218" i="100"/>
  <c r="L217" i="100"/>
  <c r="L216" i="100"/>
  <c r="L215" i="100"/>
  <c r="L214" i="100"/>
  <c r="L213" i="100"/>
  <c r="L212" i="100"/>
  <c r="L211" i="100"/>
  <c r="L210" i="100"/>
  <c r="L209" i="100"/>
  <c r="L208" i="100"/>
  <c r="L207" i="100"/>
  <c r="L206" i="100"/>
  <c r="L205" i="100"/>
  <c r="L204" i="100"/>
  <c r="L203" i="100"/>
  <c r="L202" i="100"/>
  <c r="L201" i="100"/>
  <c r="L200" i="100"/>
  <c r="L199" i="100"/>
  <c r="L198" i="100"/>
  <c r="L197" i="100"/>
  <c r="L196" i="100"/>
  <c r="L195" i="100"/>
  <c r="L194" i="100"/>
  <c r="E194" i="100"/>
  <c r="L193" i="100"/>
  <c r="L192" i="100"/>
  <c r="L191" i="100"/>
  <c r="L190" i="100"/>
  <c r="L189" i="100"/>
  <c r="L188" i="100"/>
  <c r="L187" i="100"/>
  <c r="L186" i="100"/>
  <c r="L185" i="100"/>
  <c r="L184" i="100"/>
  <c r="L183" i="100"/>
  <c r="L182" i="100"/>
  <c r="L181" i="100"/>
  <c r="L180" i="100"/>
  <c r="L179" i="100"/>
  <c r="L178" i="100"/>
  <c r="L177" i="100"/>
  <c r="L176" i="100"/>
  <c r="L175" i="100"/>
  <c r="L174" i="100"/>
  <c r="L173" i="100"/>
  <c r="E173" i="100"/>
  <c r="L172" i="100"/>
  <c r="L171" i="100"/>
  <c r="L170" i="100"/>
  <c r="L169" i="100"/>
  <c r="L168" i="100"/>
  <c r="L167" i="100"/>
  <c r="L166" i="100"/>
  <c r="L165" i="100"/>
  <c r="L164" i="100"/>
  <c r="L163" i="100"/>
  <c r="L162" i="100"/>
  <c r="L161" i="100"/>
  <c r="L160" i="100"/>
  <c r="L159" i="100"/>
  <c r="L158" i="100"/>
  <c r="L157" i="100"/>
  <c r="L156" i="100"/>
  <c r="L155" i="100"/>
  <c r="L154" i="100"/>
  <c r="L153" i="100"/>
  <c r="L152" i="100"/>
  <c r="E152" i="100"/>
  <c r="L151" i="100"/>
  <c r="L150" i="100"/>
  <c r="L149" i="100"/>
  <c r="L148" i="100"/>
  <c r="L147" i="100"/>
  <c r="L146" i="100"/>
  <c r="L145" i="100"/>
  <c r="L144" i="100"/>
  <c r="L143" i="100"/>
  <c r="L142" i="100"/>
  <c r="L141" i="100"/>
  <c r="L140" i="100"/>
  <c r="L139" i="100"/>
  <c r="L138" i="100"/>
  <c r="L137" i="100"/>
  <c r="L136" i="100"/>
  <c r="L135" i="100"/>
  <c r="L134" i="100"/>
  <c r="L133" i="100"/>
  <c r="L132" i="100"/>
  <c r="L131" i="100"/>
  <c r="E131" i="100"/>
  <c r="L130" i="100"/>
  <c r="L129" i="100"/>
  <c r="L128" i="100"/>
  <c r="L127" i="100"/>
  <c r="L126" i="100"/>
  <c r="L125" i="100"/>
  <c r="L124" i="100"/>
  <c r="L123" i="100"/>
  <c r="L122" i="100"/>
  <c r="L121" i="100"/>
  <c r="L120" i="100"/>
  <c r="L119" i="100"/>
  <c r="L118" i="100"/>
  <c r="L117" i="100"/>
  <c r="L116" i="100"/>
  <c r="L115" i="100"/>
  <c r="L114" i="100"/>
  <c r="L113" i="100"/>
  <c r="L112" i="100"/>
  <c r="L111" i="100"/>
  <c r="L110" i="100"/>
  <c r="E110" i="100"/>
  <c r="L109" i="100"/>
  <c r="L108" i="100"/>
  <c r="L107" i="100"/>
  <c r="L106" i="100"/>
  <c r="L105" i="100"/>
  <c r="L104" i="100"/>
  <c r="L103" i="100"/>
  <c r="L102" i="100"/>
  <c r="L101" i="100"/>
  <c r="L100" i="100"/>
  <c r="L99" i="100"/>
  <c r="L98" i="100"/>
  <c r="L97" i="100"/>
  <c r="L96" i="100"/>
  <c r="L95" i="100"/>
  <c r="L94" i="100"/>
  <c r="L93" i="100"/>
  <c r="L92" i="100"/>
  <c r="L91" i="100"/>
  <c r="L90" i="100"/>
  <c r="L89" i="100"/>
  <c r="L88" i="100"/>
  <c r="E88" i="100"/>
  <c r="E89" i="100" s="1"/>
  <c r="D88" i="100"/>
  <c r="D89" i="100" s="1"/>
  <c r="L87" i="100"/>
  <c r="L86" i="100"/>
  <c r="L85" i="100"/>
  <c r="L84" i="100"/>
  <c r="L83" i="100"/>
  <c r="L82" i="100"/>
  <c r="L81" i="100"/>
  <c r="L80" i="100"/>
  <c r="L79" i="100"/>
  <c r="L78" i="100"/>
  <c r="L77" i="100"/>
  <c r="L76" i="100"/>
  <c r="L75" i="100"/>
  <c r="L74" i="100"/>
  <c r="L73" i="100"/>
  <c r="L72" i="100"/>
  <c r="L71" i="100"/>
  <c r="L70" i="100"/>
  <c r="L69" i="100"/>
  <c r="L68" i="100"/>
  <c r="L67" i="100"/>
  <c r="L66" i="100"/>
  <c r="L65" i="100"/>
  <c r="L64" i="100"/>
  <c r="L63" i="100"/>
  <c r="L62" i="100"/>
  <c r="L61" i="100"/>
  <c r="L60" i="100"/>
  <c r="L59" i="100"/>
  <c r="L58" i="100"/>
  <c r="L57" i="100"/>
  <c r="L56" i="100"/>
  <c r="L55" i="100"/>
  <c r="L54" i="100"/>
  <c r="L53" i="100"/>
  <c r="L52" i="100"/>
  <c r="L51" i="100"/>
  <c r="L50" i="100"/>
  <c r="L49" i="100"/>
  <c r="L48" i="100"/>
  <c r="L47" i="100"/>
  <c r="L46" i="100"/>
  <c r="L45" i="100"/>
  <c r="L44" i="100"/>
  <c r="L43" i="100"/>
  <c r="L42" i="100"/>
  <c r="L41" i="100"/>
  <c r="L40" i="100"/>
  <c r="L39" i="100"/>
  <c r="L38" i="100"/>
  <c r="L37" i="100"/>
  <c r="L36" i="100"/>
  <c r="L35" i="100"/>
  <c r="L34" i="100"/>
  <c r="L33" i="100"/>
  <c r="L32" i="100"/>
  <c r="L31" i="100"/>
  <c r="L30" i="100"/>
  <c r="L29" i="100"/>
  <c r="L28" i="100"/>
  <c r="L27" i="100"/>
  <c r="L26" i="100"/>
  <c r="L25" i="100"/>
  <c r="L24" i="100"/>
  <c r="L23" i="100"/>
  <c r="L22" i="100"/>
  <c r="L21" i="100"/>
  <c r="L20" i="100"/>
  <c r="L19" i="100"/>
  <c r="L18" i="100"/>
  <c r="L17" i="100"/>
  <c r="L16" i="100"/>
  <c r="L15" i="100"/>
  <c r="L14" i="100"/>
  <c r="L13" i="100"/>
  <c r="L12" i="100"/>
  <c r="L11" i="100"/>
  <c r="L10" i="100"/>
  <c r="L9" i="100"/>
  <c r="L8" i="100"/>
  <c r="L7" i="100"/>
  <c r="L6" i="100"/>
  <c r="D69" i="93"/>
  <c r="D48" i="93"/>
  <c r="D27" i="93"/>
  <c r="D110" i="88"/>
  <c r="D90" i="88"/>
  <c r="D69" i="88"/>
  <c r="D48" i="88"/>
  <c r="D27" i="88"/>
  <c r="D91" i="92"/>
  <c r="B91" i="92"/>
  <c r="D90" i="92"/>
  <c r="B90" i="92"/>
  <c r="D89" i="92"/>
  <c r="B89" i="92"/>
  <c r="D88" i="92"/>
  <c r="B88" i="92"/>
  <c r="D87" i="92"/>
  <c r="B87" i="92"/>
  <c r="D86" i="92"/>
  <c r="B86" i="92"/>
  <c r="D85" i="92"/>
  <c r="B85" i="92"/>
  <c r="D84" i="92"/>
  <c r="B84" i="92"/>
  <c r="D83" i="92"/>
  <c r="B83" i="92"/>
  <c r="D82" i="92"/>
  <c r="B82" i="92"/>
  <c r="D81" i="92"/>
  <c r="B81" i="92"/>
  <c r="D80" i="92"/>
  <c r="B80" i="92"/>
  <c r="D79" i="92"/>
  <c r="B79" i="92"/>
  <c r="D78" i="92"/>
  <c r="B78" i="92"/>
  <c r="D77" i="92"/>
  <c r="B77" i="92"/>
  <c r="D76" i="92"/>
  <c r="B76" i="92"/>
  <c r="D75" i="92"/>
  <c r="B75" i="92"/>
  <c r="D74" i="92"/>
  <c r="B74" i="92"/>
  <c r="D73" i="92"/>
  <c r="B73" i="92"/>
  <c r="D72" i="92"/>
  <c r="B72" i="92"/>
  <c r="D71" i="92"/>
  <c r="B71" i="92"/>
  <c r="D70" i="92"/>
  <c r="B70" i="92"/>
  <c r="D69" i="92"/>
  <c r="B69" i="92"/>
  <c r="D68" i="92"/>
  <c r="B68" i="92"/>
  <c r="D67" i="92"/>
  <c r="Q67" i="92" s="1"/>
  <c r="B67" i="92"/>
  <c r="D61" i="92"/>
  <c r="B61" i="92"/>
  <c r="D60" i="92"/>
  <c r="B60" i="92"/>
  <c r="D59" i="92"/>
  <c r="B59" i="92"/>
  <c r="D58" i="92"/>
  <c r="B58" i="92"/>
  <c r="D57" i="92"/>
  <c r="B57" i="92"/>
  <c r="D56" i="92"/>
  <c r="B56" i="92"/>
  <c r="D55" i="92"/>
  <c r="B55" i="92"/>
  <c r="D54" i="92"/>
  <c r="B54" i="92"/>
  <c r="D53" i="92"/>
  <c r="B53" i="92"/>
  <c r="D52" i="92"/>
  <c r="B52" i="92"/>
  <c r="D51" i="92"/>
  <c r="B51" i="92"/>
  <c r="D50" i="92"/>
  <c r="B50" i="92"/>
  <c r="D49" i="92"/>
  <c r="B49" i="92"/>
  <c r="D48" i="92"/>
  <c r="B48" i="92"/>
  <c r="D47" i="92"/>
  <c r="B47" i="92"/>
  <c r="D46" i="92"/>
  <c r="B46" i="92"/>
  <c r="D45" i="92"/>
  <c r="B45" i="92"/>
  <c r="D44" i="92"/>
  <c r="B44" i="92"/>
  <c r="D43" i="92"/>
  <c r="B43" i="92"/>
  <c r="B42" i="92"/>
  <c r="D41" i="92"/>
  <c r="B41" i="92"/>
  <c r="D40" i="92"/>
  <c r="B40" i="92"/>
  <c r="D39" i="92"/>
  <c r="B39" i="92"/>
  <c r="B38" i="92"/>
  <c r="D37" i="92"/>
  <c r="B37" i="92"/>
  <c r="E156" i="89"/>
  <c r="E136" i="89"/>
  <c r="E115" i="89"/>
  <c r="F156" i="89"/>
  <c r="E27" i="88"/>
  <c r="F178" i="89"/>
  <c r="E174" i="93"/>
  <c r="E153" i="93"/>
  <c r="E132" i="93"/>
  <c r="E111" i="93"/>
  <c r="E69" i="93"/>
  <c r="E48" i="93"/>
  <c r="E27" i="93"/>
  <c r="F199" i="89"/>
  <c r="E195" i="93"/>
  <c r="Q110" i="88"/>
  <c r="N68" i="84"/>
  <c r="N67" i="84"/>
  <c r="N66" i="84"/>
  <c r="N65" i="84"/>
  <c r="N64" i="84"/>
  <c r="N63" i="84"/>
  <c r="N62" i="84"/>
  <c r="N61" i="84"/>
  <c r="N60" i="84"/>
  <c r="N59" i="84"/>
  <c r="N58" i="84"/>
  <c r="N57" i="84"/>
  <c r="N56" i="84"/>
  <c r="N55" i="84"/>
  <c r="N54" i="84"/>
  <c r="N53" i="84"/>
  <c r="N52" i="84"/>
  <c r="N51" i="84"/>
  <c r="N50" i="84"/>
  <c r="N49" i="84"/>
  <c r="N48" i="84"/>
  <c r="D31" i="92"/>
  <c r="B31" i="92"/>
  <c r="M461" i="89"/>
  <c r="M460" i="89"/>
  <c r="M459" i="89"/>
  <c r="M458" i="89"/>
  <c r="M457" i="89"/>
  <c r="M456" i="89"/>
  <c r="M455" i="89"/>
  <c r="M454" i="89"/>
  <c r="M453" i="89"/>
  <c r="M452" i="89"/>
  <c r="M451" i="89"/>
  <c r="M450" i="89"/>
  <c r="M449" i="89"/>
  <c r="M448" i="89"/>
  <c r="M447" i="89"/>
  <c r="M446" i="89"/>
  <c r="M445" i="89"/>
  <c r="M444" i="89"/>
  <c r="M443" i="89"/>
  <c r="M442" i="89"/>
  <c r="M441" i="89"/>
  <c r="M440" i="89"/>
  <c r="M439" i="89"/>
  <c r="M438" i="89"/>
  <c r="M437" i="89"/>
  <c r="M436" i="89"/>
  <c r="M435" i="89"/>
  <c r="M434" i="89"/>
  <c r="M433" i="89"/>
  <c r="M432" i="89"/>
  <c r="M431" i="89"/>
  <c r="M430" i="89"/>
  <c r="M429" i="89"/>
  <c r="M428" i="89"/>
  <c r="M427" i="89"/>
  <c r="M426" i="89"/>
  <c r="M425" i="89"/>
  <c r="M424" i="89"/>
  <c r="M423" i="89"/>
  <c r="M422" i="89"/>
  <c r="M421" i="89"/>
  <c r="M420" i="89"/>
  <c r="M419" i="89"/>
  <c r="M418" i="89"/>
  <c r="M417" i="89"/>
  <c r="M416" i="89"/>
  <c r="M415" i="89"/>
  <c r="M414" i="89"/>
  <c r="M413" i="89"/>
  <c r="M412" i="89"/>
  <c r="M411" i="89"/>
  <c r="M410" i="89"/>
  <c r="M409" i="89"/>
  <c r="M408" i="89"/>
  <c r="M407" i="89"/>
  <c r="M406" i="89"/>
  <c r="M405" i="89"/>
  <c r="M404" i="89"/>
  <c r="M403" i="89"/>
  <c r="M402" i="89"/>
  <c r="M401" i="89"/>
  <c r="M400" i="89"/>
  <c r="M399" i="89"/>
  <c r="M398" i="89"/>
  <c r="M397" i="89"/>
  <c r="M396" i="89"/>
  <c r="M395" i="89"/>
  <c r="M394" i="89"/>
  <c r="M393" i="89"/>
  <c r="M392" i="89"/>
  <c r="M391" i="89"/>
  <c r="M390" i="89"/>
  <c r="M389" i="89"/>
  <c r="M388" i="89"/>
  <c r="M387" i="89"/>
  <c r="M386" i="89"/>
  <c r="M385" i="89"/>
  <c r="M384" i="89"/>
  <c r="M383" i="89"/>
  <c r="M382" i="89"/>
  <c r="M381" i="89"/>
  <c r="M380" i="89"/>
  <c r="M379" i="89"/>
  <c r="M378" i="89"/>
  <c r="M377" i="89"/>
  <c r="M376" i="89"/>
  <c r="M375" i="89"/>
  <c r="M374" i="89"/>
  <c r="M373" i="89"/>
  <c r="M372" i="89"/>
  <c r="M371" i="89"/>
  <c r="M370" i="89"/>
  <c r="M369" i="89"/>
  <c r="M368" i="89"/>
  <c r="M367" i="89"/>
  <c r="M366" i="89"/>
  <c r="M365" i="89"/>
  <c r="M364" i="89"/>
  <c r="M363" i="89"/>
  <c r="M362" i="89"/>
  <c r="M361" i="89"/>
  <c r="M360" i="89"/>
  <c r="M359" i="89"/>
  <c r="M358" i="89"/>
  <c r="M357" i="89"/>
  <c r="M356" i="89"/>
  <c r="M355" i="89"/>
  <c r="M354" i="89"/>
  <c r="M353" i="89"/>
  <c r="M352" i="89"/>
  <c r="M351" i="89"/>
  <c r="M350" i="89"/>
  <c r="M349" i="89"/>
  <c r="M348" i="89"/>
  <c r="M347" i="89"/>
  <c r="M346" i="89"/>
  <c r="M345" i="89"/>
  <c r="M344" i="89"/>
  <c r="M343" i="89"/>
  <c r="M342" i="89"/>
  <c r="M341" i="89"/>
  <c r="M340" i="89"/>
  <c r="M339" i="89"/>
  <c r="M338" i="89"/>
  <c r="M337" i="89"/>
  <c r="M336" i="89"/>
  <c r="M335" i="89"/>
  <c r="M334" i="89"/>
  <c r="M333" i="89"/>
  <c r="M332" i="89"/>
  <c r="M331" i="89"/>
  <c r="M330" i="89"/>
  <c r="M329" i="89"/>
  <c r="M328" i="89"/>
  <c r="M327" i="89"/>
  <c r="M326" i="89"/>
  <c r="M325" i="89"/>
  <c r="M324" i="89"/>
  <c r="M323" i="89"/>
  <c r="M322" i="89"/>
  <c r="M321" i="89"/>
  <c r="M320" i="89"/>
  <c r="M319" i="89"/>
  <c r="M318" i="89"/>
  <c r="M317" i="89"/>
  <c r="M316" i="89"/>
  <c r="M315" i="89"/>
  <c r="M314" i="89"/>
  <c r="M313" i="89"/>
  <c r="M312" i="89"/>
  <c r="M311" i="89"/>
  <c r="M310" i="89"/>
  <c r="M309" i="89"/>
  <c r="M308" i="89"/>
  <c r="M307" i="89"/>
  <c r="M306" i="89"/>
  <c r="M305" i="89"/>
  <c r="M304" i="89"/>
  <c r="M303" i="89"/>
  <c r="M302" i="89"/>
  <c r="M301" i="89"/>
  <c r="M300" i="89"/>
  <c r="M299" i="89"/>
  <c r="M298" i="89"/>
  <c r="M297" i="89"/>
  <c r="M296" i="89"/>
  <c r="M295" i="89"/>
  <c r="M294" i="89"/>
  <c r="M293" i="89"/>
  <c r="M292" i="89"/>
  <c r="M291" i="89"/>
  <c r="M290" i="89"/>
  <c r="M289" i="89"/>
  <c r="M288" i="89"/>
  <c r="M287" i="89"/>
  <c r="M286" i="89"/>
  <c r="M285" i="89"/>
  <c r="M284" i="89"/>
  <c r="M283" i="89"/>
  <c r="M282" i="89"/>
  <c r="M281" i="89"/>
  <c r="M280" i="89"/>
  <c r="M279" i="89"/>
  <c r="M278" i="89"/>
  <c r="M277" i="89"/>
  <c r="M276" i="89"/>
  <c r="M275" i="89"/>
  <c r="M274" i="89"/>
  <c r="M273" i="89"/>
  <c r="M272" i="89"/>
  <c r="M271" i="89"/>
  <c r="M270" i="89"/>
  <c r="M269" i="89"/>
  <c r="M268" i="89"/>
  <c r="M267" i="89"/>
  <c r="M266" i="89"/>
  <c r="M265" i="89"/>
  <c r="M264" i="89"/>
  <c r="M263" i="89"/>
  <c r="M262" i="89"/>
  <c r="M261" i="89"/>
  <c r="M260" i="89"/>
  <c r="M259" i="89"/>
  <c r="M258" i="89"/>
  <c r="M257" i="89"/>
  <c r="M256" i="89"/>
  <c r="M255" i="89"/>
  <c r="M254" i="89"/>
  <c r="M253" i="89"/>
  <c r="M252" i="89"/>
  <c r="M251" i="89"/>
  <c r="M250" i="89"/>
  <c r="M249" i="89"/>
  <c r="M248" i="89"/>
  <c r="M247" i="89"/>
  <c r="M246" i="89"/>
  <c r="M245" i="89"/>
  <c r="M244" i="89"/>
  <c r="M243" i="89"/>
  <c r="M242" i="89"/>
  <c r="M241" i="89"/>
  <c r="M240" i="89"/>
  <c r="M239" i="89"/>
  <c r="M238" i="89"/>
  <c r="M237" i="89"/>
  <c r="M236" i="89"/>
  <c r="M235" i="89"/>
  <c r="M234" i="89"/>
  <c r="M233" i="89"/>
  <c r="M232" i="89"/>
  <c r="M231" i="89"/>
  <c r="M230" i="89"/>
  <c r="M229" i="89"/>
  <c r="M228" i="89"/>
  <c r="M227" i="89"/>
  <c r="M226" i="89"/>
  <c r="M225" i="89"/>
  <c r="M224" i="89"/>
  <c r="M223" i="89"/>
  <c r="M222" i="89"/>
  <c r="F472" i="89"/>
  <c r="E446" i="98"/>
  <c r="E425" i="98"/>
  <c r="N393" i="98"/>
  <c r="N392" i="98"/>
  <c r="N391" i="98"/>
  <c r="N390" i="98"/>
  <c r="N389" i="98"/>
  <c r="N388" i="98"/>
  <c r="N387" i="98"/>
  <c r="N386" i="98"/>
  <c r="N385" i="98"/>
  <c r="N384" i="98"/>
  <c r="N383" i="98"/>
  <c r="E383" i="98"/>
  <c r="N382" i="98"/>
  <c r="N381" i="98"/>
  <c r="N380" i="98"/>
  <c r="N379" i="98"/>
  <c r="N378" i="98"/>
  <c r="N377" i="98"/>
  <c r="N376" i="98"/>
  <c r="N375" i="98"/>
  <c r="N374" i="98"/>
  <c r="N373" i="98"/>
  <c r="N372" i="98"/>
  <c r="N371" i="98"/>
  <c r="N370" i="98"/>
  <c r="N369" i="98"/>
  <c r="N368" i="98"/>
  <c r="N367" i="98"/>
  <c r="N366" i="98"/>
  <c r="N365" i="98"/>
  <c r="N364" i="98"/>
  <c r="N363" i="98"/>
  <c r="N362" i="98"/>
  <c r="E362" i="98"/>
  <c r="N361" i="98"/>
  <c r="N360" i="98"/>
  <c r="N359" i="98"/>
  <c r="N358" i="98"/>
  <c r="N357" i="98"/>
  <c r="N356" i="98"/>
  <c r="N355" i="98"/>
  <c r="N354" i="98"/>
  <c r="N353" i="98"/>
  <c r="N352" i="98"/>
  <c r="N351" i="98"/>
  <c r="N350" i="98"/>
  <c r="N349" i="98"/>
  <c r="N348" i="98"/>
  <c r="N347" i="98"/>
  <c r="N346" i="98"/>
  <c r="N345" i="98"/>
  <c r="N344" i="98"/>
  <c r="N343" i="98"/>
  <c r="N342" i="98"/>
  <c r="N341" i="98"/>
  <c r="E341" i="98"/>
  <c r="N340" i="98"/>
  <c r="N339" i="98"/>
  <c r="N338" i="98"/>
  <c r="N337" i="98"/>
  <c r="N336" i="98"/>
  <c r="N335" i="98"/>
  <c r="N334" i="98"/>
  <c r="N333" i="98"/>
  <c r="N332" i="98"/>
  <c r="N331" i="98"/>
  <c r="N330" i="98"/>
  <c r="N329" i="98"/>
  <c r="N328" i="98"/>
  <c r="N327" i="98"/>
  <c r="N326" i="98"/>
  <c r="N325" i="98"/>
  <c r="N324" i="98"/>
  <c r="N323" i="98"/>
  <c r="N322" i="98"/>
  <c r="N321" i="98"/>
  <c r="N320" i="98"/>
  <c r="E320" i="98"/>
  <c r="N319" i="98"/>
  <c r="N318" i="98"/>
  <c r="N317" i="98"/>
  <c r="N316" i="98"/>
  <c r="N315" i="98"/>
  <c r="N314" i="98"/>
  <c r="N313" i="98"/>
  <c r="N312" i="98"/>
  <c r="N311" i="98"/>
  <c r="N310" i="98"/>
  <c r="N309" i="98"/>
  <c r="N308" i="98"/>
  <c r="N307" i="98"/>
  <c r="N306" i="98"/>
  <c r="N305" i="98"/>
  <c r="N304" i="98"/>
  <c r="N303" i="98"/>
  <c r="N302" i="98"/>
  <c r="N301" i="98"/>
  <c r="N300" i="98"/>
  <c r="N299" i="98"/>
  <c r="N298" i="98"/>
  <c r="N297" i="98"/>
  <c r="N296" i="98"/>
  <c r="N295" i="98"/>
  <c r="N294" i="98"/>
  <c r="N293" i="98"/>
  <c r="N292" i="98"/>
  <c r="N291" i="98"/>
  <c r="N290" i="98"/>
  <c r="N289" i="98"/>
  <c r="N288" i="98"/>
  <c r="N287" i="98"/>
  <c r="N286" i="98"/>
  <c r="N285" i="98"/>
  <c r="N284" i="98"/>
  <c r="N283" i="98"/>
  <c r="N282" i="98"/>
  <c r="N281" i="98"/>
  <c r="N280" i="98"/>
  <c r="N279" i="98"/>
  <c r="N278" i="98"/>
  <c r="E278" i="98"/>
  <c r="N277" i="98"/>
  <c r="N276" i="98"/>
  <c r="N275" i="98"/>
  <c r="N274" i="98"/>
  <c r="N273" i="98"/>
  <c r="N272" i="98"/>
  <c r="N271" i="98"/>
  <c r="N270" i="98"/>
  <c r="N269" i="98"/>
  <c r="N268" i="98"/>
  <c r="N267" i="98"/>
  <c r="N266" i="98"/>
  <c r="N265" i="98"/>
  <c r="N264" i="98"/>
  <c r="N263" i="98"/>
  <c r="N262" i="98"/>
  <c r="N261" i="98"/>
  <c r="N260" i="98"/>
  <c r="N259" i="98"/>
  <c r="N258" i="98"/>
  <c r="N257" i="98"/>
  <c r="E257" i="98"/>
  <c r="N256" i="98"/>
  <c r="N255" i="98"/>
  <c r="N254" i="98"/>
  <c r="N253" i="98"/>
  <c r="N252" i="98"/>
  <c r="N251" i="98"/>
  <c r="N250" i="98"/>
  <c r="N249" i="98"/>
  <c r="N248" i="98"/>
  <c r="N247" i="98"/>
  <c r="N246" i="98"/>
  <c r="N245" i="98"/>
  <c r="N244" i="98"/>
  <c r="N243" i="98"/>
  <c r="N242" i="98"/>
  <c r="N241" i="98"/>
  <c r="N240" i="98"/>
  <c r="N239" i="98"/>
  <c r="N238" i="98"/>
  <c r="N237" i="98"/>
  <c r="N236" i="98"/>
  <c r="E236" i="98"/>
  <c r="N235" i="98"/>
  <c r="N234" i="98"/>
  <c r="N233" i="98"/>
  <c r="N232" i="98"/>
  <c r="N231" i="98"/>
  <c r="N230" i="98"/>
  <c r="N229" i="98"/>
  <c r="N228" i="98"/>
  <c r="N227" i="98"/>
  <c r="N226" i="98"/>
  <c r="N225" i="98"/>
  <c r="N26" i="98"/>
  <c r="E26" i="98"/>
  <c r="N25" i="98"/>
  <c r="N24" i="98"/>
  <c r="N23" i="98"/>
  <c r="N22" i="98"/>
  <c r="N21" i="98"/>
  <c r="N20" i="98"/>
  <c r="N19" i="98"/>
  <c r="N18" i="98"/>
  <c r="N17" i="98"/>
  <c r="N16" i="98"/>
  <c r="N15" i="98"/>
  <c r="N14" i="98"/>
  <c r="N13" i="98"/>
  <c r="N12" i="98"/>
  <c r="N11" i="98"/>
  <c r="N10" i="98"/>
  <c r="N9" i="98"/>
  <c r="N8" i="98"/>
  <c r="N7" i="98"/>
  <c r="R6" i="98"/>
  <c r="Q6" i="98"/>
  <c r="N6" i="98"/>
  <c r="N6" i="97"/>
  <c r="N7" i="97"/>
  <c r="N8" i="97"/>
  <c r="N9" i="97"/>
  <c r="N10" i="97"/>
  <c r="N11" i="97"/>
  <c r="N12" i="97"/>
  <c r="N13" i="97"/>
  <c r="N14" i="97"/>
  <c r="N15" i="97"/>
  <c r="N16" i="97"/>
  <c r="N17" i="97"/>
  <c r="N18" i="97"/>
  <c r="N19" i="97"/>
  <c r="N20" i="97"/>
  <c r="N21" i="97"/>
  <c r="N22" i="97"/>
  <c r="N23" i="97"/>
  <c r="N24" i="97"/>
  <c r="N25" i="97"/>
  <c r="N26" i="97"/>
  <c r="N27" i="97"/>
  <c r="N28" i="97"/>
  <c r="N29" i="97"/>
  <c r="N30" i="97"/>
  <c r="N31" i="97"/>
  <c r="N32" i="97"/>
  <c r="N33" i="97"/>
  <c r="N34" i="97"/>
  <c r="N35" i="97"/>
  <c r="N36" i="97"/>
  <c r="N37" i="97"/>
  <c r="N38" i="97"/>
  <c r="N39" i="97"/>
  <c r="N40" i="97"/>
  <c r="N41" i="97"/>
  <c r="N42" i="97"/>
  <c r="N43" i="97"/>
  <c r="N44" i="97"/>
  <c r="N45" i="97"/>
  <c r="N46" i="97"/>
  <c r="N48" i="97"/>
  <c r="N49" i="97"/>
  <c r="N50" i="97"/>
  <c r="N51" i="97"/>
  <c r="N52" i="97"/>
  <c r="N53" i="97"/>
  <c r="N54" i="97"/>
  <c r="N55" i="97"/>
  <c r="N56" i="97"/>
  <c r="N57" i="97"/>
  <c r="N58" i="97"/>
  <c r="N59" i="97"/>
  <c r="N60" i="97"/>
  <c r="N61" i="97"/>
  <c r="N62" i="97"/>
  <c r="N63" i="97"/>
  <c r="N64" i="97"/>
  <c r="N65" i="97"/>
  <c r="N66" i="97"/>
  <c r="N67" i="97"/>
  <c r="N69" i="97"/>
  <c r="N70" i="97"/>
  <c r="N71" i="97"/>
  <c r="N72" i="97"/>
  <c r="N73" i="97"/>
  <c r="N74" i="97"/>
  <c r="N75" i="97"/>
  <c r="N76" i="97"/>
  <c r="N77" i="97"/>
  <c r="N78" i="97"/>
  <c r="N79" i="97"/>
  <c r="N80" i="97"/>
  <c r="N81" i="97"/>
  <c r="N82" i="97"/>
  <c r="N83" i="97"/>
  <c r="N84" i="97"/>
  <c r="N85" i="97"/>
  <c r="N86" i="97"/>
  <c r="N87" i="97"/>
  <c r="N88" i="97"/>
  <c r="N225" i="97"/>
  <c r="N226" i="97"/>
  <c r="N227" i="97"/>
  <c r="N228" i="97"/>
  <c r="N229" i="97"/>
  <c r="N230" i="97"/>
  <c r="N231" i="97"/>
  <c r="N232" i="97"/>
  <c r="N233" i="97"/>
  <c r="N234" i="97"/>
  <c r="N235" i="97"/>
  <c r="E236" i="97"/>
  <c r="N236" i="97"/>
  <c r="N237" i="97"/>
  <c r="N238" i="97"/>
  <c r="N239" i="97"/>
  <c r="N240" i="97"/>
  <c r="N241" i="97"/>
  <c r="N242" i="97"/>
  <c r="N243" i="97"/>
  <c r="N244" i="97"/>
  <c r="N245" i="97"/>
  <c r="N246" i="97"/>
  <c r="N247" i="97"/>
  <c r="N248" i="97"/>
  <c r="N249" i="97"/>
  <c r="N250" i="97"/>
  <c r="N251" i="97"/>
  <c r="N252" i="97"/>
  <c r="N253" i="97"/>
  <c r="N254" i="97"/>
  <c r="N255" i="97"/>
  <c r="N256" i="97"/>
  <c r="E257" i="97"/>
  <c r="N257" i="97"/>
  <c r="N258" i="97"/>
  <c r="N259" i="97"/>
  <c r="N260" i="97"/>
  <c r="N261" i="97"/>
  <c r="N262" i="97"/>
  <c r="N263" i="97"/>
  <c r="N264" i="97"/>
  <c r="N265" i="97"/>
  <c r="N266" i="97"/>
  <c r="N267" i="97"/>
  <c r="N268" i="97"/>
  <c r="N269" i="97"/>
  <c r="N270" i="97"/>
  <c r="N271" i="97"/>
  <c r="N272" i="97"/>
  <c r="N273" i="97"/>
  <c r="N274" i="97"/>
  <c r="N275" i="97"/>
  <c r="N276" i="97"/>
  <c r="N277" i="97"/>
  <c r="E278" i="97"/>
  <c r="N278" i="97"/>
  <c r="N279" i="97"/>
  <c r="N280" i="97"/>
  <c r="N281" i="97"/>
  <c r="N282" i="97"/>
  <c r="N283" i="97"/>
  <c r="N284" i="97"/>
  <c r="N285" i="97"/>
  <c r="N286" i="97"/>
  <c r="N287" i="97"/>
  <c r="N288" i="97"/>
  <c r="N289" i="97"/>
  <c r="N290" i="97"/>
  <c r="N291" i="97"/>
  <c r="N292" i="97"/>
  <c r="N293" i="97"/>
  <c r="N294" i="97"/>
  <c r="N295" i="97"/>
  <c r="N296" i="97"/>
  <c r="N297" i="97"/>
  <c r="N298" i="97"/>
  <c r="N299" i="97"/>
  <c r="N300" i="97"/>
  <c r="N301" i="97"/>
  <c r="N302" i="97"/>
  <c r="N303" i="97"/>
  <c r="N304" i="97"/>
  <c r="N305" i="97"/>
  <c r="N306" i="97"/>
  <c r="N307" i="97"/>
  <c r="N308" i="97"/>
  <c r="N309" i="97"/>
  <c r="N310" i="97"/>
  <c r="N311" i="97"/>
  <c r="N312" i="97"/>
  <c r="N313" i="97"/>
  <c r="N314" i="97"/>
  <c r="N315" i="97"/>
  <c r="N316" i="97"/>
  <c r="N317" i="97"/>
  <c r="N318" i="97"/>
  <c r="N319" i="97"/>
  <c r="E320" i="97"/>
  <c r="N320" i="97"/>
  <c r="N321" i="97"/>
  <c r="N322" i="97"/>
  <c r="N323" i="97"/>
  <c r="N324" i="97"/>
  <c r="N325" i="97"/>
  <c r="N326" i="97"/>
  <c r="N327" i="97"/>
  <c r="N328" i="97"/>
  <c r="N329" i="97"/>
  <c r="N330" i="97"/>
  <c r="N331" i="97"/>
  <c r="N332" i="97"/>
  <c r="N333" i="97"/>
  <c r="N334" i="97"/>
  <c r="N335" i="97"/>
  <c r="N336" i="97"/>
  <c r="N337" i="97"/>
  <c r="N338" i="97"/>
  <c r="N339" i="97"/>
  <c r="N340" i="97"/>
  <c r="E341" i="97"/>
  <c r="N341" i="97"/>
  <c r="N342" i="97"/>
  <c r="N343" i="97"/>
  <c r="N344" i="97"/>
  <c r="N345" i="97"/>
  <c r="N346" i="97"/>
  <c r="N347" i="97"/>
  <c r="N348" i="97"/>
  <c r="N349" i="97"/>
  <c r="N350" i="97"/>
  <c r="N351" i="97"/>
  <c r="N352" i="97"/>
  <c r="N353" i="97"/>
  <c r="N354" i="97"/>
  <c r="N355" i="97"/>
  <c r="N356" i="97"/>
  <c r="N357" i="97"/>
  <c r="N358" i="97"/>
  <c r="N359" i="97"/>
  <c r="N360" i="97"/>
  <c r="N361" i="97"/>
  <c r="E362" i="97"/>
  <c r="N362" i="97"/>
  <c r="N363" i="97"/>
  <c r="N364" i="97"/>
  <c r="N365" i="97"/>
  <c r="N366" i="97"/>
  <c r="N367" i="97"/>
  <c r="N368" i="97"/>
  <c r="N369" i="97"/>
  <c r="N370" i="97"/>
  <c r="N371" i="97"/>
  <c r="N372" i="97"/>
  <c r="N373" i="97"/>
  <c r="N374" i="97"/>
  <c r="N375" i="97"/>
  <c r="N376" i="97"/>
  <c r="N377" i="97"/>
  <c r="N378" i="97"/>
  <c r="N379" i="97"/>
  <c r="N380" i="97"/>
  <c r="N381" i="97"/>
  <c r="N382" i="97"/>
  <c r="E383" i="97"/>
  <c r="N383" i="97"/>
  <c r="N384" i="97"/>
  <c r="N385" i="97"/>
  <c r="N386" i="97"/>
  <c r="N387" i="97"/>
  <c r="N388" i="97"/>
  <c r="N389" i="97"/>
  <c r="N390" i="97"/>
  <c r="N391" i="97"/>
  <c r="N392" i="97"/>
  <c r="N393" i="97"/>
  <c r="E425" i="97"/>
  <c r="E446" i="97"/>
  <c r="A8" i="22"/>
  <c r="O8" i="22"/>
  <c r="Q8" i="22"/>
  <c r="X8" i="22"/>
  <c r="A9" i="22"/>
  <c r="O9" i="22"/>
  <c r="Q9" i="22"/>
  <c r="X9" i="22"/>
  <c r="A10" i="22"/>
  <c r="O10" i="22"/>
  <c r="Q10" i="22"/>
  <c r="X10" i="22"/>
  <c r="A11" i="22"/>
  <c r="O11" i="22"/>
  <c r="Q11" i="22"/>
  <c r="X11" i="22"/>
  <c r="A12" i="22"/>
  <c r="O12" i="22"/>
  <c r="Q12" i="22"/>
  <c r="X12" i="22"/>
  <c r="A13" i="22"/>
  <c r="O13" i="22"/>
  <c r="Q13" i="22"/>
  <c r="X13" i="22"/>
  <c r="A14" i="22"/>
  <c r="O14" i="22"/>
  <c r="Q14" i="22"/>
  <c r="X14" i="22"/>
  <c r="A15" i="22"/>
  <c r="O15" i="22"/>
  <c r="Q15" i="22"/>
  <c r="X15" i="22"/>
  <c r="A16" i="22"/>
  <c r="O16" i="22"/>
  <c r="Q16" i="22"/>
  <c r="X16" i="22"/>
  <c r="A17" i="22"/>
  <c r="O17" i="22"/>
  <c r="Q17" i="22"/>
  <c r="X17" i="22"/>
  <c r="A18" i="22"/>
  <c r="O18" i="22"/>
  <c r="Q18" i="22"/>
  <c r="X18" i="22"/>
  <c r="A19" i="22"/>
  <c r="O19" i="22"/>
  <c r="Q19" i="22"/>
  <c r="X19" i="22"/>
  <c r="A20" i="22"/>
  <c r="O20" i="22"/>
  <c r="Q20" i="22"/>
  <c r="X20" i="22"/>
  <c r="A21" i="22"/>
  <c r="O21" i="22"/>
  <c r="Q21" i="22"/>
  <c r="X21" i="22"/>
  <c r="A22" i="22"/>
  <c r="O22" i="22"/>
  <c r="Q22" i="22"/>
  <c r="X22" i="22"/>
  <c r="A23" i="22"/>
  <c r="O23" i="22"/>
  <c r="Q23" i="22"/>
  <c r="X23" i="22"/>
  <c r="A24" i="22"/>
  <c r="X24" i="22"/>
  <c r="A25" i="22"/>
  <c r="X25" i="22"/>
  <c r="A26" i="22"/>
  <c r="X26" i="22"/>
  <c r="A27" i="22"/>
  <c r="O27" i="22"/>
  <c r="U27" i="22" s="1"/>
  <c r="Q27" i="22"/>
  <c r="W27" i="22" s="1"/>
  <c r="X27" i="22"/>
  <c r="E28" i="22"/>
  <c r="X28" i="22"/>
  <c r="A29" i="22"/>
  <c r="O29" i="22"/>
  <c r="Q29" i="22"/>
  <c r="X29" i="22"/>
  <c r="A30" i="22"/>
  <c r="O30" i="22"/>
  <c r="Q30" i="22"/>
  <c r="X30" i="22"/>
  <c r="A31" i="22"/>
  <c r="O31" i="22"/>
  <c r="Q31" i="22"/>
  <c r="X31" i="22"/>
  <c r="A32" i="22"/>
  <c r="O32" i="22"/>
  <c r="Q32" i="22"/>
  <c r="X32" i="22"/>
  <c r="A33" i="22"/>
  <c r="O33" i="22"/>
  <c r="Q33" i="22"/>
  <c r="X33" i="22"/>
  <c r="A34" i="22"/>
  <c r="O34" i="22"/>
  <c r="Q34" i="22"/>
  <c r="X34" i="22"/>
  <c r="A35" i="22"/>
  <c r="O35" i="22"/>
  <c r="Q35" i="22"/>
  <c r="X35" i="22"/>
  <c r="A36" i="22"/>
  <c r="O36" i="22"/>
  <c r="Q36" i="22"/>
  <c r="X36" i="22"/>
  <c r="A37" i="22"/>
  <c r="O37" i="22"/>
  <c r="Q37" i="22"/>
  <c r="X37" i="22"/>
  <c r="A38" i="22"/>
  <c r="O38" i="22"/>
  <c r="Q38" i="22"/>
  <c r="X38" i="22"/>
  <c r="A39" i="22"/>
  <c r="O39" i="22"/>
  <c r="Q39" i="22"/>
  <c r="X39" i="22"/>
  <c r="A40" i="22"/>
  <c r="O40" i="22"/>
  <c r="Q40" i="22"/>
  <c r="X40" i="22"/>
  <c r="A41" i="22"/>
  <c r="O41" i="22"/>
  <c r="Q41" i="22"/>
  <c r="X41" i="22"/>
  <c r="A42" i="22"/>
  <c r="O42" i="22"/>
  <c r="Q42" i="22"/>
  <c r="X42" i="22"/>
  <c r="A43" i="22"/>
  <c r="O43" i="22"/>
  <c r="Q43" i="22"/>
  <c r="X43" i="22"/>
  <c r="A44" i="22"/>
  <c r="O44" i="22"/>
  <c r="Q44" i="22"/>
  <c r="X44" i="22"/>
  <c r="A45" i="22"/>
  <c r="X45" i="22"/>
  <c r="A46" i="22"/>
  <c r="X46" i="22"/>
  <c r="A47" i="22"/>
  <c r="X47" i="22"/>
  <c r="A48" i="22"/>
  <c r="O48" i="22"/>
  <c r="U48" i="22" s="1"/>
  <c r="Q48" i="22"/>
  <c r="W48" i="22" s="1"/>
  <c r="X48" i="22"/>
  <c r="E49" i="22"/>
  <c r="X49" i="22"/>
  <c r="A50" i="22"/>
  <c r="O50" i="22"/>
  <c r="Q50" i="22"/>
  <c r="X50" i="22"/>
  <c r="A51" i="22"/>
  <c r="O51" i="22"/>
  <c r="Q51" i="22"/>
  <c r="X51" i="22"/>
  <c r="A52" i="22"/>
  <c r="O52" i="22"/>
  <c r="Q52" i="22"/>
  <c r="X52" i="22"/>
  <c r="A53" i="22"/>
  <c r="O53" i="22"/>
  <c r="Q53" i="22"/>
  <c r="X53" i="22"/>
  <c r="A54" i="22"/>
  <c r="O54" i="22"/>
  <c r="Q54" i="22"/>
  <c r="X54" i="22"/>
  <c r="A55" i="22"/>
  <c r="O55" i="22"/>
  <c r="Q55" i="22"/>
  <c r="X55" i="22"/>
  <c r="A56" i="22"/>
  <c r="O56" i="22"/>
  <c r="Q56" i="22"/>
  <c r="X56" i="22"/>
  <c r="A57" i="22"/>
  <c r="O57" i="22"/>
  <c r="Q57" i="22"/>
  <c r="X57" i="22"/>
  <c r="A58" i="22"/>
  <c r="O58" i="22"/>
  <c r="Q58" i="22"/>
  <c r="X58" i="22"/>
  <c r="A59" i="22"/>
  <c r="O59" i="22"/>
  <c r="Q59" i="22"/>
  <c r="X59" i="22"/>
  <c r="A60" i="22"/>
  <c r="O60" i="22"/>
  <c r="Q60" i="22"/>
  <c r="X60" i="22"/>
  <c r="A61" i="22"/>
  <c r="O61" i="22"/>
  <c r="Q61" i="22"/>
  <c r="X61" i="22"/>
  <c r="A62" i="22"/>
  <c r="O62" i="22"/>
  <c r="Q62" i="22"/>
  <c r="X62" i="22"/>
  <c r="A63" i="22"/>
  <c r="O63" i="22"/>
  <c r="Q63" i="22"/>
  <c r="X63" i="22"/>
  <c r="A64" i="22"/>
  <c r="O64" i="22"/>
  <c r="Q64" i="22"/>
  <c r="X64" i="22"/>
  <c r="A65" i="22"/>
  <c r="O65" i="22"/>
  <c r="Q65" i="22"/>
  <c r="X65" i="22"/>
  <c r="A66" i="22"/>
  <c r="X66" i="22"/>
  <c r="A67" i="22"/>
  <c r="X67" i="22"/>
  <c r="A68" i="22"/>
  <c r="X68" i="22"/>
  <c r="A69" i="22"/>
  <c r="O69" i="22"/>
  <c r="U69" i="22" s="1"/>
  <c r="Q69" i="22"/>
  <c r="W69" i="22" s="1"/>
  <c r="X69" i="22"/>
  <c r="E70" i="22"/>
  <c r="X70" i="22"/>
  <c r="A71" i="22"/>
  <c r="O71" i="22"/>
  <c r="Q71" i="22"/>
  <c r="X71" i="22"/>
  <c r="A72" i="22"/>
  <c r="O72" i="22"/>
  <c r="Q72" i="22"/>
  <c r="X72" i="22"/>
  <c r="A73" i="22"/>
  <c r="O73" i="22"/>
  <c r="Q73" i="22"/>
  <c r="X73" i="22"/>
  <c r="A74" i="22"/>
  <c r="O74" i="22"/>
  <c r="Q74" i="22"/>
  <c r="X74" i="22"/>
  <c r="A75" i="22"/>
  <c r="O75" i="22"/>
  <c r="Q75" i="22"/>
  <c r="X75" i="22"/>
  <c r="A76" i="22"/>
  <c r="O76" i="22"/>
  <c r="Q76" i="22"/>
  <c r="X76" i="22"/>
  <c r="A77" i="22"/>
  <c r="O77" i="22"/>
  <c r="Q77" i="22"/>
  <c r="X77" i="22"/>
  <c r="A78" i="22"/>
  <c r="O78" i="22"/>
  <c r="Q78" i="22"/>
  <c r="X78" i="22"/>
  <c r="A79" i="22"/>
  <c r="O79" i="22"/>
  <c r="Q79" i="22"/>
  <c r="X79" i="22"/>
  <c r="A80" i="22"/>
  <c r="O80" i="22"/>
  <c r="Q80" i="22"/>
  <c r="X80" i="22"/>
  <c r="A81" i="22"/>
  <c r="O81" i="22"/>
  <c r="Q81" i="22"/>
  <c r="X81" i="22"/>
  <c r="A82" i="22"/>
  <c r="O82" i="22"/>
  <c r="Q82" i="22"/>
  <c r="X82" i="22"/>
  <c r="A83" i="22"/>
  <c r="O83" i="22"/>
  <c r="Q83" i="22"/>
  <c r="X83" i="22"/>
  <c r="A84" i="22"/>
  <c r="O84" i="22"/>
  <c r="Q84" i="22"/>
  <c r="X84" i="22"/>
  <c r="A85" i="22"/>
  <c r="O85" i="22"/>
  <c r="Q85" i="22"/>
  <c r="X85" i="22"/>
  <c r="A86" i="22"/>
  <c r="O86" i="22"/>
  <c r="Q86" i="22"/>
  <c r="X86" i="22"/>
  <c r="A87" i="22"/>
  <c r="X87" i="22"/>
  <c r="A88" i="22"/>
  <c r="X88" i="22"/>
  <c r="A89" i="22"/>
  <c r="X89" i="22"/>
  <c r="A90" i="22"/>
  <c r="O90" i="22"/>
  <c r="U90" i="22" s="1"/>
  <c r="Q90" i="22"/>
  <c r="W90" i="22" s="1"/>
  <c r="X90" i="22"/>
  <c r="E91" i="22"/>
  <c r="X91" i="22"/>
  <c r="A92" i="22"/>
  <c r="O92" i="22"/>
  <c r="Q92" i="22"/>
  <c r="X92" i="22"/>
  <c r="A93" i="22"/>
  <c r="O93" i="22"/>
  <c r="Q93" i="22"/>
  <c r="X93" i="22"/>
  <c r="A94" i="22"/>
  <c r="O94" i="22"/>
  <c r="Q94" i="22"/>
  <c r="X94" i="22"/>
  <c r="A95" i="22"/>
  <c r="O95" i="22"/>
  <c r="Q95" i="22"/>
  <c r="X95" i="22"/>
  <c r="A96" i="22"/>
  <c r="O96" i="22"/>
  <c r="Q96" i="22"/>
  <c r="X96" i="22"/>
  <c r="A97" i="22"/>
  <c r="O97" i="22"/>
  <c r="Q97" i="22"/>
  <c r="X97" i="22"/>
  <c r="A98" i="22"/>
  <c r="O98" i="22"/>
  <c r="Q98" i="22"/>
  <c r="X98" i="22"/>
  <c r="A99" i="22"/>
  <c r="O99" i="22"/>
  <c r="Q99" i="22"/>
  <c r="X99" i="22"/>
  <c r="A100" i="22"/>
  <c r="O100" i="22"/>
  <c r="Q100" i="22"/>
  <c r="X100" i="22"/>
  <c r="A101" i="22"/>
  <c r="O101" i="22"/>
  <c r="Q101" i="22"/>
  <c r="X101" i="22"/>
  <c r="A102" i="22"/>
  <c r="O102" i="22"/>
  <c r="Q102" i="22"/>
  <c r="X102" i="22"/>
  <c r="A103" i="22"/>
  <c r="O103" i="22"/>
  <c r="Q103" i="22"/>
  <c r="X103" i="22"/>
  <c r="A104" i="22"/>
  <c r="O104" i="22"/>
  <c r="Q104" i="22"/>
  <c r="X104" i="22"/>
  <c r="A105" i="22"/>
  <c r="O105" i="22"/>
  <c r="Q105" i="22"/>
  <c r="X105" i="22"/>
  <c r="A106" i="22"/>
  <c r="O106" i="22"/>
  <c r="Q106" i="22"/>
  <c r="X106" i="22"/>
  <c r="A107" i="22"/>
  <c r="O107" i="22"/>
  <c r="Q107" i="22"/>
  <c r="X107" i="22"/>
  <c r="A108" i="22"/>
  <c r="X108" i="22"/>
  <c r="A109" i="22"/>
  <c r="X109" i="22"/>
  <c r="A110" i="22"/>
  <c r="X110" i="22"/>
  <c r="A111" i="22"/>
  <c r="O111" i="22"/>
  <c r="U111" i="22" s="1"/>
  <c r="Q111" i="22"/>
  <c r="W111" i="22" s="1"/>
  <c r="X111" i="22"/>
  <c r="E112" i="22"/>
  <c r="X112" i="22"/>
  <c r="A113" i="22"/>
  <c r="O113" i="22"/>
  <c r="Q113" i="22"/>
  <c r="X113" i="22"/>
  <c r="A114" i="22"/>
  <c r="O114" i="22"/>
  <c r="Q114" i="22"/>
  <c r="X114" i="22"/>
  <c r="A115" i="22"/>
  <c r="O115" i="22"/>
  <c r="Q115" i="22"/>
  <c r="X115" i="22"/>
  <c r="A116" i="22"/>
  <c r="O116" i="22"/>
  <c r="Q116" i="22"/>
  <c r="X116" i="22"/>
  <c r="A117" i="22"/>
  <c r="O117" i="22"/>
  <c r="Q117" i="22"/>
  <c r="X117" i="22"/>
  <c r="A118" i="22"/>
  <c r="O118" i="22"/>
  <c r="Q118" i="22"/>
  <c r="X118" i="22"/>
  <c r="A119" i="22"/>
  <c r="O119" i="22"/>
  <c r="Q119" i="22"/>
  <c r="X119" i="22"/>
  <c r="A120" i="22"/>
  <c r="O120" i="22"/>
  <c r="Q120" i="22"/>
  <c r="X120" i="22"/>
  <c r="A121" i="22"/>
  <c r="O121" i="22"/>
  <c r="Q121" i="22"/>
  <c r="X121" i="22"/>
  <c r="A122" i="22"/>
  <c r="O122" i="22"/>
  <c r="Q122" i="22"/>
  <c r="X122" i="22"/>
  <c r="A123" i="22"/>
  <c r="O123" i="22"/>
  <c r="Q123" i="22"/>
  <c r="X123" i="22"/>
  <c r="A124" i="22"/>
  <c r="O124" i="22"/>
  <c r="Q124" i="22"/>
  <c r="X124" i="22"/>
  <c r="A125" i="22"/>
  <c r="O125" i="22"/>
  <c r="Q125" i="22"/>
  <c r="X125" i="22"/>
  <c r="A126" i="22"/>
  <c r="O126" i="22"/>
  <c r="Q126" i="22"/>
  <c r="X126" i="22"/>
  <c r="A127" i="22"/>
  <c r="O127" i="22"/>
  <c r="Q127" i="22"/>
  <c r="X127" i="22"/>
  <c r="A128" i="22"/>
  <c r="O128" i="22"/>
  <c r="Q128" i="22"/>
  <c r="X128" i="22"/>
  <c r="A129" i="22"/>
  <c r="X129" i="22"/>
  <c r="A130" i="22"/>
  <c r="X130" i="22"/>
  <c r="A131" i="22"/>
  <c r="X131" i="22"/>
  <c r="A132" i="22"/>
  <c r="O132" i="22"/>
  <c r="U132" i="22"/>
  <c r="Q132" i="22"/>
  <c r="X132" i="22"/>
  <c r="E133" i="22"/>
  <c r="X133" i="22"/>
  <c r="A134" i="22"/>
  <c r="O134" i="22"/>
  <c r="Q134" i="22"/>
  <c r="X134" i="22"/>
  <c r="A135" i="22"/>
  <c r="O135" i="22"/>
  <c r="Q135" i="22"/>
  <c r="X135" i="22"/>
  <c r="A136" i="22"/>
  <c r="O136" i="22"/>
  <c r="Q136" i="22"/>
  <c r="X136" i="22"/>
  <c r="A137" i="22"/>
  <c r="O137" i="22"/>
  <c r="Q137" i="22"/>
  <c r="X137" i="22"/>
  <c r="A138" i="22"/>
  <c r="O138" i="22"/>
  <c r="Q138" i="22"/>
  <c r="X138" i="22"/>
  <c r="A139" i="22"/>
  <c r="O139" i="22"/>
  <c r="Q139" i="22"/>
  <c r="X139" i="22"/>
  <c r="A140" i="22"/>
  <c r="O140" i="22"/>
  <c r="Q140" i="22"/>
  <c r="X140" i="22"/>
  <c r="A141" i="22"/>
  <c r="O141" i="22"/>
  <c r="Q141" i="22"/>
  <c r="X141" i="22"/>
  <c r="A142" i="22"/>
  <c r="O142" i="22"/>
  <c r="Q142" i="22"/>
  <c r="X142" i="22"/>
  <c r="A143" i="22"/>
  <c r="O143" i="22"/>
  <c r="Q143" i="22"/>
  <c r="X143" i="22"/>
  <c r="A144" i="22"/>
  <c r="O144" i="22"/>
  <c r="Q144" i="22"/>
  <c r="X144" i="22"/>
  <c r="A145" i="22"/>
  <c r="O145" i="22"/>
  <c r="Q145" i="22"/>
  <c r="X145" i="22"/>
  <c r="A146" i="22"/>
  <c r="O146" i="22"/>
  <c r="Q146" i="22"/>
  <c r="X146" i="22"/>
  <c r="A147" i="22"/>
  <c r="O147" i="22"/>
  <c r="Q147" i="22"/>
  <c r="X147" i="22"/>
  <c r="A148" i="22"/>
  <c r="O148" i="22"/>
  <c r="Q148" i="22"/>
  <c r="X148" i="22"/>
  <c r="A149" i="22"/>
  <c r="O149" i="22"/>
  <c r="Q149" i="22"/>
  <c r="X149" i="22"/>
  <c r="A150" i="22"/>
  <c r="X150" i="22"/>
  <c r="A151" i="22"/>
  <c r="X151" i="22"/>
  <c r="A152" i="22"/>
  <c r="X152" i="22"/>
  <c r="A153" i="22"/>
  <c r="O153" i="22"/>
  <c r="U153" i="22" s="1"/>
  <c r="Q153" i="22"/>
  <c r="W153" i="22" s="1"/>
  <c r="X153" i="22"/>
  <c r="E154" i="22"/>
  <c r="X154" i="22"/>
  <c r="A155" i="22"/>
  <c r="O155" i="22"/>
  <c r="Q155" i="22"/>
  <c r="X155" i="22"/>
  <c r="A156" i="22"/>
  <c r="O156" i="22"/>
  <c r="Q156" i="22"/>
  <c r="X156" i="22"/>
  <c r="A157" i="22"/>
  <c r="O157" i="22"/>
  <c r="Q157" i="22"/>
  <c r="X157" i="22"/>
  <c r="A158" i="22"/>
  <c r="O158" i="22"/>
  <c r="Q158" i="22"/>
  <c r="X158" i="22"/>
  <c r="A159" i="22"/>
  <c r="O159" i="22"/>
  <c r="Q159" i="22"/>
  <c r="X159" i="22"/>
  <c r="A160" i="22"/>
  <c r="O160" i="22"/>
  <c r="Q160" i="22"/>
  <c r="X160" i="22"/>
  <c r="A161" i="22"/>
  <c r="O161" i="22"/>
  <c r="Q161" i="22"/>
  <c r="X161" i="22"/>
  <c r="A162" i="22"/>
  <c r="O162" i="22"/>
  <c r="Q162" i="22"/>
  <c r="X162" i="22"/>
  <c r="A163" i="22"/>
  <c r="O163" i="22"/>
  <c r="Q163" i="22"/>
  <c r="X163" i="22"/>
  <c r="A164" i="22"/>
  <c r="O164" i="22"/>
  <c r="Q164" i="22"/>
  <c r="X164" i="22"/>
  <c r="A165" i="22"/>
  <c r="O165" i="22"/>
  <c r="Q165" i="22"/>
  <c r="X165" i="22"/>
  <c r="A166" i="22"/>
  <c r="O166" i="22"/>
  <c r="Q166" i="22"/>
  <c r="X166" i="22"/>
  <c r="A167" i="22"/>
  <c r="O167" i="22"/>
  <c r="Q167" i="22"/>
  <c r="X167" i="22"/>
  <c r="A168" i="22"/>
  <c r="O168" i="22"/>
  <c r="Q168" i="22"/>
  <c r="X168" i="22"/>
  <c r="A169" i="22"/>
  <c r="O169" i="22"/>
  <c r="Q169" i="22"/>
  <c r="X169" i="22"/>
  <c r="A170" i="22"/>
  <c r="O170" i="22"/>
  <c r="Q170" i="22"/>
  <c r="X170" i="22"/>
  <c r="A171" i="22"/>
  <c r="X171" i="22"/>
  <c r="A172" i="22"/>
  <c r="X172" i="22"/>
  <c r="A173" i="22"/>
  <c r="X173" i="22"/>
  <c r="A174" i="22"/>
  <c r="O174" i="22"/>
  <c r="U174" i="22" s="1"/>
  <c r="Q174" i="22"/>
  <c r="W174" i="22" s="1"/>
  <c r="X174" i="22"/>
  <c r="E175" i="22"/>
  <c r="X175" i="22"/>
  <c r="A176" i="22"/>
  <c r="O176" i="22"/>
  <c r="Q176" i="22"/>
  <c r="X176" i="22"/>
  <c r="A177" i="22"/>
  <c r="O177" i="22"/>
  <c r="Q177" i="22"/>
  <c r="X177" i="22"/>
  <c r="A178" i="22"/>
  <c r="O178" i="22"/>
  <c r="Q178" i="22"/>
  <c r="X178" i="22"/>
  <c r="A179" i="22"/>
  <c r="O179" i="22"/>
  <c r="Q179" i="22"/>
  <c r="X179" i="22"/>
  <c r="A180" i="22"/>
  <c r="O180" i="22"/>
  <c r="Q180" i="22"/>
  <c r="X180" i="22"/>
  <c r="A181" i="22"/>
  <c r="O181" i="22"/>
  <c r="Q181" i="22"/>
  <c r="X181" i="22"/>
  <c r="A182" i="22"/>
  <c r="O182" i="22"/>
  <c r="Q182" i="22"/>
  <c r="X182" i="22"/>
  <c r="A183" i="22"/>
  <c r="O183" i="22"/>
  <c r="Q183" i="22"/>
  <c r="X183" i="22"/>
  <c r="A184" i="22"/>
  <c r="O184" i="22"/>
  <c r="Q184" i="22"/>
  <c r="X184" i="22"/>
  <c r="A185" i="22"/>
  <c r="O185" i="22"/>
  <c r="Q185" i="22"/>
  <c r="X185" i="22"/>
  <c r="A186" i="22"/>
  <c r="O186" i="22"/>
  <c r="Q186" i="22"/>
  <c r="X186" i="22"/>
  <c r="A187" i="22"/>
  <c r="O187" i="22"/>
  <c r="Q187" i="22"/>
  <c r="X187" i="22"/>
  <c r="A188" i="22"/>
  <c r="O188" i="22"/>
  <c r="Q188" i="22"/>
  <c r="X188" i="22"/>
  <c r="A189" i="22"/>
  <c r="O189" i="22"/>
  <c r="Q189" i="22"/>
  <c r="X189" i="22"/>
  <c r="A190" i="22"/>
  <c r="O190" i="22"/>
  <c r="Q190" i="22"/>
  <c r="X190" i="22"/>
  <c r="A191" i="22"/>
  <c r="O191" i="22"/>
  <c r="Q191" i="22"/>
  <c r="X191" i="22"/>
  <c r="A192" i="22"/>
  <c r="X192" i="22"/>
  <c r="A193" i="22"/>
  <c r="X193" i="22"/>
  <c r="A194" i="22"/>
  <c r="X194" i="22"/>
  <c r="A195" i="22"/>
  <c r="O195" i="22"/>
  <c r="U195" i="22" s="1"/>
  <c r="Q195" i="22"/>
  <c r="W195" i="22"/>
  <c r="X195" i="22"/>
  <c r="E196" i="22"/>
  <c r="X196" i="22"/>
  <c r="A197" i="22"/>
  <c r="O197" i="22"/>
  <c r="Q197" i="22"/>
  <c r="X197" i="22"/>
  <c r="A198" i="22"/>
  <c r="O198" i="22"/>
  <c r="Q198" i="22"/>
  <c r="X198" i="22"/>
  <c r="A199" i="22"/>
  <c r="O199" i="22"/>
  <c r="Q199" i="22"/>
  <c r="X199" i="22"/>
  <c r="A200" i="22"/>
  <c r="O200" i="22"/>
  <c r="Q200" i="22"/>
  <c r="X200" i="22"/>
  <c r="A201" i="22"/>
  <c r="O201" i="22"/>
  <c r="Q201" i="22"/>
  <c r="X201" i="22"/>
  <c r="A202" i="22"/>
  <c r="O202" i="22"/>
  <c r="Q202" i="22"/>
  <c r="X202" i="22"/>
  <c r="A203" i="22"/>
  <c r="O203" i="22"/>
  <c r="Q203" i="22"/>
  <c r="X203" i="22"/>
  <c r="A204" i="22"/>
  <c r="O204" i="22"/>
  <c r="Q204" i="22"/>
  <c r="X204" i="22"/>
  <c r="A205" i="22"/>
  <c r="O205" i="22"/>
  <c r="Q205" i="22"/>
  <c r="X205" i="22"/>
  <c r="A206" i="22"/>
  <c r="O206" i="22"/>
  <c r="Q206" i="22"/>
  <c r="X206" i="22"/>
  <c r="A207" i="22"/>
  <c r="O207" i="22"/>
  <c r="Q207" i="22"/>
  <c r="X207" i="22"/>
  <c r="A208" i="22"/>
  <c r="O208" i="22"/>
  <c r="Q208" i="22"/>
  <c r="X208" i="22"/>
  <c r="A209" i="22"/>
  <c r="O209" i="22"/>
  <c r="Q209" i="22"/>
  <c r="X209" i="22"/>
  <c r="A210" i="22"/>
  <c r="O210" i="22"/>
  <c r="Q210" i="22"/>
  <c r="X210" i="22"/>
  <c r="A211" i="22"/>
  <c r="O211" i="22"/>
  <c r="Q211" i="22"/>
  <c r="X211" i="22"/>
  <c r="A212" i="22"/>
  <c r="O212" i="22"/>
  <c r="Q212" i="22"/>
  <c r="X212" i="22"/>
  <c r="A213" i="22"/>
  <c r="X213" i="22"/>
  <c r="A214" i="22"/>
  <c r="X214" i="22"/>
  <c r="A215" i="22"/>
  <c r="X215" i="22"/>
  <c r="A216" i="22"/>
  <c r="O216" i="22"/>
  <c r="U216" i="22"/>
  <c r="Q216" i="22"/>
  <c r="W216" i="22" s="1"/>
  <c r="X216" i="22"/>
  <c r="E217" i="22"/>
  <c r="X217" i="22"/>
  <c r="A218" i="22"/>
  <c r="O218" i="22"/>
  <c r="Q218" i="22"/>
  <c r="X218" i="22"/>
  <c r="A219" i="22"/>
  <c r="O219" i="22"/>
  <c r="Q219" i="22"/>
  <c r="X219" i="22"/>
  <c r="A220" i="22"/>
  <c r="O220" i="22"/>
  <c r="Q220" i="22"/>
  <c r="X220" i="22"/>
  <c r="A221" i="22"/>
  <c r="O221" i="22"/>
  <c r="Q221" i="22"/>
  <c r="X221" i="22"/>
  <c r="A222" i="22"/>
  <c r="O222" i="22"/>
  <c r="Q222" i="22"/>
  <c r="X222" i="22"/>
  <c r="A223" i="22"/>
  <c r="O223" i="22"/>
  <c r="Q223" i="22"/>
  <c r="X223" i="22"/>
  <c r="A224" i="22"/>
  <c r="O224" i="22"/>
  <c r="Q224" i="22"/>
  <c r="X224" i="22"/>
  <c r="A225" i="22"/>
  <c r="O225" i="22"/>
  <c r="Q225" i="22"/>
  <c r="X225" i="22"/>
  <c r="A226" i="22"/>
  <c r="O226" i="22"/>
  <c r="Q226" i="22"/>
  <c r="X226" i="22"/>
  <c r="A227" i="22"/>
  <c r="O227" i="22"/>
  <c r="Q227" i="22"/>
  <c r="X227" i="22"/>
  <c r="A228" i="22"/>
  <c r="O228" i="22"/>
  <c r="Q228" i="22"/>
  <c r="X228" i="22"/>
  <c r="A229" i="22"/>
  <c r="O229" i="22"/>
  <c r="Q229" i="22"/>
  <c r="X229" i="22"/>
  <c r="A230" i="22"/>
  <c r="O230" i="22"/>
  <c r="Q230" i="22"/>
  <c r="X230" i="22"/>
  <c r="A231" i="22"/>
  <c r="O231" i="22"/>
  <c r="Q231" i="22"/>
  <c r="X231" i="22"/>
  <c r="A232" i="22"/>
  <c r="O232" i="22"/>
  <c r="Q232" i="22"/>
  <c r="X232" i="22"/>
  <c r="A233" i="22"/>
  <c r="O233" i="22"/>
  <c r="Q233" i="22"/>
  <c r="X233" i="22"/>
  <c r="A234" i="22"/>
  <c r="X234" i="22"/>
  <c r="A235" i="22"/>
  <c r="X235" i="22"/>
  <c r="A236" i="22"/>
  <c r="X236" i="22"/>
  <c r="A237" i="22"/>
  <c r="O237" i="22"/>
  <c r="U237" i="22" s="1"/>
  <c r="Q237" i="22"/>
  <c r="W237" i="22" s="1"/>
  <c r="X237" i="22"/>
  <c r="E238" i="22"/>
  <c r="X238" i="22"/>
  <c r="A239" i="22"/>
  <c r="O239" i="22"/>
  <c r="Q239" i="22"/>
  <c r="X239" i="22"/>
  <c r="A240" i="22"/>
  <c r="O240" i="22"/>
  <c r="Q240" i="22"/>
  <c r="X240" i="22"/>
  <c r="A241" i="22"/>
  <c r="O241" i="22"/>
  <c r="Q241" i="22"/>
  <c r="X241" i="22"/>
  <c r="A242" i="22"/>
  <c r="O242" i="22"/>
  <c r="Q242" i="22"/>
  <c r="X242" i="22"/>
  <c r="A243" i="22"/>
  <c r="O243" i="22"/>
  <c r="Q243" i="22"/>
  <c r="X243" i="22"/>
  <c r="A244" i="22"/>
  <c r="O244" i="22"/>
  <c r="Q244" i="22"/>
  <c r="X244" i="22"/>
  <c r="A245" i="22"/>
  <c r="O245" i="22"/>
  <c r="Q245" i="22"/>
  <c r="X245" i="22"/>
  <c r="A246" i="22"/>
  <c r="O246" i="22"/>
  <c r="Q246" i="22"/>
  <c r="X246" i="22"/>
  <c r="A247" i="22"/>
  <c r="O247" i="22"/>
  <c r="Q247" i="22"/>
  <c r="X247" i="22"/>
  <c r="A248" i="22"/>
  <c r="O248" i="22"/>
  <c r="Q248" i="22"/>
  <c r="X248" i="22"/>
  <c r="A249" i="22"/>
  <c r="O249" i="22"/>
  <c r="Q249" i="22"/>
  <c r="X249" i="22"/>
  <c r="A250" i="22"/>
  <c r="O250" i="22"/>
  <c r="Q250" i="22"/>
  <c r="X250" i="22"/>
  <c r="A251" i="22"/>
  <c r="O251" i="22"/>
  <c r="Q251" i="22"/>
  <c r="X251" i="22"/>
  <c r="A252" i="22"/>
  <c r="O252" i="22"/>
  <c r="Q252" i="22"/>
  <c r="X252" i="22"/>
  <c r="A253" i="22"/>
  <c r="O253" i="22"/>
  <c r="Q253" i="22"/>
  <c r="X253" i="22"/>
  <c r="A254" i="22"/>
  <c r="O254" i="22"/>
  <c r="Q254" i="22"/>
  <c r="X254" i="22"/>
  <c r="A255" i="22"/>
  <c r="X255" i="22"/>
  <c r="A256" i="22"/>
  <c r="X256" i="22"/>
  <c r="A257" i="22"/>
  <c r="X257" i="22"/>
  <c r="A258" i="22"/>
  <c r="O258" i="22"/>
  <c r="Q258" i="22"/>
  <c r="W258" i="22" s="1"/>
  <c r="X258" i="22"/>
  <c r="E259" i="22"/>
  <c r="X259" i="22"/>
  <c r="A260" i="22"/>
  <c r="O260" i="22"/>
  <c r="Q260" i="22"/>
  <c r="X260" i="22"/>
  <c r="A261" i="22"/>
  <c r="O261" i="22"/>
  <c r="Q261" i="22"/>
  <c r="X261" i="22"/>
  <c r="A262" i="22"/>
  <c r="O262" i="22"/>
  <c r="Q262" i="22"/>
  <c r="X262" i="22"/>
  <c r="A263" i="22"/>
  <c r="O263" i="22"/>
  <c r="Q263" i="22"/>
  <c r="X263" i="22"/>
  <c r="A264" i="22"/>
  <c r="O264" i="22"/>
  <c r="Q264" i="22"/>
  <c r="X264" i="22"/>
  <c r="A265" i="22"/>
  <c r="O265" i="22"/>
  <c r="Q265" i="22"/>
  <c r="X265" i="22"/>
  <c r="A266" i="22"/>
  <c r="O266" i="22"/>
  <c r="Q266" i="22"/>
  <c r="X266" i="22"/>
  <c r="A267" i="22"/>
  <c r="O267" i="22"/>
  <c r="Q267" i="22"/>
  <c r="X267" i="22"/>
  <c r="A268" i="22"/>
  <c r="O268" i="22"/>
  <c r="Q268" i="22"/>
  <c r="X268" i="22"/>
  <c r="A269" i="22"/>
  <c r="O269" i="22"/>
  <c r="Q269" i="22"/>
  <c r="X269" i="22"/>
  <c r="A270" i="22"/>
  <c r="O270" i="22"/>
  <c r="Q270" i="22"/>
  <c r="X270" i="22"/>
  <c r="A271" i="22"/>
  <c r="O271" i="22"/>
  <c r="Q271" i="22"/>
  <c r="X271" i="22"/>
  <c r="A272" i="22"/>
  <c r="O272" i="22"/>
  <c r="Q272" i="22"/>
  <c r="X272" i="22"/>
  <c r="A273" i="22"/>
  <c r="O273" i="22"/>
  <c r="Q273" i="22"/>
  <c r="X273" i="22"/>
  <c r="A274" i="22"/>
  <c r="O274" i="22"/>
  <c r="Q274" i="22"/>
  <c r="X274" i="22"/>
  <c r="A275" i="22"/>
  <c r="O275" i="22"/>
  <c r="Q275" i="22"/>
  <c r="X275" i="22"/>
  <c r="A276" i="22"/>
  <c r="X276" i="22"/>
  <c r="A277" i="22"/>
  <c r="X277" i="22"/>
  <c r="A278" i="22"/>
  <c r="X278" i="22"/>
  <c r="A279" i="22"/>
  <c r="O279" i="22"/>
  <c r="U279" i="22" s="1"/>
  <c r="Q279" i="22"/>
  <c r="W279" i="22" s="1"/>
  <c r="X279" i="22"/>
  <c r="E280" i="22"/>
  <c r="X280" i="22"/>
  <c r="A281" i="22"/>
  <c r="O281" i="22"/>
  <c r="Q281" i="22"/>
  <c r="X281" i="22"/>
  <c r="A282" i="22"/>
  <c r="O282" i="22"/>
  <c r="Q282" i="22"/>
  <c r="X282" i="22"/>
  <c r="A283" i="22"/>
  <c r="O283" i="22"/>
  <c r="Q283" i="22"/>
  <c r="X283" i="22"/>
  <c r="A284" i="22"/>
  <c r="O284" i="22"/>
  <c r="Q284" i="22"/>
  <c r="X284" i="22"/>
  <c r="A285" i="22"/>
  <c r="O285" i="22"/>
  <c r="Q285" i="22"/>
  <c r="X285" i="22"/>
  <c r="A286" i="22"/>
  <c r="O286" i="22"/>
  <c r="Q286" i="22"/>
  <c r="X286" i="22"/>
  <c r="A287" i="22"/>
  <c r="O287" i="22"/>
  <c r="Q287" i="22"/>
  <c r="X287" i="22"/>
  <c r="A288" i="22"/>
  <c r="O288" i="22"/>
  <c r="Q288" i="22"/>
  <c r="X288" i="22"/>
  <c r="A289" i="22"/>
  <c r="O289" i="22"/>
  <c r="Q289" i="22"/>
  <c r="X289" i="22"/>
  <c r="A290" i="22"/>
  <c r="O290" i="22"/>
  <c r="Q290" i="22"/>
  <c r="X290" i="22"/>
  <c r="A291" i="22"/>
  <c r="O291" i="22"/>
  <c r="Q291" i="22"/>
  <c r="X291" i="22"/>
  <c r="A292" i="22"/>
  <c r="O292" i="22"/>
  <c r="Q292" i="22"/>
  <c r="X292" i="22"/>
  <c r="A293" i="22"/>
  <c r="O293" i="22"/>
  <c r="Q293" i="22"/>
  <c r="X293" i="22"/>
  <c r="A294" i="22"/>
  <c r="O294" i="22"/>
  <c r="Q294" i="22"/>
  <c r="X294" i="22"/>
  <c r="A295" i="22"/>
  <c r="O295" i="22"/>
  <c r="Q295" i="22"/>
  <c r="X295" i="22"/>
  <c r="A296" i="22"/>
  <c r="O296" i="22"/>
  <c r="Q296" i="22"/>
  <c r="X296" i="22"/>
  <c r="A297" i="22"/>
  <c r="X297" i="22"/>
  <c r="A298" i="22"/>
  <c r="X298" i="22"/>
  <c r="A299" i="22"/>
  <c r="X299" i="22"/>
  <c r="A300" i="22"/>
  <c r="O300" i="22"/>
  <c r="U300" i="22" s="1"/>
  <c r="Q300" i="22"/>
  <c r="W300" i="22"/>
  <c r="X300" i="22"/>
  <c r="E301" i="22"/>
  <c r="X301" i="22"/>
  <c r="A302" i="22"/>
  <c r="O302" i="22"/>
  <c r="Q302" i="22"/>
  <c r="X302" i="22"/>
  <c r="A303" i="22"/>
  <c r="O303" i="22"/>
  <c r="Q303" i="22"/>
  <c r="X303" i="22"/>
  <c r="A304" i="22"/>
  <c r="O304" i="22"/>
  <c r="Q304" i="22"/>
  <c r="X304" i="22"/>
  <c r="A305" i="22"/>
  <c r="O305" i="22"/>
  <c r="Q305" i="22"/>
  <c r="X305" i="22"/>
  <c r="A306" i="22"/>
  <c r="O306" i="22"/>
  <c r="Q306" i="22"/>
  <c r="X306" i="22"/>
  <c r="A307" i="22"/>
  <c r="O307" i="22"/>
  <c r="Q307" i="22"/>
  <c r="X307" i="22"/>
  <c r="A308" i="22"/>
  <c r="O308" i="22"/>
  <c r="Q308" i="22"/>
  <c r="X308" i="22"/>
  <c r="A309" i="22"/>
  <c r="O309" i="22"/>
  <c r="Q309" i="22"/>
  <c r="X309" i="22"/>
  <c r="A310" i="22"/>
  <c r="O310" i="22"/>
  <c r="Q310" i="22"/>
  <c r="X310" i="22"/>
  <c r="A311" i="22"/>
  <c r="O311" i="22"/>
  <c r="Q311" i="22"/>
  <c r="X311" i="22"/>
  <c r="A312" i="22"/>
  <c r="O312" i="22"/>
  <c r="Q312" i="22"/>
  <c r="X312" i="22"/>
  <c r="A313" i="22"/>
  <c r="O313" i="22"/>
  <c r="Q313" i="22"/>
  <c r="X313" i="22"/>
  <c r="A314" i="22"/>
  <c r="O314" i="22"/>
  <c r="Q314" i="22"/>
  <c r="X314" i="22"/>
  <c r="A315" i="22"/>
  <c r="O315" i="22"/>
  <c r="Q315" i="22"/>
  <c r="X315" i="22"/>
  <c r="A316" i="22"/>
  <c r="O316" i="22"/>
  <c r="Q316" i="22"/>
  <c r="X316" i="22"/>
  <c r="A317" i="22"/>
  <c r="O317" i="22"/>
  <c r="Q317" i="22"/>
  <c r="X317" i="22"/>
  <c r="A318" i="22"/>
  <c r="X318" i="22"/>
  <c r="A319" i="22"/>
  <c r="X319" i="22"/>
  <c r="A320" i="22"/>
  <c r="X320" i="22"/>
  <c r="A321" i="22"/>
  <c r="O321" i="22"/>
  <c r="U321" i="22"/>
  <c r="Q321" i="22"/>
  <c r="W321" i="22" s="1"/>
  <c r="X321" i="22"/>
  <c r="E322" i="22"/>
  <c r="X322" i="22"/>
  <c r="A323" i="22"/>
  <c r="O323" i="22"/>
  <c r="Q323" i="22"/>
  <c r="X323" i="22"/>
  <c r="A324" i="22"/>
  <c r="O324" i="22"/>
  <c r="Q324" i="22"/>
  <c r="X324" i="22"/>
  <c r="A325" i="22"/>
  <c r="O325" i="22"/>
  <c r="Q325" i="22"/>
  <c r="X325" i="22"/>
  <c r="A326" i="22"/>
  <c r="O326" i="22"/>
  <c r="Q326" i="22"/>
  <c r="X326" i="22"/>
  <c r="A327" i="22"/>
  <c r="O327" i="22"/>
  <c r="Q327" i="22"/>
  <c r="X327" i="22"/>
  <c r="A328" i="22"/>
  <c r="O328" i="22"/>
  <c r="Q328" i="22"/>
  <c r="X328" i="22"/>
  <c r="A329" i="22"/>
  <c r="O329" i="22"/>
  <c r="Q329" i="22"/>
  <c r="X329" i="22"/>
  <c r="A330" i="22"/>
  <c r="O330" i="22"/>
  <c r="Q330" i="22"/>
  <c r="X330" i="22"/>
  <c r="A331" i="22"/>
  <c r="O331" i="22"/>
  <c r="Q331" i="22"/>
  <c r="X331" i="22"/>
  <c r="A332" i="22"/>
  <c r="O332" i="22"/>
  <c r="Q332" i="22"/>
  <c r="X332" i="22"/>
  <c r="A333" i="22"/>
  <c r="O333" i="22"/>
  <c r="Q333" i="22"/>
  <c r="X333" i="22"/>
  <c r="A334" i="22"/>
  <c r="O334" i="22"/>
  <c r="Q334" i="22"/>
  <c r="X334" i="22"/>
  <c r="A335" i="22"/>
  <c r="O335" i="22"/>
  <c r="Q335" i="22"/>
  <c r="X335" i="22"/>
  <c r="A336" i="22"/>
  <c r="O336" i="22"/>
  <c r="Q336" i="22"/>
  <c r="X336" i="22"/>
  <c r="A337" i="22"/>
  <c r="O337" i="22"/>
  <c r="Q337" i="22"/>
  <c r="X337" i="22"/>
  <c r="A338" i="22"/>
  <c r="O338" i="22"/>
  <c r="Q338" i="22"/>
  <c r="X338" i="22"/>
  <c r="A339" i="22"/>
  <c r="X339" i="22"/>
  <c r="A340" i="22"/>
  <c r="X340" i="22"/>
  <c r="A341" i="22"/>
  <c r="X341" i="22"/>
  <c r="A342" i="22"/>
  <c r="O342" i="22"/>
  <c r="Q342" i="22"/>
  <c r="W342" i="22" s="1"/>
  <c r="X342" i="22"/>
  <c r="E343" i="22"/>
  <c r="X343" i="22"/>
  <c r="A344" i="22"/>
  <c r="O344" i="22"/>
  <c r="Q344" i="22"/>
  <c r="X344" i="22"/>
  <c r="A345" i="22"/>
  <c r="O345" i="22"/>
  <c r="Q345" i="22"/>
  <c r="X345" i="22"/>
  <c r="A346" i="22"/>
  <c r="O346" i="22"/>
  <c r="Q346" i="22"/>
  <c r="X346" i="22"/>
  <c r="A347" i="22"/>
  <c r="O347" i="22"/>
  <c r="Q347" i="22"/>
  <c r="X347" i="22"/>
  <c r="A348" i="22"/>
  <c r="O348" i="22"/>
  <c r="Q348" i="22"/>
  <c r="X348" i="22"/>
  <c r="A349" i="22"/>
  <c r="O349" i="22"/>
  <c r="Q349" i="22"/>
  <c r="X349" i="22"/>
  <c r="A350" i="22"/>
  <c r="O350" i="22"/>
  <c r="Q350" i="22"/>
  <c r="X350" i="22"/>
  <c r="A351" i="22"/>
  <c r="O351" i="22"/>
  <c r="Q351" i="22"/>
  <c r="X351" i="22"/>
  <c r="A352" i="22"/>
  <c r="O352" i="22"/>
  <c r="Q352" i="22"/>
  <c r="X352" i="22"/>
  <c r="A353" i="22"/>
  <c r="O353" i="22"/>
  <c r="Q353" i="22"/>
  <c r="X353" i="22"/>
  <c r="A354" i="22"/>
  <c r="O354" i="22"/>
  <c r="Q354" i="22"/>
  <c r="X354" i="22"/>
  <c r="A355" i="22"/>
  <c r="O355" i="22"/>
  <c r="Q355" i="22"/>
  <c r="X355" i="22"/>
  <c r="A356" i="22"/>
  <c r="O356" i="22"/>
  <c r="Q356" i="22"/>
  <c r="X356" i="22"/>
  <c r="A357" i="22"/>
  <c r="O357" i="22"/>
  <c r="Q357" i="22"/>
  <c r="X357" i="22"/>
  <c r="A358" i="22"/>
  <c r="O358" i="22"/>
  <c r="Q358" i="22"/>
  <c r="X358" i="22"/>
  <c r="A359" i="22"/>
  <c r="O359" i="22"/>
  <c r="Q359" i="22"/>
  <c r="X359" i="22"/>
  <c r="A360" i="22"/>
  <c r="X360" i="22"/>
  <c r="A361" i="22"/>
  <c r="X361" i="22"/>
  <c r="A362" i="22"/>
  <c r="X362" i="22"/>
  <c r="A363" i="22"/>
  <c r="O363" i="22"/>
  <c r="U363" i="22" s="1"/>
  <c r="Q363" i="22"/>
  <c r="W363" i="22" s="1"/>
  <c r="X363" i="22"/>
  <c r="E364" i="22"/>
  <c r="X364" i="22"/>
  <c r="A365" i="22"/>
  <c r="O365" i="22"/>
  <c r="Q365" i="22"/>
  <c r="X365" i="22"/>
  <c r="A366" i="22"/>
  <c r="O366" i="22"/>
  <c r="Q366" i="22"/>
  <c r="X366" i="22"/>
  <c r="A367" i="22"/>
  <c r="O367" i="22"/>
  <c r="Q367" i="22"/>
  <c r="X367" i="22"/>
  <c r="A368" i="22"/>
  <c r="O368" i="22"/>
  <c r="Q368" i="22"/>
  <c r="X368" i="22"/>
  <c r="A369" i="22"/>
  <c r="O369" i="22"/>
  <c r="Q369" i="22"/>
  <c r="X369" i="22"/>
  <c r="A370" i="22"/>
  <c r="O370" i="22"/>
  <c r="Q370" i="22"/>
  <c r="X370" i="22"/>
  <c r="A371" i="22"/>
  <c r="O371" i="22"/>
  <c r="Q371" i="22"/>
  <c r="X371" i="22"/>
  <c r="A372" i="22"/>
  <c r="O372" i="22"/>
  <c r="Q372" i="22"/>
  <c r="X372" i="22"/>
  <c r="A373" i="22"/>
  <c r="O373" i="22"/>
  <c r="Q373" i="22"/>
  <c r="X373" i="22"/>
  <c r="A374" i="22"/>
  <c r="O374" i="22"/>
  <c r="Q374" i="22"/>
  <c r="X374" i="22"/>
  <c r="A375" i="22"/>
  <c r="O375" i="22"/>
  <c r="Q375" i="22"/>
  <c r="X375" i="22"/>
  <c r="A376" i="22"/>
  <c r="O376" i="22"/>
  <c r="Q376" i="22"/>
  <c r="X376" i="22"/>
  <c r="A377" i="22"/>
  <c r="O377" i="22"/>
  <c r="Q377" i="22"/>
  <c r="X377" i="22"/>
  <c r="A378" i="22"/>
  <c r="O378" i="22"/>
  <c r="Q378" i="22"/>
  <c r="X378" i="22"/>
  <c r="A379" i="22"/>
  <c r="O379" i="22"/>
  <c r="Q379" i="22"/>
  <c r="X379" i="22"/>
  <c r="A380" i="22"/>
  <c r="O380" i="22"/>
  <c r="Q380" i="22"/>
  <c r="X380" i="22"/>
  <c r="A381" i="22"/>
  <c r="X381" i="22"/>
  <c r="A382" i="22"/>
  <c r="X382" i="22"/>
  <c r="A383" i="22"/>
  <c r="X383" i="22"/>
  <c r="A384" i="22"/>
  <c r="O384" i="22"/>
  <c r="U384" i="22" s="1"/>
  <c r="Q384" i="22"/>
  <c r="W384" i="22" s="1"/>
  <c r="X384" i="22"/>
  <c r="E385" i="22"/>
  <c r="X385" i="22"/>
  <c r="A386" i="22"/>
  <c r="O386" i="22"/>
  <c r="Q386" i="22"/>
  <c r="X386" i="22"/>
  <c r="A387" i="22"/>
  <c r="O387" i="22"/>
  <c r="Q387" i="22"/>
  <c r="X387" i="22"/>
  <c r="A388" i="22"/>
  <c r="O388" i="22"/>
  <c r="Q388" i="22"/>
  <c r="X388" i="22"/>
  <c r="A389" i="22"/>
  <c r="O389" i="22"/>
  <c r="Q389" i="22"/>
  <c r="X389" i="22"/>
  <c r="A390" i="22"/>
  <c r="O390" i="22"/>
  <c r="Q390" i="22"/>
  <c r="X390" i="22"/>
  <c r="A391" i="22"/>
  <c r="O391" i="22"/>
  <c r="Q391" i="22"/>
  <c r="X391" i="22"/>
  <c r="A392" i="22"/>
  <c r="O392" i="22"/>
  <c r="Q392" i="22"/>
  <c r="X392" i="22"/>
  <c r="A393" i="22"/>
  <c r="O393" i="22"/>
  <c r="Q393" i="22"/>
  <c r="X393" i="22"/>
  <c r="A394" i="22"/>
  <c r="O394" i="22"/>
  <c r="Q394" i="22"/>
  <c r="X394" i="22"/>
  <c r="A395" i="22"/>
  <c r="O395" i="22"/>
  <c r="Q395" i="22"/>
  <c r="X395" i="22"/>
  <c r="A396" i="22"/>
  <c r="O396" i="22"/>
  <c r="Q396" i="22"/>
  <c r="X396" i="22"/>
  <c r="A397" i="22"/>
  <c r="O397" i="22"/>
  <c r="Q397" i="22"/>
  <c r="X397" i="22"/>
  <c r="A398" i="22"/>
  <c r="O398" i="22"/>
  <c r="Q398" i="22"/>
  <c r="X398" i="22"/>
  <c r="A399" i="22"/>
  <c r="O399" i="22"/>
  <c r="Q399" i="22"/>
  <c r="X399" i="22"/>
  <c r="A400" i="22"/>
  <c r="O400" i="22"/>
  <c r="Q400" i="22"/>
  <c r="X400" i="22"/>
  <c r="A401" i="22"/>
  <c r="O401" i="22"/>
  <c r="Q401" i="22"/>
  <c r="X401" i="22"/>
  <c r="A402" i="22"/>
  <c r="X402" i="22"/>
  <c r="A403" i="22"/>
  <c r="X403" i="22"/>
  <c r="A404" i="22"/>
  <c r="X404" i="22"/>
  <c r="A405" i="22"/>
  <c r="O405" i="22"/>
  <c r="U405" i="22" s="1"/>
  <c r="Q405" i="22"/>
  <c r="W405" i="22" s="1"/>
  <c r="X405" i="22"/>
  <c r="E406" i="22"/>
  <c r="X406" i="22"/>
  <c r="A407" i="22"/>
  <c r="O407" i="22"/>
  <c r="Q407" i="22"/>
  <c r="X407" i="22"/>
  <c r="A408" i="22"/>
  <c r="O408" i="22"/>
  <c r="Q408" i="22"/>
  <c r="X408" i="22"/>
  <c r="A409" i="22"/>
  <c r="O409" i="22"/>
  <c r="Q409" i="22"/>
  <c r="X409" i="22"/>
  <c r="A410" i="22"/>
  <c r="O410" i="22"/>
  <c r="Q410" i="22"/>
  <c r="X410" i="22"/>
  <c r="A411" i="22"/>
  <c r="O411" i="22"/>
  <c r="Q411" i="22"/>
  <c r="X411" i="22"/>
  <c r="A412" i="22"/>
  <c r="O412" i="22"/>
  <c r="Q412" i="22"/>
  <c r="X412" i="22"/>
  <c r="A413" i="22"/>
  <c r="O413" i="22"/>
  <c r="Q413" i="22"/>
  <c r="X413" i="22"/>
  <c r="A414" i="22"/>
  <c r="O414" i="22"/>
  <c r="Q414" i="22"/>
  <c r="X414" i="22"/>
  <c r="A415" i="22"/>
  <c r="O415" i="22"/>
  <c r="Q415" i="22"/>
  <c r="X415" i="22"/>
  <c r="A416" i="22"/>
  <c r="O416" i="22"/>
  <c r="Q416" i="22"/>
  <c r="X416" i="22"/>
  <c r="A417" i="22"/>
  <c r="O417" i="22"/>
  <c r="Q417" i="22"/>
  <c r="X417" i="22"/>
  <c r="A418" i="22"/>
  <c r="O418" i="22"/>
  <c r="Q418" i="22"/>
  <c r="X418" i="22"/>
  <c r="A419" i="22"/>
  <c r="O419" i="22"/>
  <c r="Q419" i="22"/>
  <c r="X419" i="22"/>
  <c r="A420" i="22"/>
  <c r="O420" i="22"/>
  <c r="Q420" i="22"/>
  <c r="X420" i="22"/>
  <c r="A421" i="22"/>
  <c r="O421" i="22"/>
  <c r="Q421" i="22"/>
  <c r="X421" i="22"/>
  <c r="A422" i="22"/>
  <c r="O422" i="22"/>
  <c r="Q422" i="22"/>
  <c r="X422" i="22"/>
  <c r="A423" i="22"/>
  <c r="X423" i="22"/>
  <c r="A424" i="22"/>
  <c r="X424" i="22"/>
  <c r="A425" i="22"/>
  <c r="X425" i="22"/>
  <c r="A426" i="22"/>
  <c r="O426" i="22"/>
  <c r="U426" i="22" s="1"/>
  <c r="Q426" i="22"/>
  <c r="W426" i="22" s="1"/>
  <c r="X426" i="22"/>
  <c r="E427" i="22"/>
  <c r="X427" i="22"/>
  <c r="A8" i="21"/>
  <c r="O8" i="21"/>
  <c r="Q8" i="21"/>
  <c r="X8" i="21"/>
  <c r="A9" i="21"/>
  <c r="O9" i="21"/>
  <c r="Q9" i="21"/>
  <c r="X9" i="21"/>
  <c r="A10" i="21"/>
  <c r="O10" i="21"/>
  <c r="Q10" i="21"/>
  <c r="X10" i="21"/>
  <c r="A11" i="21"/>
  <c r="O11" i="21"/>
  <c r="Q11" i="21"/>
  <c r="X11" i="21"/>
  <c r="A12" i="21"/>
  <c r="O12" i="21"/>
  <c r="Q12" i="21"/>
  <c r="X12" i="21"/>
  <c r="A13" i="21"/>
  <c r="O13" i="21"/>
  <c r="Q13" i="21"/>
  <c r="X13" i="21"/>
  <c r="A14" i="21"/>
  <c r="O14" i="21"/>
  <c r="Q14" i="21"/>
  <c r="X14" i="21"/>
  <c r="A15" i="21"/>
  <c r="O15" i="21"/>
  <c r="Q15" i="21"/>
  <c r="X15" i="21"/>
  <c r="A16" i="21"/>
  <c r="O16" i="21"/>
  <c r="Q16" i="21"/>
  <c r="X16" i="21"/>
  <c r="A17" i="21"/>
  <c r="O17" i="21"/>
  <c r="Q17" i="21"/>
  <c r="X17" i="21"/>
  <c r="A18" i="21"/>
  <c r="O18" i="21"/>
  <c r="Q18" i="21"/>
  <c r="X18" i="21"/>
  <c r="A19" i="21"/>
  <c r="O19" i="21"/>
  <c r="Q19" i="21"/>
  <c r="X19" i="21"/>
  <c r="A20" i="21"/>
  <c r="O20" i="21"/>
  <c r="Q20" i="21"/>
  <c r="X20" i="21"/>
  <c r="A21" i="21"/>
  <c r="O21" i="21"/>
  <c r="Q21" i="21"/>
  <c r="X21" i="21"/>
  <c r="A22" i="21"/>
  <c r="O22" i="21"/>
  <c r="Q22" i="21"/>
  <c r="X22" i="21"/>
  <c r="A23" i="21"/>
  <c r="O23" i="21"/>
  <c r="Q23" i="21"/>
  <c r="X23" i="21"/>
  <c r="A24" i="21"/>
  <c r="X24" i="21"/>
  <c r="A25" i="21"/>
  <c r="X25" i="21"/>
  <c r="A26" i="21"/>
  <c r="X26" i="21"/>
  <c r="A27" i="21"/>
  <c r="O27" i="21"/>
  <c r="U27" i="21" s="1"/>
  <c r="Q27" i="21"/>
  <c r="W27" i="21" s="1"/>
  <c r="X27" i="21"/>
  <c r="E28" i="21"/>
  <c r="X28" i="21"/>
  <c r="A29" i="21"/>
  <c r="O29" i="21"/>
  <c r="Q29" i="21"/>
  <c r="X29" i="21"/>
  <c r="A30" i="21"/>
  <c r="O30" i="21"/>
  <c r="Q30" i="21"/>
  <c r="X30" i="21"/>
  <c r="A31" i="21"/>
  <c r="O31" i="21"/>
  <c r="Q31" i="21"/>
  <c r="X31" i="21"/>
  <c r="A32" i="21"/>
  <c r="O32" i="21"/>
  <c r="Q32" i="21"/>
  <c r="X32" i="21"/>
  <c r="A33" i="21"/>
  <c r="O33" i="21"/>
  <c r="Q33" i="21"/>
  <c r="X33" i="21"/>
  <c r="A34" i="21"/>
  <c r="O34" i="21"/>
  <c r="Q34" i="21"/>
  <c r="X34" i="21"/>
  <c r="A35" i="21"/>
  <c r="O35" i="21"/>
  <c r="Q35" i="21"/>
  <c r="X35" i="21"/>
  <c r="A36" i="21"/>
  <c r="O36" i="21"/>
  <c r="Q36" i="21"/>
  <c r="X36" i="21"/>
  <c r="A37" i="21"/>
  <c r="O37" i="21"/>
  <c r="Q37" i="21"/>
  <c r="X37" i="21"/>
  <c r="A38" i="21"/>
  <c r="O38" i="21"/>
  <c r="Q38" i="21"/>
  <c r="X38" i="21"/>
  <c r="A39" i="21"/>
  <c r="O39" i="21"/>
  <c r="Q39" i="21"/>
  <c r="X39" i="21"/>
  <c r="A40" i="21"/>
  <c r="O40" i="21"/>
  <c r="Q40" i="21"/>
  <c r="X40" i="21"/>
  <c r="A41" i="21"/>
  <c r="O41" i="21"/>
  <c r="Q41" i="21"/>
  <c r="X41" i="21"/>
  <c r="A42" i="21"/>
  <c r="O42" i="21"/>
  <c r="Q42" i="21"/>
  <c r="X42" i="21"/>
  <c r="A43" i="21"/>
  <c r="O43" i="21"/>
  <c r="Q43" i="21"/>
  <c r="X43" i="21"/>
  <c r="A44" i="21"/>
  <c r="O44" i="21"/>
  <c r="Q44" i="21"/>
  <c r="X44" i="21"/>
  <c r="A45" i="21"/>
  <c r="X45" i="21"/>
  <c r="A46" i="21"/>
  <c r="X46" i="21"/>
  <c r="A47" i="21"/>
  <c r="X47" i="21"/>
  <c r="A48" i="21"/>
  <c r="O48" i="21"/>
  <c r="U48" i="21" s="1"/>
  <c r="Q48" i="21"/>
  <c r="W48" i="21" s="1"/>
  <c r="X48" i="21"/>
  <c r="E49" i="21"/>
  <c r="X49" i="21"/>
  <c r="A50" i="21"/>
  <c r="O50" i="21"/>
  <c r="Q50" i="21"/>
  <c r="X50" i="21"/>
  <c r="A51" i="21"/>
  <c r="O51" i="21"/>
  <c r="Q51" i="21"/>
  <c r="X51" i="21"/>
  <c r="A52" i="21"/>
  <c r="O52" i="21"/>
  <c r="Q52" i="21"/>
  <c r="X52" i="21"/>
  <c r="A53" i="21"/>
  <c r="O53" i="21"/>
  <c r="Q53" i="21"/>
  <c r="X53" i="21"/>
  <c r="A54" i="21"/>
  <c r="O54" i="21"/>
  <c r="Q54" i="21"/>
  <c r="X54" i="21"/>
  <c r="A55" i="21"/>
  <c r="O55" i="21"/>
  <c r="Q55" i="21"/>
  <c r="X55" i="21"/>
  <c r="A56" i="21"/>
  <c r="O56" i="21"/>
  <c r="Q56" i="21"/>
  <c r="X56" i="21"/>
  <c r="A57" i="21"/>
  <c r="O57" i="21"/>
  <c r="Q57" i="21"/>
  <c r="X57" i="21"/>
  <c r="A58" i="21"/>
  <c r="O58" i="21"/>
  <c r="Q58" i="21"/>
  <c r="X58" i="21"/>
  <c r="A59" i="21"/>
  <c r="O59" i="21"/>
  <c r="Q59" i="21"/>
  <c r="X59" i="21"/>
  <c r="A60" i="21"/>
  <c r="O60" i="21"/>
  <c r="Q60" i="21"/>
  <c r="X60" i="21"/>
  <c r="A61" i="21"/>
  <c r="O61" i="21"/>
  <c r="Q61" i="21"/>
  <c r="X61" i="21"/>
  <c r="A62" i="21"/>
  <c r="O62" i="21"/>
  <c r="Q62" i="21"/>
  <c r="X62" i="21"/>
  <c r="A63" i="21"/>
  <c r="O63" i="21"/>
  <c r="Q63" i="21"/>
  <c r="X63" i="21"/>
  <c r="A64" i="21"/>
  <c r="O64" i="21"/>
  <c r="Q64" i="21"/>
  <c r="X64" i="21"/>
  <c r="A65" i="21"/>
  <c r="O65" i="21"/>
  <c r="Q65" i="21"/>
  <c r="X65" i="21"/>
  <c r="A66" i="21"/>
  <c r="X66" i="21"/>
  <c r="A67" i="21"/>
  <c r="X67" i="21"/>
  <c r="A68" i="21"/>
  <c r="X68" i="21"/>
  <c r="A69" i="21"/>
  <c r="O69" i="21"/>
  <c r="U69" i="21" s="1"/>
  <c r="Q69" i="21"/>
  <c r="W69" i="21" s="1"/>
  <c r="X69" i="21"/>
  <c r="E70" i="21"/>
  <c r="X70" i="21"/>
  <c r="A71" i="21"/>
  <c r="O71" i="21"/>
  <c r="Q71" i="21"/>
  <c r="X71" i="21"/>
  <c r="A72" i="21"/>
  <c r="O72" i="21"/>
  <c r="Q72" i="21"/>
  <c r="X72" i="21"/>
  <c r="A73" i="21"/>
  <c r="O73" i="21"/>
  <c r="Q73" i="21"/>
  <c r="X73" i="21"/>
  <c r="A74" i="21"/>
  <c r="O74" i="21"/>
  <c r="Q74" i="21"/>
  <c r="X74" i="21"/>
  <c r="A75" i="21"/>
  <c r="O75" i="21"/>
  <c r="Q75" i="21"/>
  <c r="X75" i="21"/>
  <c r="A76" i="21"/>
  <c r="O76" i="21"/>
  <c r="Q76" i="21"/>
  <c r="X76" i="21"/>
  <c r="A77" i="21"/>
  <c r="O77" i="21"/>
  <c r="Q77" i="21"/>
  <c r="X77" i="21"/>
  <c r="A78" i="21"/>
  <c r="O78" i="21"/>
  <c r="Q78" i="21"/>
  <c r="X78" i="21"/>
  <c r="A79" i="21"/>
  <c r="O79" i="21"/>
  <c r="Q79" i="21"/>
  <c r="X79" i="21"/>
  <c r="A80" i="21"/>
  <c r="O80" i="21"/>
  <c r="Q80" i="21"/>
  <c r="X80" i="21"/>
  <c r="A81" i="21"/>
  <c r="O81" i="21"/>
  <c r="Q81" i="21"/>
  <c r="X81" i="21"/>
  <c r="A82" i="21"/>
  <c r="O82" i="21"/>
  <c r="Q82" i="21"/>
  <c r="X82" i="21"/>
  <c r="A83" i="21"/>
  <c r="O83" i="21"/>
  <c r="Q83" i="21"/>
  <c r="X83" i="21"/>
  <c r="A84" i="21"/>
  <c r="O84" i="21"/>
  <c r="Q84" i="21"/>
  <c r="X84" i="21"/>
  <c r="A85" i="21"/>
  <c r="O85" i="21"/>
  <c r="Q85" i="21"/>
  <c r="X85" i="21"/>
  <c r="A86" i="21"/>
  <c r="O86" i="21"/>
  <c r="Q86" i="21"/>
  <c r="X86" i="21"/>
  <c r="A87" i="21"/>
  <c r="X87" i="21"/>
  <c r="A88" i="21"/>
  <c r="X88" i="21"/>
  <c r="A89" i="21"/>
  <c r="X89" i="21"/>
  <c r="A90" i="21"/>
  <c r="O90" i="21"/>
  <c r="U90" i="21" s="1"/>
  <c r="Q90" i="21"/>
  <c r="W90" i="21" s="1"/>
  <c r="X90" i="21"/>
  <c r="E91" i="21"/>
  <c r="X91" i="21"/>
  <c r="A92" i="21"/>
  <c r="O92" i="21"/>
  <c r="Q92" i="21"/>
  <c r="X92" i="21"/>
  <c r="A93" i="21"/>
  <c r="O93" i="21"/>
  <c r="Q93" i="21"/>
  <c r="X93" i="21"/>
  <c r="A94" i="21"/>
  <c r="O94" i="21"/>
  <c r="Q94" i="21"/>
  <c r="X94" i="21"/>
  <c r="A95" i="21"/>
  <c r="O95" i="21"/>
  <c r="Q95" i="21"/>
  <c r="X95" i="21"/>
  <c r="A96" i="21"/>
  <c r="O96" i="21"/>
  <c r="Q96" i="21"/>
  <c r="X96" i="21"/>
  <c r="A97" i="21"/>
  <c r="O97" i="21"/>
  <c r="Q97" i="21"/>
  <c r="X97" i="21"/>
  <c r="A98" i="21"/>
  <c r="O98" i="21"/>
  <c r="Q98" i="21"/>
  <c r="X98" i="21"/>
  <c r="A99" i="21"/>
  <c r="O99" i="21"/>
  <c r="Q99" i="21"/>
  <c r="X99" i="21"/>
  <c r="A100" i="21"/>
  <c r="O100" i="21"/>
  <c r="Q100" i="21"/>
  <c r="X100" i="21"/>
  <c r="A101" i="21"/>
  <c r="O101" i="21"/>
  <c r="Q101" i="21"/>
  <c r="X101" i="21"/>
  <c r="A102" i="21"/>
  <c r="O102" i="21"/>
  <c r="Q102" i="21"/>
  <c r="X102" i="21"/>
  <c r="A103" i="21"/>
  <c r="O103" i="21"/>
  <c r="Q103" i="21"/>
  <c r="X103" i="21"/>
  <c r="A104" i="21"/>
  <c r="O104" i="21"/>
  <c r="Q104" i="21"/>
  <c r="X104" i="21"/>
  <c r="A105" i="21"/>
  <c r="O105" i="21"/>
  <c r="Q105" i="21"/>
  <c r="X105" i="21"/>
  <c r="A106" i="21"/>
  <c r="O106" i="21"/>
  <c r="Q106" i="21"/>
  <c r="X106" i="21"/>
  <c r="A107" i="21"/>
  <c r="O107" i="21"/>
  <c r="Q107" i="21"/>
  <c r="X107" i="21"/>
  <c r="A108" i="21"/>
  <c r="X108" i="21"/>
  <c r="A109" i="21"/>
  <c r="X109" i="21"/>
  <c r="A110" i="21"/>
  <c r="X110" i="21"/>
  <c r="A111" i="21"/>
  <c r="O111" i="21"/>
  <c r="U111" i="21" s="1"/>
  <c r="Q111" i="21"/>
  <c r="W111" i="21"/>
  <c r="X111" i="21"/>
  <c r="E112" i="21"/>
  <c r="X112" i="21"/>
  <c r="A113" i="21"/>
  <c r="O113" i="21"/>
  <c r="Q113" i="21"/>
  <c r="X113" i="21"/>
  <c r="A114" i="21"/>
  <c r="O114" i="21"/>
  <c r="Q114" i="21"/>
  <c r="X114" i="21"/>
  <c r="A115" i="21"/>
  <c r="O115" i="21"/>
  <c r="Q115" i="21"/>
  <c r="X115" i="21"/>
  <c r="A116" i="21"/>
  <c r="O116" i="21"/>
  <c r="Q116" i="21"/>
  <c r="X116" i="21"/>
  <c r="A117" i="21"/>
  <c r="O117" i="21"/>
  <c r="Q117" i="21"/>
  <c r="X117" i="21"/>
  <c r="A118" i="21"/>
  <c r="O118" i="21"/>
  <c r="Q118" i="21"/>
  <c r="X118" i="21"/>
  <c r="A119" i="21"/>
  <c r="O119" i="21"/>
  <c r="Q119" i="21"/>
  <c r="X119" i="21"/>
  <c r="A120" i="21"/>
  <c r="O120" i="21"/>
  <c r="Q120" i="21"/>
  <c r="X120" i="21"/>
  <c r="A121" i="21"/>
  <c r="O121" i="21"/>
  <c r="Q121" i="21"/>
  <c r="X121" i="21"/>
  <c r="A122" i="21"/>
  <c r="O122" i="21"/>
  <c r="Q122" i="21"/>
  <c r="X122" i="21"/>
  <c r="A123" i="21"/>
  <c r="O123" i="21"/>
  <c r="Q123" i="21"/>
  <c r="X123" i="21"/>
  <c r="A124" i="21"/>
  <c r="O124" i="21"/>
  <c r="Q124" i="21"/>
  <c r="X124" i="21"/>
  <c r="A125" i="21"/>
  <c r="O125" i="21"/>
  <c r="Q125" i="21"/>
  <c r="X125" i="21"/>
  <c r="A126" i="21"/>
  <c r="O126" i="21"/>
  <c r="Q126" i="21"/>
  <c r="X126" i="21"/>
  <c r="A127" i="21"/>
  <c r="O127" i="21"/>
  <c r="Q127" i="21"/>
  <c r="X127" i="21"/>
  <c r="A128" i="21"/>
  <c r="O128" i="21"/>
  <c r="Q128" i="21"/>
  <c r="X128" i="21"/>
  <c r="A129" i="21"/>
  <c r="X129" i="21"/>
  <c r="A130" i="21"/>
  <c r="X130" i="21"/>
  <c r="A131" i="21"/>
  <c r="X131" i="21"/>
  <c r="A132" i="21"/>
  <c r="O132" i="21"/>
  <c r="U132" i="21"/>
  <c r="Q132" i="21"/>
  <c r="X132" i="21"/>
  <c r="E133" i="21"/>
  <c r="X133" i="21"/>
  <c r="A134" i="21"/>
  <c r="O134" i="21"/>
  <c r="Q134" i="21"/>
  <c r="X134" i="21"/>
  <c r="A135" i="21"/>
  <c r="O135" i="21"/>
  <c r="Q135" i="21"/>
  <c r="X135" i="21"/>
  <c r="A136" i="21"/>
  <c r="O136" i="21"/>
  <c r="Q136" i="21"/>
  <c r="X136" i="21"/>
  <c r="A137" i="21"/>
  <c r="O137" i="21"/>
  <c r="Q137" i="21"/>
  <c r="X137" i="21"/>
  <c r="A138" i="21"/>
  <c r="O138" i="21"/>
  <c r="Q138" i="21"/>
  <c r="X138" i="21"/>
  <c r="A139" i="21"/>
  <c r="O139" i="21"/>
  <c r="Q139" i="21"/>
  <c r="X139" i="21"/>
  <c r="A140" i="21"/>
  <c r="O140" i="21"/>
  <c r="Q140" i="21"/>
  <c r="X140" i="21"/>
  <c r="A141" i="21"/>
  <c r="O141" i="21"/>
  <c r="Q141" i="21"/>
  <c r="X141" i="21"/>
  <c r="A142" i="21"/>
  <c r="O142" i="21"/>
  <c r="Q142" i="21"/>
  <c r="X142" i="21"/>
  <c r="A143" i="21"/>
  <c r="O143" i="21"/>
  <c r="Q143" i="21"/>
  <c r="X143" i="21"/>
  <c r="A144" i="21"/>
  <c r="O144" i="21"/>
  <c r="Q144" i="21"/>
  <c r="X144" i="21"/>
  <c r="A145" i="21"/>
  <c r="O145" i="21"/>
  <c r="Q145" i="21"/>
  <c r="X145" i="21"/>
  <c r="A146" i="21"/>
  <c r="O146" i="21"/>
  <c r="Q146" i="21"/>
  <c r="X146" i="21"/>
  <c r="A147" i="21"/>
  <c r="O147" i="21"/>
  <c r="Q147" i="21"/>
  <c r="X147" i="21"/>
  <c r="A148" i="21"/>
  <c r="O148" i="21"/>
  <c r="Q148" i="21"/>
  <c r="X148" i="21"/>
  <c r="A149" i="21"/>
  <c r="O149" i="21"/>
  <c r="Q149" i="21"/>
  <c r="X149" i="21"/>
  <c r="A150" i="21"/>
  <c r="X150" i="21"/>
  <c r="A151" i="21"/>
  <c r="X151" i="21"/>
  <c r="A152" i="21"/>
  <c r="X152" i="21"/>
  <c r="A153" i="21"/>
  <c r="O153" i="21"/>
  <c r="U153" i="21" s="1"/>
  <c r="Q153" i="21"/>
  <c r="W153" i="21" s="1"/>
  <c r="X153" i="21"/>
  <c r="E154" i="21"/>
  <c r="X154" i="21"/>
  <c r="A155" i="21"/>
  <c r="O155" i="21"/>
  <c r="Q155" i="21"/>
  <c r="X155" i="21"/>
  <c r="A156" i="21"/>
  <c r="O156" i="21"/>
  <c r="Q156" i="21"/>
  <c r="X156" i="21"/>
  <c r="A157" i="21"/>
  <c r="O157" i="21"/>
  <c r="Q157" i="21"/>
  <c r="X157" i="21"/>
  <c r="A158" i="21"/>
  <c r="O158" i="21"/>
  <c r="Q158" i="21"/>
  <c r="X158" i="21"/>
  <c r="A159" i="21"/>
  <c r="O159" i="21"/>
  <c r="Q159" i="21"/>
  <c r="X159" i="21"/>
  <c r="A160" i="21"/>
  <c r="O160" i="21"/>
  <c r="Q160" i="21"/>
  <c r="X160" i="21"/>
  <c r="A161" i="21"/>
  <c r="O161" i="21"/>
  <c r="Q161" i="21"/>
  <c r="X161" i="21"/>
  <c r="A162" i="21"/>
  <c r="O162" i="21"/>
  <c r="Q162" i="21"/>
  <c r="X162" i="21"/>
  <c r="A163" i="21"/>
  <c r="O163" i="21"/>
  <c r="Q163" i="21"/>
  <c r="X163" i="21"/>
  <c r="A164" i="21"/>
  <c r="O164" i="21"/>
  <c r="Q164" i="21"/>
  <c r="X164" i="21"/>
  <c r="A165" i="21"/>
  <c r="O165" i="21"/>
  <c r="Q165" i="21"/>
  <c r="X165" i="21"/>
  <c r="A166" i="21"/>
  <c r="O166" i="21"/>
  <c r="Q166" i="21"/>
  <c r="X166" i="21"/>
  <c r="A167" i="21"/>
  <c r="O167" i="21"/>
  <c r="Q167" i="21"/>
  <c r="X167" i="21"/>
  <c r="A168" i="21"/>
  <c r="O168" i="21"/>
  <c r="Q168" i="21"/>
  <c r="X168" i="21"/>
  <c r="A169" i="21"/>
  <c r="O169" i="21"/>
  <c r="Q169" i="21"/>
  <c r="X169" i="21"/>
  <c r="A170" i="21"/>
  <c r="O170" i="21"/>
  <c r="Q170" i="21"/>
  <c r="X170" i="21"/>
  <c r="A171" i="21"/>
  <c r="X171" i="21"/>
  <c r="A172" i="21"/>
  <c r="X172" i="21"/>
  <c r="A173" i="21"/>
  <c r="X173" i="21"/>
  <c r="A174" i="21"/>
  <c r="O174" i="21"/>
  <c r="U174" i="21" s="1"/>
  <c r="Q174" i="21"/>
  <c r="W174" i="21" s="1"/>
  <c r="X174" i="21"/>
  <c r="E175" i="21"/>
  <c r="X175" i="21"/>
  <c r="A176" i="21"/>
  <c r="O176" i="21"/>
  <c r="Q176" i="21"/>
  <c r="X176" i="21"/>
  <c r="A177" i="21"/>
  <c r="O177" i="21"/>
  <c r="Q177" i="21"/>
  <c r="X177" i="21"/>
  <c r="A178" i="21"/>
  <c r="O178" i="21"/>
  <c r="Q178" i="21"/>
  <c r="X178" i="21"/>
  <c r="A179" i="21"/>
  <c r="O179" i="21"/>
  <c r="Q179" i="21"/>
  <c r="X179" i="21"/>
  <c r="A180" i="21"/>
  <c r="O180" i="21"/>
  <c r="Q180" i="21"/>
  <c r="X180" i="21"/>
  <c r="A181" i="21"/>
  <c r="O181" i="21"/>
  <c r="Q181" i="21"/>
  <c r="X181" i="21"/>
  <c r="A182" i="21"/>
  <c r="O182" i="21"/>
  <c r="Q182" i="21"/>
  <c r="X182" i="21"/>
  <c r="A183" i="21"/>
  <c r="O183" i="21"/>
  <c r="Q183" i="21"/>
  <c r="X183" i="21"/>
  <c r="A184" i="21"/>
  <c r="O184" i="21"/>
  <c r="Q184" i="21"/>
  <c r="X184" i="21"/>
  <c r="A185" i="21"/>
  <c r="O185" i="21"/>
  <c r="Q185" i="21"/>
  <c r="X185" i="21"/>
  <c r="A186" i="21"/>
  <c r="O186" i="21"/>
  <c r="Q186" i="21"/>
  <c r="X186" i="21"/>
  <c r="A187" i="21"/>
  <c r="O187" i="21"/>
  <c r="Q187" i="21"/>
  <c r="X187" i="21"/>
  <c r="A188" i="21"/>
  <c r="O188" i="21"/>
  <c r="Q188" i="21"/>
  <c r="X188" i="21"/>
  <c r="A189" i="21"/>
  <c r="O189" i="21"/>
  <c r="Q189" i="21"/>
  <c r="X189" i="21"/>
  <c r="A190" i="21"/>
  <c r="O190" i="21"/>
  <c r="Q190" i="21"/>
  <c r="X190" i="21"/>
  <c r="A191" i="21"/>
  <c r="O191" i="21"/>
  <c r="Q191" i="21"/>
  <c r="X191" i="21"/>
  <c r="A192" i="21"/>
  <c r="X192" i="21"/>
  <c r="A193" i="21"/>
  <c r="X193" i="21"/>
  <c r="A194" i="21"/>
  <c r="X194" i="21"/>
  <c r="A195" i="21"/>
  <c r="O195" i="21"/>
  <c r="U195" i="21" s="1"/>
  <c r="Q195" i="21"/>
  <c r="W195" i="21" s="1"/>
  <c r="X195" i="21"/>
  <c r="E196" i="21"/>
  <c r="X196" i="21"/>
  <c r="A197" i="21"/>
  <c r="O197" i="21"/>
  <c r="Q197" i="21"/>
  <c r="X197" i="21"/>
  <c r="A198" i="21"/>
  <c r="O198" i="21"/>
  <c r="Q198" i="21"/>
  <c r="X198" i="21"/>
  <c r="A199" i="21"/>
  <c r="O199" i="21"/>
  <c r="Q199" i="21"/>
  <c r="X199" i="21"/>
  <c r="A200" i="21"/>
  <c r="O200" i="21"/>
  <c r="Q200" i="21"/>
  <c r="X200" i="21"/>
  <c r="A201" i="21"/>
  <c r="O201" i="21"/>
  <c r="Q201" i="21"/>
  <c r="X201" i="21"/>
  <c r="A202" i="21"/>
  <c r="O202" i="21"/>
  <c r="Q202" i="21"/>
  <c r="X202" i="21"/>
  <c r="A203" i="21"/>
  <c r="O203" i="21"/>
  <c r="Q203" i="21"/>
  <c r="X203" i="21"/>
  <c r="A204" i="21"/>
  <c r="O204" i="21"/>
  <c r="Q204" i="21"/>
  <c r="X204" i="21"/>
  <c r="A205" i="21"/>
  <c r="O205" i="21"/>
  <c r="Q205" i="21"/>
  <c r="X205" i="21"/>
  <c r="A206" i="21"/>
  <c r="O206" i="21"/>
  <c r="Q206" i="21"/>
  <c r="X206" i="21"/>
  <c r="A207" i="21"/>
  <c r="O207" i="21"/>
  <c r="Q207" i="21"/>
  <c r="X207" i="21"/>
  <c r="A208" i="21"/>
  <c r="O208" i="21"/>
  <c r="Q208" i="21"/>
  <c r="X208" i="21"/>
  <c r="A209" i="21"/>
  <c r="O209" i="21"/>
  <c r="Q209" i="21"/>
  <c r="X209" i="21"/>
  <c r="A210" i="21"/>
  <c r="O210" i="21"/>
  <c r="Q210" i="21"/>
  <c r="X210" i="21"/>
  <c r="A211" i="21"/>
  <c r="O211" i="21"/>
  <c r="Q211" i="21"/>
  <c r="X211" i="21"/>
  <c r="A212" i="21"/>
  <c r="O212" i="21"/>
  <c r="Q212" i="21"/>
  <c r="X212" i="21"/>
  <c r="A213" i="21"/>
  <c r="X213" i="21"/>
  <c r="A214" i="21"/>
  <c r="X214" i="21"/>
  <c r="A215" i="21"/>
  <c r="X215" i="21"/>
  <c r="A216" i="21"/>
  <c r="O216" i="21"/>
  <c r="U216" i="21" s="1"/>
  <c r="Q216" i="21"/>
  <c r="W216" i="21" s="1"/>
  <c r="X216" i="21"/>
  <c r="E217" i="21"/>
  <c r="X217" i="21"/>
  <c r="A218" i="21"/>
  <c r="O218" i="21"/>
  <c r="Q218" i="21"/>
  <c r="X218" i="21"/>
  <c r="A219" i="21"/>
  <c r="O219" i="21"/>
  <c r="Q219" i="21"/>
  <c r="X219" i="21"/>
  <c r="A220" i="21"/>
  <c r="O220" i="21"/>
  <c r="Q220" i="21"/>
  <c r="X220" i="21"/>
  <c r="A221" i="21"/>
  <c r="O221" i="21"/>
  <c r="Q221" i="21"/>
  <c r="X221" i="21"/>
  <c r="A222" i="21"/>
  <c r="O222" i="21"/>
  <c r="Q222" i="21"/>
  <c r="X222" i="21"/>
  <c r="A223" i="21"/>
  <c r="O223" i="21"/>
  <c r="Q223" i="21"/>
  <c r="X223" i="21"/>
  <c r="A224" i="21"/>
  <c r="O224" i="21"/>
  <c r="Q224" i="21"/>
  <c r="X224" i="21"/>
  <c r="A225" i="21"/>
  <c r="O225" i="21"/>
  <c r="Q225" i="21"/>
  <c r="X225" i="21"/>
  <c r="A226" i="21"/>
  <c r="O226" i="21"/>
  <c r="Q226" i="21"/>
  <c r="X226" i="21"/>
  <c r="A227" i="21"/>
  <c r="O227" i="21"/>
  <c r="Q227" i="21"/>
  <c r="X227" i="21"/>
  <c r="A228" i="21"/>
  <c r="O228" i="21"/>
  <c r="Q228" i="21"/>
  <c r="X228" i="21"/>
  <c r="A229" i="21"/>
  <c r="O229" i="21"/>
  <c r="Q229" i="21"/>
  <c r="X229" i="21"/>
  <c r="A230" i="21"/>
  <c r="O230" i="21"/>
  <c r="Q230" i="21"/>
  <c r="X230" i="21"/>
  <c r="A231" i="21"/>
  <c r="O231" i="21"/>
  <c r="Q231" i="21"/>
  <c r="X231" i="21"/>
  <c r="A232" i="21"/>
  <c r="O232" i="21"/>
  <c r="Q232" i="21"/>
  <c r="X232" i="21"/>
  <c r="A233" i="21"/>
  <c r="O233" i="21"/>
  <c r="Q233" i="21"/>
  <c r="X233" i="21"/>
  <c r="A234" i="21"/>
  <c r="X234" i="21"/>
  <c r="A235" i="21"/>
  <c r="X235" i="21"/>
  <c r="A236" i="21"/>
  <c r="X236" i="21"/>
  <c r="A237" i="21"/>
  <c r="O237" i="21"/>
  <c r="U237" i="21" s="1"/>
  <c r="Q237" i="21"/>
  <c r="W237" i="21"/>
  <c r="X237" i="21"/>
  <c r="E238" i="21"/>
  <c r="X238" i="21"/>
  <c r="A239" i="21"/>
  <c r="O239" i="21"/>
  <c r="Q239" i="21"/>
  <c r="X239" i="21"/>
  <c r="A240" i="21"/>
  <c r="O240" i="21"/>
  <c r="Q240" i="21"/>
  <c r="X240" i="21"/>
  <c r="A241" i="21"/>
  <c r="O241" i="21"/>
  <c r="Q241" i="21"/>
  <c r="X241" i="21"/>
  <c r="A242" i="21"/>
  <c r="O242" i="21"/>
  <c r="Q242" i="21"/>
  <c r="X242" i="21"/>
  <c r="A243" i="21"/>
  <c r="O243" i="21"/>
  <c r="Q243" i="21"/>
  <c r="X243" i="21"/>
  <c r="A244" i="21"/>
  <c r="O244" i="21"/>
  <c r="Q244" i="21"/>
  <c r="X244" i="21"/>
  <c r="A245" i="21"/>
  <c r="O245" i="21"/>
  <c r="Q245" i="21"/>
  <c r="X245" i="21"/>
  <c r="A246" i="21"/>
  <c r="O246" i="21"/>
  <c r="Q246" i="21"/>
  <c r="X246" i="21"/>
  <c r="A247" i="21"/>
  <c r="O247" i="21"/>
  <c r="Q247" i="21"/>
  <c r="X247" i="21"/>
  <c r="A248" i="21"/>
  <c r="O248" i="21"/>
  <c r="Q248" i="21"/>
  <c r="X248" i="21"/>
  <c r="A249" i="21"/>
  <c r="O249" i="21"/>
  <c r="Q249" i="21"/>
  <c r="X249" i="21"/>
  <c r="A250" i="21"/>
  <c r="O250" i="21"/>
  <c r="Q250" i="21"/>
  <c r="X250" i="21"/>
  <c r="A251" i="21"/>
  <c r="O251" i="21"/>
  <c r="Q251" i="21"/>
  <c r="X251" i="21"/>
  <c r="A252" i="21"/>
  <c r="O252" i="21"/>
  <c r="Q252" i="21"/>
  <c r="X252" i="21"/>
  <c r="A253" i="21"/>
  <c r="O253" i="21"/>
  <c r="Q253" i="21"/>
  <c r="X253" i="21"/>
  <c r="A254" i="21"/>
  <c r="O254" i="21"/>
  <c r="Q254" i="21"/>
  <c r="X254" i="21"/>
  <c r="A255" i="21"/>
  <c r="X255" i="21"/>
  <c r="A256" i="21"/>
  <c r="X256" i="21"/>
  <c r="A257" i="21"/>
  <c r="X257" i="21"/>
  <c r="A258" i="21"/>
  <c r="O258" i="21"/>
  <c r="U258" i="21"/>
  <c r="Q258" i="21"/>
  <c r="W258" i="21" s="1"/>
  <c r="X258" i="21"/>
  <c r="E259" i="21"/>
  <c r="X259" i="21"/>
  <c r="A260" i="21"/>
  <c r="O260" i="21"/>
  <c r="Q260" i="21"/>
  <c r="X260" i="21"/>
  <c r="A261" i="21"/>
  <c r="O261" i="21"/>
  <c r="Q261" i="21"/>
  <c r="X261" i="21"/>
  <c r="A262" i="21"/>
  <c r="O262" i="21"/>
  <c r="Q262" i="21"/>
  <c r="X262" i="21"/>
  <c r="A263" i="21"/>
  <c r="O263" i="21"/>
  <c r="Q263" i="21"/>
  <c r="X263" i="21"/>
  <c r="A264" i="21"/>
  <c r="O264" i="21"/>
  <c r="Q264" i="21"/>
  <c r="X264" i="21"/>
  <c r="A265" i="21"/>
  <c r="O265" i="21"/>
  <c r="Q265" i="21"/>
  <c r="X265" i="21"/>
  <c r="A266" i="21"/>
  <c r="O266" i="21"/>
  <c r="Q266" i="21"/>
  <c r="X266" i="21"/>
  <c r="A267" i="21"/>
  <c r="O267" i="21"/>
  <c r="Q267" i="21"/>
  <c r="X267" i="21"/>
  <c r="A268" i="21"/>
  <c r="O268" i="21"/>
  <c r="Q268" i="21"/>
  <c r="X268" i="21"/>
  <c r="A269" i="21"/>
  <c r="O269" i="21"/>
  <c r="Q269" i="21"/>
  <c r="X269" i="21"/>
  <c r="A270" i="21"/>
  <c r="O270" i="21"/>
  <c r="Q270" i="21"/>
  <c r="X270" i="21"/>
  <c r="A271" i="21"/>
  <c r="O271" i="21"/>
  <c r="Q271" i="21"/>
  <c r="X271" i="21"/>
  <c r="A272" i="21"/>
  <c r="O272" i="21"/>
  <c r="Q272" i="21"/>
  <c r="X272" i="21"/>
  <c r="A273" i="21"/>
  <c r="O273" i="21"/>
  <c r="Q273" i="21"/>
  <c r="X273" i="21"/>
  <c r="A274" i="21"/>
  <c r="O274" i="21"/>
  <c r="Q274" i="21"/>
  <c r="X274" i="21"/>
  <c r="A275" i="21"/>
  <c r="O275" i="21"/>
  <c r="Q275" i="21"/>
  <c r="X275" i="21"/>
  <c r="A276" i="21"/>
  <c r="X276" i="21"/>
  <c r="A277" i="21"/>
  <c r="X277" i="21"/>
  <c r="A278" i="21"/>
  <c r="X278" i="21"/>
  <c r="A279" i="21"/>
  <c r="O279" i="21"/>
  <c r="U279" i="21" s="1"/>
  <c r="Q279" i="21"/>
  <c r="X279" i="21"/>
  <c r="E280" i="21"/>
  <c r="X280" i="21"/>
  <c r="A281" i="21"/>
  <c r="O281" i="21"/>
  <c r="Q281" i="21"/>
  <c r="X281" i="21"/>
  <c r="A282" i="21"/>
  <c r="O282" i="21"/>
  <c r="Q282" i="21"/>
  <c r="X282" i="21"/>
  <c r="A283" i="21"/>
  <c r="O283" i="21"/>
  <c r="Q283" i="21"/>
  <c r="X283" i="21"/>
  <c r="A284" i="21"/>
  <c r="O284" i="21"/>
  <c r="Q284" i="21"/>
  <c r="X284" i="21"/>
  <c r="A285" i="21"/>
  <c r="O285" i="21"/>
  <c r="Q285" i="21"/>
  <c r="X285" i="21"/>
  <c r="A286" i="21"/>
  <c r="O286" i="21"/>
  <c r="Q286" i="21"/>
  <c r="X286" i="21"/>
  <c r="A287" i="21"/>
  <c r="O287" i="21"/>
  <c r="Q287" i="21"/>
  <c r="X287" i="21"/>
  <c r="A288" i="21"/>
  <c r="O288" i="21"/>
  <c r="Q288" i="21"/>
  <c r="X288" i="21"/>
  <c r="A289" i="21"/>
  <c r="O289" i="21"/>
  <c r="Q289" i="21"/>
  <c r="X289" i="21"/>
  <c r="A290" i="21"/>
  <c r="O290" i="21"/>
  <c r="Q290" i="21"/>
  <c r="X290" i="21"/>
  <c r="A291" i="21"/>
  <c r="O291" i="21"/>
  <c r="Q291" i="21"/>
  <c r="X291" i="21"/>
  <c r="A292" i="21"/>
  <c r="O292" i="21"/>
  <c r="Q292" i="21"/>
  <c r="X292" i="21"/>
  <c r="A293" i="21"/>
  <c r="O293" i="21"/>
  <c r="Q293" i="21"/>
  <c r="X293" i="21"/>
  <c r="A294" i="21"/>
  <c r="O294" i="21"/>
  <c r="Q294" i="21"/>
  <c r="X294" i="21"/>
  <c r="A295" i="21"/>
  <c r="O295" i="21"/>
  <c r="Q295" i="21"/>
  <c r="X295" i="21"/>
  <c r="A296" i="21"/>
  <c r="O296" i="21"/>
  <c r="Q296" i="21"/>
  <c r="X296" i="21"/>
  <c r="A297" i="21"/>
  <c r="X297" i="21"/>
  <c r="A298" i="21"/>
  <c r="X298" i="21"/>
  <c r="A299" i="21"/>
  <c r="X299" i="21"/>
  <c r="A300" i="21"/>
  <c r="O300" i="21"/>
  <c r="U300" i="21" s="1"/>
  <c r="Q300" i="21"/>
  <c r="W300" i="21" s="1"/>
  <c r="X300" i="21"/>
  <c r="E301" i="21"/>
  <c r="X301" i="21"/>
  <c r="A302" i="21"/>
  <c r="O302" i="21"/>
  <c r="Q302" i="21"/>
  <c r="X302" i="21"/>
  <c r="A303" i="21"/>
  <c r="O303" i="21"/>
  <c r="Q303" i="21"/>
  <c r="X303" i="21"/>
  <c r="A304" i="21"/>
  <c r="O304" i="21"/>
  <c r="Q304" i="21"/>
  <c r="X304" i="21"/>
  <c r="A305" i="21"/>
  <c r="O305" i="21"/>
  <c r="Q305" i="21"/>
  <c r="X305" i="21"/>
  <c r="A306" i="21"/>
  <c r="O306" i="21"/>
  <c r="Q306" i="21"/>
  <c r="X306" i="21"/>
  <c r="A307" i="21"/>
  <c r="O307" i="21"/>
  <c r="Q307" i="21"/>
  <c r="X307" i="21"/>
  <c r="A308" i="21"/>
  <c r="O308" i="21"/>
  <c r="Q308" i="21"/>
  <c r="X308" i="21"/>
  <c r="A309" i="21"/>
  <c r="O309" i="21"/>
  <c r="Q309" i="21"/>
  <c r="X309" i="21"/>
  <c r="A310" i="21"/>
  <c r="O310" i="21"/>
  <c r="Q310" i="21"/>
  <c r="X310" i="21"/>
  <c r="A311" i="21"/>
  <c r="O311" i="21"/>
  <c r="Q311" i="21"/>
  <c r="X311" i="21"/>
  <c r="A312" i="21"/>
  <c r="O312" i="21"/>
  <c r="Q312" i="21"/>
  <c r="X312" i="21"/>
  <c r="A313" i="21"/>
  <c r="O313" i="21"/>
  <c r="Q313" i="21"/>
  <c r="X313" i="21"/>
  <c r="A314" i="21"/>
  <c r="O314" i="21"/>
  <c r="Q314" i="21"/>
  <c r="X314" i="21"/>
  <c r="A315" i="21"/>
  <c r="O315" i="21"/>
  <c r="Q315" i="21"/>
  <c r="X315" i="21"/>
  <c r="A316" i="21"/>
  <c r="O316" i="21"/>
  <c r="Q316" i="21"/>
  <c r="X316" i="21"/>
  <c r="A317" i="21"/>
  <c r="O317" i="21"/>
  <c r="Q317" i="21"/>
  <c r="X317" i="21"/>
  <c r="A318" i="21"/>
  <c r="X318" i="21"/>
  <c r="A319" i="21"/>
  <c r="X319" i="21"/>
  <c r="A320" i="21"/>
  <c r="X320" i="21"/>
  <c r="A321" i="21"/>
  <c r="O321" i="21"/>
  <c r="U321" i="21" s="1"/>
  <c r="Q321" i="21"/>
  <c r="W321" i="21" s="1"/>
  <c r="X321" i="21"/>
  <c r="E322" i="21"/>
  <c r="X322" i="21"/>
  <c r="A323" i="21"/>
  <c r="O323" i="21"/>
  <c r="Q323" i="21"/>
  <c r="X323" i="21"/>
  <c r="A324" i="21"/>
  <c r="O324" i="21"/>
  <c r="Q324" i="21"/>
  <c r="X324" i="21"/>
  <c r="A325" i="21"/>
  <c r="O325" i="21"/>
  <c r="Q325" i="21"/>
  <c r="X325" i="21"/>
  <c r="A326" i="21"/>
  <c r="O326" i="21"/>
  <c r="Q326" i="21"/>
  <c r="X326" i="21"/>
  <c r="A327" i="21"/>
  <c r="O327" i="21"/>
  <c r="Q327" i="21"/>
  <c r="X327" i="21"/>
  <c r="A328" i="21"/>
  <c r="O328" i="21"/>
  <c r="Q328" i="21"/>
  <c r="X328" i="21"/>
  <c r="A329" i="21"/>
  <c r="O329" i="21"/>
  <c r="Q329" i="21"/>
  <c r="X329" i="21"/>
  <c r="A330" i="21"/>
  <c r="O330" i="21"/>
  <c r="Q330" i="21"/>
  <c r="X330" i="21"/>
  <c r="A331" i="21"/>
  <c r="O331" i="21"/>
  <c r="Q331" i="21"/>
  <c r="X331" i="21"/>
  <c r="A332" i="21"/>
  <c r="O332" i="21"/>
  <c r="Q332" i="21"/>
  <c r="X332" i="21"/>
  <c r="A333" i="21"/>
  <c r="O333" i="21"/>
  <c r="Q333" i="21"/>
  <c r="X333" i="21"/>
  <c r="A334" i="21"/>
  <c r="O334" i="21"/>
  <c r="Q334" i="21"/>
  <c r="X334" i="21"/>
  <c r="A335" i="21"/>
  <c r="O335" i="21"/>
  <c r="Q335" i="21"/>
  <c r="X335" i="21"/>
  <c r="A336" i="21"/>
  <c r="O336" i="21"/>
  <c r="Q336" i="21"/>
  <c r="X336" i="21"/>
  <c r="A337" i="21"/>
  <c r="O337" i="21"/>
  <c r="Q337" i="21"/>
  <c r="X337" i="21"/>
  <c r="A338" i="21"/>
  <c r="O338" i="21"/>
  <c r="Q338" i="21"/>
  <c r="X338" i="21"/>
  <c r="A339" i="21"/>
  <c r="X339" i="21"/>
  <c r="A340" i="21"/>
  <c r="X340" i="21"/>
  <c r="A341" i="21"/>
  <c r="X341" i="21"/>
  <c r="A342" i="21"/>
  <c r="O342" i="21"/>
  <c r="U342" i="21" s="1"/>
  <c r="Q342" i="21"/>
  <c r="W342" i="21" s="1"/>
  <c r="X342" i="21"/>
  <c r="E343" i="21"/>
  <c r="X343" i="21"/>
  <c r="A344" i="21"/>
  <c r="O344" i="21"/>
  <c r="Q344" i="21"/>
  <c r="X344" i="21"/>
  <c r="A345" i="21"/>
  <c r="O345" i="21"/>
  <c r="Q345" i="21"/>
  <c r="X345" i="21"/>
  <c r="A346" i="21"/>
  <c r="O346" i="21"/>
  <c r="Q346" i="21"/>
  <c r="X346" i="21"/>
  <c r="A347" i="21"/>
  <c r="O347" i="21"/>
  <c r="Q347" i="21"/>
  <c r="X347" i="21"/>
  <c r="A348" i="21"/>
  <c r="O348" i="21"/>
  <c r="Q348" i="21"/>
  <c r="X348" i="21"/>
  <c r="A349" i="21"/>
  <c r="O349" i="21"/>
  <c r="Q349" i="21"/>
  <c r="X349" i="21"/>
  <c r="A350" i="21"/>
  <c r="O350" i="21"/>
  <c r="Q350" i="21"/>
  <c r="X350" i="21"/>
  <c r="A351" i="21"/>
  <c r="O351" i="21"/>
  <c r="Q351" i="21"/>
  <c r="X351" i="21"/>
  <c r="A352" i="21"/>
  <c r="O352" i="21"/>
  <c r="Q352" i="21"/>
  <c r="X352" i="21"/>
  <c r="A353" i="21"/>
  <c r="O353" i="21"/>
  <c r="Q353" i="21"/>
  <c r="X353" i="21"/>
  <c r="A354" i="21"/>
  <c r="O354" i="21"/>
  <c r="Q354" i="21"/>
  <c r="X354" i="21"/>
  <c r="A355" i="21"/>
  <c r="O355" i="21"/>
  <c r="Q355" i="21"/>
  <c r="X355" i="21"/>
  <c r="A356" i="21"/>
  <c r="O356" i="21"/>
  <c r="Q356" i="21"/>
  <c r="X356" i="21"/>
  <c r="A357" i="21"/>
  <c r="O357" i="21"/>
  <c r="Q357" i="21"/>
  <c r="X357" i="21"/>
  <c r="A358" i="21"/>
  <c r="O358" i="21"/>
  <c r="Q358" i="21"/>
  <c r="X358" i="21"/>
  <c r="A359" i="21"/>
  <c r="O359" i="21"/>
  <c r="Q359" i="21"/>
  <c r="X359" i="21"/>
  <c r="A360" i="21"/>
  <c r="X360" i="21"/>
  <c r="A361" i="21"/>
  <c r="X361" i="21"/>
  <c r="A362" i="21"/>
  <c r="X362" i="21"/>
  <c r="A363" i="21"/>
  <c r="O363" i="21"/>
  <c r="U363" i="21"/>
  <c r="Q363" i="21"/>
  <c r="W363" i="21" s="1"/>
  <c r="X363" i="21"/>
  <c r="E364" i="21"/>
  <c r="X364" i="21"/>
  <c r="A365" i="21"/>
  <c r="O365" i="21"/>
  <c r="Q365" i="21"/>
  <c r="X365" i="21"/>
  <c r="A366" i="21"/>
  <c r="O366" i="21"/>
  <c r="Q366" i="21"/>
  <c r="X366" i="21"/>
  <c r="A367" i="21"/>
  <c r="O367" i="21"/>
  <c r="Q367" i="21"/>
  <c r="X367" i="21"/>
  <c r="A368" i="21"/>
  <c r="O368" i="21"/>
  <c r="Q368" i="21"/>
  <c r="X368" i="21"/>
  <c r="A369" i="21"/>
  <c r="O369" i="21"/>
  <c r="Q369" i="21"/>
  <c r="X369" i="21"/>
  <c r="A370" i="21"/>
  <c r="O370" i="21"/>
  <c r="Q370" i="21"/>
  <c r="X370" i="21"/>
  <c r="A371" i="21"/>
  <c r="O371" i="21"/>
  <c r="Q371" i="21"/>
  <c r="X371" i="21"/>
  <c r="A372" i="21"/>
  <c r="O372" i="21"/>
  <c r="Q372" i="21"/>
  <c r="X372" i="21"/>
  <c r="A373" i="21"/>
  <c r="O373" i="21"/>
  <c r="Q373" i="21"/>
  <c r="X373" i="21"/>
  <c r="A374" i="21"/>
  <c r="O374" i="21"/>
  <c r="Q374" i="21"/>
  <c r="X374" i="21"/>
  <c r="A375" i="21"/>
  <c r="O375" i="21"/>
  <c r="Q375" i="21"/>
  <c r="X375" i="21"/>
  <c r="A376" i="21"/>
  <c r="O376" i="21"/>
  <c r="Q376" i="21"/>
  <c r="X376" i="21"/>
  <c r="A377" i="21"/>
  <c r="O377" i="21"/>
  <c r="Q377" i="21"/>
  <c r="X377" i="21"/>
  <c r="A378" i="21"/>
  <c r="O378" i="21"/>
  <c r="Q378" i="21"/>
  <c r="X378" i="21"/>
  <c r="A379" i="21"/>
  <c r="O379" i="21"/>
  <c r="Q379" i="21"/>
  <c r="X379" i="21"/>
  <c r="A380" i="21"/>
  <c r="O380" i="21"/>
  <c r="Q380" i="21"/>
  <c r="X380" i="21"/>
  <c r="A381" i="21"/>
  <c r="X381" i="21"/>
  <c r="A382" i="21"/>
  <c r="X382" i="21"/>
  <c r="A383" i="21"/>
  <c r="X383" i="21"/>
  <c r="A384" i="21"/>
  <c r="O384" i="21"/>
  <c r="U384" i="21" s="1"/>
  <c r="Q384" i="21"/>
  <c r="W384" i="21" s="1"/>
  <c r="X384" i="21"/>
  <c r="E385" i="21"/>
  <c r="X385" i="21"/>
  <c r="A386" i="21"/>
  <c r="O386" i="21"/>
  <c r="Q386" i="21"/>
  <c r="X386" i="21"/>
  <c r="A387" i="21"/>
  <c r="O387" i="21"/>
  <c r="Q387" i="21"/>
  <c r="X387" i="21"/>
  <c r="A388" i="21"/>
  <c r="O388" i="21"/>
  <c r="Q388" i="21"/>
  <c r="X388" i="21"/>
  <c r="A389" i="21"/>
  <c r="O389" i="21"/>
  <c r="Q389" i="21"/>
  <c r="X389" i="21"/>
  <c r="A390" i="21"/>
  <c r="O390" i="21"/>
  <c r="Q390" i="21"/>
  <c r="X390" i="21"/>
  <c r="A391" i="21"/>
  <c r="O391" i="21"/>
  <c r="Q391" i="21"/>
  <c r="X391" i="21"/>
  <c r="A392" i="21"/>
  <c r="O392" i="21"/>
  <c r="Q392" i="21"/>
  <c r="X392" i="21"/>
  <c r="A393" i="21"/>
  <c r="O393" i="21"/>
  <c r="Q393" i="21"/>
  <c r="X393" i="21"/>
  <c r="A394" i="21"/>
  <c r="O394" i="21"/>
  <c r="Q394" i="21"/>
  <c r="X394" i="21"/>
  <c r="A395" i="21"/>
  <c r="O395" i="21"/>
  <c r="Q395" i="21"/>
  <c r="X395" i="21"/>
  <c r="A396" i="21"/>
  <c r="O396" i="21"/>
  <c r="Q396" i="21"/>
  <c r="X396" i="21"/>
  <c r="A397" i="21"/>
  <c r="O397" i="21"/>
  <c r="Q397" i="21"/>
  <c r="X397" i="21"/>
  <c r="A398" i="21"/>
  <c r="O398" i="21"/>
  <c r="Q398" i="21"/>
  <c r="X398" i="21"/>
  <c r="A399" i="21"/>
  <c r="O399" i="21"/>
  <c r="Q399" i="21"/>
  <c r="X399" i="21"/>
  <c r="A400" i="21"/>
  <c r="O400" i="21"/>
  <c r="Q400" i="21"/>
  <c r="X400" i="21"/>
  <c r="A401" i="21"/>
  <c r="O401" i="21"/>
  <c r="Q401" i="21"/>
  <c r="X401" i="21"/>
  <c r="A402" i="21"/>
  <c r="X402" i="21"/>
  <c r="A403" i="21"/>
  <c r="X403" i="21"/>
  <c r="A404" i="21"/>
  <c r="X404" i="21"/>
  <c r="A405" i="21"/>
  <c r="O405" i="21"/>
  <c r="U405" i="21" s="1"/>
  <c r="Q405" i="21"/>
  <c r="W405" i="21" s="1"/>
  <c r="X405" i="21"/>
  <c r="E406" i="21"/>
  <c r="X406" i="21"/>
  <c r="A407" i="21"/>
  <c r="O407" i="21"/>
  <c r="Q407" i="21"/>
  <c r="X407" i="21"/>
  <c r="A408" i="21"/>
  <c r="O408" i="21"/>
  <c r="Q408" i="21"/>
  <c r="X408" i="21"/>
  <c r="A409" i="21"/>
  <c r="O409" i="21"/>
  <c r="Q409" i="21"/>
  <c r="X409" i="21"/>
  <c r="A410" i="21"/>
  <c r="O410" i="21"/>
  <c r="Q410" i="21"/>
  <c r="X410" i="21"/>
  <c r="A411" i="21"/>
  <c r="O411" i="21"/>
  <c r="Q411" i="21"/>
  <c r="X411" i="21"/>
  <c r="A412" i="21"/>
  <c r="O412" i="21"/>
  <c r="Q412" i="21"/>
  <c r="X412" i="21"/>
  <c r="A413" i="21"/>
  <c r="O413" i="21"/>
  <c r="Q413" i="21"/>
  <c r="X413" i="21"/>
  <c r="A414" i="21"/>
  <c r="O414" i="21"/>
  <c r="Q414" i="21"/>
  <c r="X414" i="21"/>
  <c r="A415" i="21"/>
  <c r="O415" i="21"/>
  <c r="Q415" i="21"/>
  <c r="X415" i="21"/>
  <c r="A416" i="21"/>
  <c r="O416" i="21"/>
  <c r="Q416" i="21"/>
  <c r="X416" i="21"/>
  <c r="A417" i="21"/>
  <c r="O417" i="21"/>
  <c r="Q417" i="21"/>
  <c r="X417" i="21"/>
  <c r="A418" i="21"/>
  <c r="O418" i="21"/>
  <c r="Q418" i="21"/>
  <c r="X418" i="21"/>
  <c r="A419" i="21"/>
  <c r="O419" i="21"/>
  <c r="Q419" i="21"/>
  <c r="X419" i="21"/>
  <c r="A420" i="21"/>
  <c r="O420" i="21"/>
  <c r="Q420" i="21"/>
  <c r="X420" i="21"/>
  <c r="A421" i="21"/>
  <c r="O421" i="21"/>
  <c r="Q421" i="21"/>
  <c r="X421" i="21"/>
  <c r="A422" i="21"/>
  <c r="O422" i="21"/>
  <c r="Q422" i="21"/>
  <c r="X422" i="21"/>
  <c r="A423" i="21"/>
  <c r="X423" i="21"/>
  <c r="A424" i="21"/>
  <c r="X424" i="21"/>
  <c r="A425" i="21"/>
  <c r="X425" i="21"/>
  <c r="A426" i="21"/>
  <c r="O426" i="21"/>
  <c r="U426" i="21" s="1"/>
  <c r="Q426" i="21"/>
  <c r="W426" i="21" s="1"/>
  <c r="X426" i="21"/>
  <c r="E427" i="21"/>
  <c r="X427" i="21"/>
  <c r="A8" i="20"/>
  <c r="O8" i="20"/>
  <c r="Q8" i="20"/>
  <c r="X8" i="20"/>
  <c r="A9" i="20"/>
  <c r="O9" i="20"/>
  <c r="Q9" i="20"/>
  <c r="X9" i="20"/>
  <c r="A10" i="20"/>
  <c r="O10" i="20"/>
  <c r="Q10" i="20"/>
  <c r="X10" i="20"/>
  <c r="A11" i="20"/>
  <c r="O11" i="20"/>
  <c r="Q11" i="20"/>
  <c r="X11" i="20"/>
  <c r="A12" i="20"/>
  <c r="O12" i="20"/>
  <c r="Q12" i="20"/>
  <c r="X12" i="20"/>
  <c r="A13" i="20"/>
  <c r="O13" i="20"/>
  <c r="Q13" i="20"/>
  <c r="X13" i="20"/>
  <c r="A14" i="20"/>
  <c r="O14" i="20"/>
  <c r="Q14" i="20"/>
  <c r="X14" i="20"/>
  <c r="A15" i="20"/>
  <c r="O15" i="20"/>
  <c r="Q15" i="20"/>
  <c r="X15" i="20"/>
  <c r="A16" i="20"/>
  <c r="O16" i="20"/>
  <c r="Q16" i="20"/>
  <c r="X16" i="20"/>
  <c r="A17" i="20"/>
  <c r="O17" i="20"/>
  <c r="Q17" i="20"/>
  <c r="X17" i="20"/>
  <c r="A18" i="20"/>
  <c r="O18" i="20"/>
  <c r="Q18" i="20"/>
  <c r="X18" i="20"/>
  <c r="A19" i="20"/>
  <c r="O19" i="20"/>
  <c r="Q19" i="20"/>
  <c r="X19" i="20"/>
  <c r="A20" i="20"/>
  <c r="O20" i="20"/>
  <c r="Q20" i="20"/>
  <c r="X20" i="20"/>
  <c r="A21" i="20"/>
  <c r="O21" i="20"/>
  <c r="Q21" i="20"/>
  <c r="X21" i="20"/>
  <c r="A22" i="20"/>
  <c r="O22" i="20"/>
  <c r="Q22" i="20"/>
  <c r="X22" i="20"/>
  <c r="A23" i="20"/>
  <c r="O23" i="20"/>
  <c r="Q23" i="20"/>
  <c r="X23" i="20"/>
  <c r="A24" i="20"/>
  <c r="X24" i="20"/>
  <c r="A25" i="20"/>
  <c r="X25" i="20"/>
  <c r="A26" i="20"/>
  <c r="X26" i="20"/>
  <c r="A27" i="20"/>
  <c r="O27" i="20"/>
  <c r="U27" i="20" s="1"/>
  <c r="Q27" i="20"/>
  <c r="W27" i="20" s="1"/>
  <c r="X27" i="20"/>
  <c r="E28" i="20"/>
  <c r="X28" i="20"/>
  <c r="A29" i="20"/>
  <c r="O29" i="20"/>
  <c r="Q29" i="20"/>
  <c r="X29" i="20"/>
  <c r="A30" i="20"/>
  <c r="O30" i="20"/>
  <c r="Q30" i="20"/>
  <c r="X30" i="20"/>
  <c r="A31" i="20"/>
  <c r="O31" i="20"/>
  <c r="Q31" i="20"/>
  <c r="X31" i="20"/>
  <c r="A32" i="20"/>
  <c r="O32" i="20"/>
  <c r="Q32" i="20"/>
  <c r="X32" i="20"/>
  <c r="A33" i="20"/>
  <c r="O33" i="20"/>
  <c r="Q33" i="20"/>
  <c r="X33" i="20"/>
  <c r="A34" i="20"/>
  <c r="O34" i="20"/>
  <c r="Q34" i="20"/>
  <c r="X34" i="20"/>
  <c r="A35" i="20"/>
  <c r="O35" i="20"/>
  <c r="Q35" i="20"/>
  <c r="X35" i="20"/>
  <c r="A36" i="20"/>
  <c r="O36" i="20"/>
  <c r="Q36" i="20"/>
  <c r="X36" i="20"/>
  <c r="A37" i="20"/>
  <c r="O37" i="20"/>
  <c r="Q37" i="20"/>
  <c r="X37" i="20"/>
  <c r="A38" i="20"/>
  <c r="O38" i="20"/>
  <c r="Q38" i="20"/>
  <c r="X38" i="20"/>
  <c r="A39" i="20"/>
  <c r="O39" i="20"/>
  <c r="Q39" i="20"/>
  <c r="X39" i="20"/>
  <c r="A40" i="20"/>
  <c r="O40" i="20"/>
  <c r="Q40" i="20"/>
  <c r="X40" i="20"/>
  <c r="A41" i="20"/>
  <c r="O41" i="20"/>
  <c r="Q41" i="20"/>
  <c r="X41" i="20"/>
  <c r="A42" i="20"/>
  <c r="O42" i="20"/>
  <c r="Q42" i="20"/>
  <c r="X42" i="20"/>
  <c r="A43" i="20"/>
  <c r="O43" i="20"/>
  <c r="Q43" i="20"/>
  <c r="X43" i="20"/>
  <c r="A44" i="20"/>
  <c r="O44" i="20"/>
  <c r="Q44" i="20"/>
  <c r="X44" i="20"/>
  <c r="A45" i="20"/>
  <c r="X45" i="20"/>
  <c r="A46" i="20"/>
  <c r="X46" i="20"/>
  <c r="A47" i="20"/>
  <c r="X47" i="20"/>
  <c r="A48" i="20"/>
  <c r="O48" i="20"/>
  <c r="U48" i="20" s="1"/>
  <c r="Q48" i="20"/>
  <c r="W48" i="20" s="1"/>
  <c r="X48" i="20"/>
  <c r="E49" i="20"/>
  <c r="X49" i="20"/>
  <c r="A50" i="20"/>
  <c r="O50" i="20"/>
  <c r="Q50" i="20"/>
  <c r="X50" i="20"/>
  <c r="A51" i="20"/>
  <c r="O51" i="20"/>
  <c r="Q51" i="20"/>
  <c r="X51" i="20"/>
  <c r="A52" i="20"/>
  <c r="O52" i="20"/>
  <c r="Q52" i="20"/>
  <c r="X52" i="20"/>
  <c r="A53" i="20"/>
  <c r="O53" i="20"/>
  <c r="Q53" i="20"/>
  <c r="X53" i="20"/>
  <c r="A54" i="20"/>
  <c r="O54" i="20"/>
  <c r="Q54" i="20"/>
  <c r="X54" i="20"/>
  <c r="A55" i="20"/>
  <c r="O55" i="20"/>
  <c r="Q55" i="20"/>
  <c r="X55" i="20"/>
  <c r="A56" i="20"/>
  <c r="O56" i="20"/>
  <c r="Q56" i="20"/>
  <c r="X56" i="20"/>
  <c r="A57" i="20"/>
  <c r="O57" i="20"/>
  <c r="Q57" i="20"/>
  <c r="X57" i="20"/>
  <c r="A58" i="20"/>
  <c r="O58" i="20"/>
  <c r="Q58" i="20"/>
  <c r="X58" i="20"/>
  <c r="A59" i="20"/>
  <c r="O59" i="20"/>
  <c r="Q59" i="20"/>
  <c r="X59" i="20"/>
  <c r="A60" i="20"/>
  <c r="O60" i="20"/>
  <c r="Q60" i="20"/>
  <c r="X60" i="20"/>
  <c r="A61" i="20"/>
  <c r="O61" i="20"/>
  <c r="Q61" i="20"/>
  <c r="X61" i="20"/>
  <c r="A62" i="20"/>
  <c r="O62" i="20"/>
  <c r="Q62" i="20"/>
  <c r="X62" i="20"/>
  <c r="A63" i="20"/>
  <c r="O63" i="20"/>
  <c r="Q63" i="20"/>
  <c r="X63" i="20"/>
  <c r="A64" i="20"/>
  <c r="O64" i="20"/>
  <c r="Q64" i="20"/>
  <c r="X64" i="20"/>
  <c r="A65" i="20"/>
  <c r="O65" i="20"/>
  <c r="Q65" i="20"/>
  <c r="X65" i="20"/>
  <c r="A66" i="20"/>
  <c r="X66" i="20"/>
  <c r="A67" i="20"/>
  <c r="X67" i="20"/>
  <c r="A68" i="20"/>
  <c r="X68" i="20"/>
  <c r="A69" i="20"/>
  <c r="O69" i="20"/>
  <c r="Q69" i="20"/>
  <c r="W69" i="20" s="1"/>
  <c r="X69" i="20"/>
  <c r="E70" i="20"/>
  <c r="X70" i="20"/>
  <c r="A71" i="20"/>
  <c r="O71" i="20"/>
  <c r="Q71" i="20"/>
  <c r="X71" i="20"/>
  <c r="A72" i="20"/>
  <c r="O72" i="20"/>
  <c r="Q72" i="20"/>
  <c r="X72" i="20"/>
  <c r="A73" i="20"/>
  <c r="O73" i="20"/>
  <c r="Q73" i="20"/>
  <c r="X73" i="20"/>
  <c r="A74" i="20"/>
  <c r="O74" i="20"/>
  <c r="Q74" i="20"/>
  <c r="X74" i="20"/>
  <c r="A75" i="20"/>
  <c r="O75" i="20"/>
  <c r="Q75" i="20"/>
  <c r="X75" i="20"/>
  <c r="A76" i="20"/>
  <c r="O76" i="20"/>
  <c r="Q76" i="20"/>
  <c r="X76" i="20"/>
  <c r="A77" i="20"/>
  <c r="O77" i="20"/>
  <c r="Q77" i="20"/>
  <c r="X77" i="20"/>
  <c r="A78" i="20"/>
  <c r="O78" i="20"/>
  <c r="Q78" i="20"/>
  <c r="X78" i="20"/>
  <c r="A79" i="20"/>
  <c r="O79" i="20"/>
  <c r="Q79" i="20"/>
  <c r="X79" i="20"/>
  <c r="A80" i="20"/>
  <c r="O80" i="20"/>
  <c r="Q80" i="20"/>
  <c r="X80" i="20"/>
  <c r="A81" i="20"/>
  <c r="O81" i="20"/>
  <c r="Q81" i="20"/>
  <c r="X81" i="20"/>
  <c r="A82" i="20"/>
  <c r="O82" i="20"/>
  <c r="Q82" i="20"/>
  <c r="X82" i="20"/>
  <c r="A83" i="20"/>
  <c r="O83" i="20"/>
  <c r="Q83" i="20"/>
  <c r="X83" i="20"/>
  <c r="A84" i="20"/>
  <c r="O84" i="20"/>
  <c r="Q84" i="20"/>
  <c r="X84" i="20"/>
  <c r="A85" i="20"/>
  <c r="O85" i="20"/>
  <c r="Q85" i="20"/>
  <c r="X85" i="20"/>
  <c r="A86" i="20"/>
  <c r="O86" i="20"/>
  <c r="Q86" i="20"/>
  <c r="X86" i="20"/>
  <c r="A87" i="20"/>
  <c r="X87" i="20"/>
  <c r="A88" i="20"/>
  <c r="X88" i="20"/>
  <c r="A89" i="20"/>
  <c r="X89" i="20"/>
  <c r="A90" i="20"/>
  <c r="O90" i="20"/>
  <c r="U90" i="20" s="1"/>
  <c r="Q90" i="20"/>
  <c r="W90" i="20" s="1"/>
  <c r="X90" i="20"/>
  <c r="E91" i="20"/>
  <c r="X91" i="20"/>
  <c r="A92" i="20"/>
  <c r="O92" i="20"/>
  <c r="Q92" i="20"/>
  <c r="X92" i="20"/>
  <c r="A93" i="20"/>
  <c r="O93" i="20"/>
  <c r="Q93" i="20"/>
  <c r="X93" i="20"/>
  <c r="A94" i="20"/>
  <c r="O94" i="20"/>
  <c r="Q94" i="20"/>
  <c r="X94" i="20"/>
  <c r="A95" i="20"/>
  <c r="O95" i="20"/>
  <c r="Q95" i="20"/>
  <c r="X95" i="20"/>
  <c r="A96" i="20"/>
  <c r="O96" i="20"/>
  <c r="Q96" i="20"/>
  <c r="X96" i="20"/>
  <c r="A97" i="20"/>
  <c r="O97" i="20"/>
  <c r="Q97" i="20"/>
  <c r="X97" i="20"/>
  <c r="A98" i="20"/>
  <c r="O98" i="20"/>
  <c r="Q98" i="20"/>
  <c r="X98" i="20"/>
  <c r="A99" i="20"/>
  <c r="O99" i="20"/>
  <c r="Q99" i="20"/>
  <c r="X99" i="20"/>
  <c r="A100" i="20"/>
  <c r="O100" i="20"/>
  <c r="Q100" i="20"/>
  <c r="X100" i="20"/>
  <c r="A101" i="20"/>
  <c r="O101" i="20"/>
  <c r="Q101" i="20"/>
  <c r="X101" i="20"/>
  <c r="A102" i="20"/>
  <c r="O102" i="20"/>
  <c r="Q102" i="20"/>
  <c r="X102" i="20"/>
  <c r="A103" i="20"/>
  <c r="O103" i="20"/>
  <c r="Q103" i="20"/>
  <c r="X103" i="20"/>
  <c r="A104" i="20"/>
  <c r="O104" i="20"/>
  <c r="Q104" i="20"/>
  <c r="X104" i="20"/>
  <c r="A105" i="20"/>
  <c r="O105" i="20"/>
  <c r="Q105" i="20"/>
  <c r="X105" i="20"/>
  <c r="A106" i="20"/>
  <c r="O106" i="20"/>
  <c r="Q106" i="20"/>
  <c r="X106" i="20"/>
  <c r="A107" i="20"/>
  <c r="O107" i="20"/>
  <c r="Q107" i="20"/>
  <c r="X107" i="20"/>
  <c r="A108" i="20"/>
  <c r="X108" i="20"/>
  <c r="A109" i="20"/>
  <c r="X109" i="20"/>
  <c r="A110" i="20"/>
  <c r="X110" i="20"/>
  <c r="A111" i="20"/>
  <c r="O111" i="20"/>
  <c r="U111" i="20" s="1"/>
  <c r="Q111" i="20"/>
  <c r="W111" i="20" s="1"/>
  <c r="X111" i="20"/>
  <c r="E112" i="20"/>
  <c r="X112" i="20"/>
  <c r="A113" i="20"/>
  <c r="O113" i="20"/>
  <c r="Q113" i="20"/>
  <c r="X113" i="20"/>
  <c r="A114" i="20"/>
  <c r="O114" i="20"/>
  <c r="Q114" i="20"/>
  <c r="X114" i="20"/>
  <c r="A115" i="20"/>
  <c r="O115" i="20"/>
  <c r="Q115" i="20"/>
  <c r="X115" i="20"/>
  <c r="A116" i="20"/>
  <c r="O116" i="20"/>
  <c r="Q116" i="20"/>
  <c r="X116" i="20"/>
  <c r="A117" i="20"/>
  <c r="O117" i="20"/>
  <c r="Q117" i="20"/>
  <c r="X117" i="20"/>
  <c r="A118" i="20"/>
  <c r="O118" i="20"/>
  <c r="Q118" i="20"/>
  <c r="X118" i="20"/>
  <c r="A119" i="20"/>
  <c r="O119" i="20"/>
  <c r="Q119" i="20"/>
  <c r="X119" i="20"/>
  <c r="A120" i="20"/>
  <c r="O120" i="20"/>
  <c r="Q120" i="20"/>
  <c r="X120" i="20"/>
  <c r="A121" i="20"/>
  <c r="O121" i="20"/>
  <c r="Q121" i="20"/>
  <c r="X121" i="20"/>
  <c r="A122" i="20"/>
  <c r="O122" i="20"/>
  <c r="Q122" i="20"/>
  <c r="X122" i="20"/>
  <c r="A123" i="20"/>
  <c r="O123" i="20"/>
  <c r="Q123" i="20"/>
  <c r="X123" i="20"/>
  <c r="A124" i="20"/>
  <c r="O124" i="20"/>
  <c r="Q124" i="20"/>
  <c r="X124" i="20"/>
  <c r="A125" i="20"/>
  <c r="O125" i="20"/>
  <c r="Q125" i="20"/>
  <c r="X125" i="20"/>
  <c r="A126" i="20"/>
  <c r="O126" i="20"/>
  <c r="Q126" i="20"/>
  <c r="X126" i="20"/>
  <c r="A127" i="20"/>
  <c r="O127" i="20"/>
  <c r="Q127" i="20"/>
  <c r="X127" i="20"/>
  <c r="A128" i="20"/>
  <c r="O128" i="20"/>
  <c r="Q128" i="20"/>
  <c r="X128" i="20"/>
  <c r="A129" i="20"/>
  <c r="X129" i="20"/>
  <c r="A130" i="20"/>
  <c r="X130" i="20"/>
  <c r="A131" i="20"/>
  <c r="X131" i="20"/>
  <c r="A132" i="20"/>
  <c r="O132" i="20"/>
  <c r="U132" i="20" s="1"/>
  <c r="Q132" i="20"/>
  <c r="W132" i="20" s="1"/>
  <c r="X132" i="20"/>
  <c r="E133" i="20"/>
  <c r="X133" i="20"/>
  <c r="A134" i="20"/>
  <c r="O134" i="20"/>
  <c r="Q134" i="20"/>
  <c r="X134" i="20"/>
  <c r="A135" i="20"/>
  <c r="O135" i="20"/>
  <c r="Q135" i="20"/>
  <c r="X135" i="20"/>
  <c r="A136" i="20"/>
  <c r="O136" i="20"/>
  <c r="Q136" i="20"/>
  <c r="X136" i="20"/>
  <c r="A137" i="20"/>
  <c r="O137" i="20"/>
  <c r="Q137" i="20"/>
  <c r="X137" i="20"/>
  <c r="A138" i="20"/>
  <c r="O138" i="20"/>
  <c r="Q138" i="20"/>
  <c r="X138" i="20"/>
  <c r="A139" i="20"/>
  <c r="O139" i="20"/>
  <c r="Q139" i="20"/>
  <c r="X139" i="20"/>
  <c r="A140" i="20"/>
  <c r="O140" i="20"/>
  <c r="Q140" i="20"/>
  <c r="X140" i="20"/>
  <c r="A141" i="20"/>
  <c r="O141" i="20"/>
  <c r="Q141" i="20"/>
  <c r="X141" i="20"/>
  <c r="A142" i="20"/>
  <c r="O142" i="20"/>
  <c r="Q142" i="20"/>
  <c r="X142" i="20"/>
  <c r="A143" i="20"/>
  <c r="O143" i="20"/>
  <c r="Q143" i="20"/>
  <c r="X143" i="20"/>
  <c r="A144" i="20"/>
  <c r="O144" i="20"/>
  <c r="Q144" i="20"/>
  <c r="X144" i="20"/>
  <c r="A145" i="20"/>
  <c r="O145" i="20"/>
  <c r="Q145" i="20"/>
  <c r="X145" i="20"/>
  <c r="A146" i="20"/>
  <c r="O146" i="20"/>
  <c r="Q146" i="20"/>
  <c r="X146" i="20"/>
  <c r="A147" i="20"/>
  <c r="O147" i="20"/>
  <c r="Q147" i="20"/>
  <c r="X147" i="20"/>
  <c r="A148" i="20"/>
  <c r="O148" i="20"/>
  <c r="Q148" i="20"/>
  <c r="X148" i="20"/>
  <c r="A149" i="20"/>
  <c r="O149" i="20"/>
  <c r="Q149" i="20"/>
  <c r="X149" i="20"/>
  <c r="A150" i="20"/>
  <c r="X150" i="20"/>
  <c r="A151" i="20"/>
  <c r="X151" i="20"/>
  <c r="A152" i="20"/>
  <c r="X152" i="20"/>
  <c r="A153" i="20"/>
  <c r="O153" i="20"/>
  <c r="U153" i="20" s="1"/>
  <c r="Q153" i="20"/>
  <c r="X153" i="20"/>
  <c r="E154" i="20"/>
  <c r="X154" i="20"/>
  <c r="A155" i="20"/>
  <c r="O155" i="20"/>
  <c r="Q155" i="20"/>
  <c r="X155" i="20"/>
  <c r="A156" i="20"/>
  <c r="O156" i="20"/>
  <c r="Q156" i="20"/>
  <c r="X156" i="20"/>
  <c r="A157" i="20"/>
  <c r="O157" i="20"/>
  <c r="Q157" i="20"/>
  <c r="X157" i="20"/>
  <c r="A158" i="20"/>
  <c r="O158" i="20"/>
  <c r="Q158" i="20"/>
  <c r="X158" i="20"/>
  <c r="A159" i="20"/>
  <c r="O159" i="20"/>
  <c r="Q159" i="20"/>
  <c r="X159" i="20"/>
  <c r="A160" i="20"/>
  <c r="O160" i="20"/>
  <c r="Q160" i="20"/>
  <c r="X160" i="20"/>
  <c r="A161" i="20"/>
  <c r="O161" i="20"/>
  <c r="Q161" i="20"/>
  <c r="X161" i="20"/>
  <c r="A162" i="20"/>
  <c r="O162" i="20"/>
  <c r="Q162" i="20"/>
  <c r="X162" i="20"/>
  <c r="A163" i="20"/>
  <c r="O163" i="20"/>
  <c r="Q163" i="20"/>
  <c r="X163" i="20"/>
  <c r="A164" i="20"/>
  <c r="O164" i="20"/>
  <c r="Q164" i="20"/>
  <c r="X164" i="20"/>
  <c r="A165" i="20"/>
  <c r="O165" i="20"/>
  <c r="Q165" i="20"/>
  <c r="X165" i="20"/>
  <c r="A166" i="20"/>
  <c r="O166" i="20"/>
  <c r="Q166" i="20"/>
  <c r="X166" i="20"/>
  <c r="A167" i="20"/>
  <c r="O167" i="20"/>
  <c r="Q167" i="20"/>
  <c r="X167" i="20"/>
  <c r="A168" i="20"/>
  <c r="O168" i="20"/>
  <c r="Q168" i="20"/>
  <c r="X168" i="20"/>
  <c r="A169" i="20"/>
  <c r="O169" i="20"/>
  <c r="Q169" i="20"/>
  <c r="X169" i="20"/>
  <c r="A170" i="20"/>
  <c r="O170" i="20"/>
  <c r="Q170" i="20"/>
  <c r="X170" i="20"/>
  <c r="A171" i="20"/>
  <c r="X171" i="20"/>
  <c r="A172" i="20"/>
  <c r="X172" i="20"/>
  <c r="A173" i="20"/>
  <c r="X173" i="20"/>
  <c r="A174" i="20"/>
  <c r="O174" i="20"/>
  <c r="U174" i="20"/>
  <c r="Q174" i="20"/>
  <c r="W174" i="20" s="1"/>
  <c r="X174" i="20"/>
  <c r="E175" i="20"/>
  <c r="X175" i="20"/>
  <c r="A176" i="20"/>
  <c r="O176" i="20"/>
  <c r="Q176" i="20"/>
  <c r="X176" i="20"/>
  <c r="A177" i="20"/>
  <c r="O177" i="20"/>
  <c r="Q177" i="20"/>
  <c r="X177" i="20"/>
  <c r="A178" i="20"/>
  <c r="O178" i="20"/>
  <c r="Q178" i="20"/>
  <c r="X178" i="20"/>
  <c r="A179" i="20"/>
  <c r="O179" i="20"/>
  <c r="Q179" i="20"/>
  <c r="X179" i="20"/>
  <c r="A180" i="20"/>
  <c r="O180" i="20"/>
  <c r="Q180" i="20"/>
  <c r="X180" i="20"/>
  <c r="A181" i="20"/>
  <c r="O181" i="20"/>
  <c r="Q181" i="20"/>
  <c r="X181" i="20"/>
  <c r="A182" i="20"/>
  <c r="O182" i="20"/>
  <c r="Q182" i="20"/>
  <c r="X182" i="20"/>
  <c r="A183" i="20"/>
  <c r="O183" i="20"/>
  <c r="Q183" i="20"/>
  <c r="X183" i="20"/>
  <c r="A184" i="20"/>
  <c r="O184" i="20"/>
  <c r="Q184" i="20"/>
  <c r="X184" i="20"/>
  <c r="A185" i="20"/>
  <c r="O185" i="20"/>
  <c r="Q185" i="20"/>
  <c r="X185" i="20"/>
  <c r="A186" i="20"/>
  <c r="O186" i="20"/>
  <c r="Q186" i="20"/>
  <c r="X186" i="20"/>
  <c r="A187" i="20"/>
  <c r="O187" i="20"/>
  <c r="Q187" i="20"/>
  <c r="X187" i="20"/>
  <c r="A188" i="20"/>
  <c r="O188" i="20"/>
  <c r="Q188" i="20"/>
  <c r="X188" i="20"/>
  <c r="A189" i="20"/>
  <c r="O189" i="20"/>
  <c r="Q189" i="20"/>
  <c r="X189" i="20"/>
  <c r="A190" i="20"/>
  <c r="O190" i="20"/>
  <c r="Q190" i="20"/>
  <c r="X190" i="20"/>
  <c r="A191" i="20"/>
  <c r="O191" i="20"/>
  <c r="Q191" i="20"/>
  <c r="X191" i="20"/>
  <c r="A192" i="20"/>
  <c r="X192" i="20"/>
  <c r="A193" i="20"/>
  <c r="X193" i="20"/>
  <c r="A194" i="20"/>
  <c r="X194" i="20"/>
  <c r="A195" i="20"/>
  <c r="O195" i="20"/>
  <c r="U195" i="20" s="1"/>
  <c r="Q195" i="20"/>
  <c r="W195" i="20" s="1"/>
  <c r="X195" i="20"/>
  <c r="E196" i="20"/>
  <c r="X196" i="20"/>
  <c r="A197" i="20"/>
  <c r="O197" i="20"/>
  <c r="Q197" i="20"/>
  <c r="X197" i="20"/>
  <c r="A198" i="20"/>
  <c r="O198" i="20"/>
  <c r="Q198" i="20"/>
  <c r="X198" i="20"/>
  <c r="A199" i="20"/>
  <c r="O199" i="20"/>
  <c r="Q199" i="20"/>
  <c r="X199" i="20"/>
  <c r="A200" i="20"/>
  <c r="O200" i="20"/>
  <c r="Q200" i="20"/>
  <c r="X200" i="20"/>
  <c r="A201" i="20"/>
  <c r="O201" i="20"/>
  <c r="Q201" i="20"/>
  <c r="X201" i="20"/>
  <c r="A202" i="20"/>
  <c r="O202" i="20"/>
  <c r="Q202" i="20"/>
  <c r="X202" i="20"/>
  <c r="A203" i="20"/>
  <c r="O203" i="20"/>
  <c r="Q203" i="20"/>
  <c r="X203" i="20"/>
  <c r="A204" i="20"/>
  <c r="O204" i="20"/>
  <c r="Q204" i="20"/>
  <c r="X204" i="20"/>
  <c r="A205" i="20"/>
  <c r="O205" i="20"/>
  <c r="Q205" i="20"/>
  <c r="X205" i="20"/>
  <c r="A206" i="20"/>
  <c r="O206" i="20"/>
  <c r="Q206" i="20"/>
  <c r="X206" i="20"/>
  <c r="A207" i="20"/>
  <c r="O207" i="20"/>
  <c r="Q207" i="20"/>
  <c r="X207" i="20"/>
  <c r="A208" i="20"/>
  <c r="O208" i="20"/>
  <c r="Q208" i="20"/>
  <c r="X208" i="20"/>
  <c r="A209" i="20"/>
  <c r="O209" i="20"/>
  <c r="Q209" i="20"/>
  <c r="X209" i="20"/>
  <c r="A210" i="20"/>
  <c r="O210" i="20"/>
  <c r="Q210" i="20"/>
  <c r="X210" i="20"/>
  <c r="A211" i="20"/>
  <c r="O211" i="20"/>
  <c r="Q211" i="20"/>
  <c r="X211" i="20"/>
  <c r="A212" i="20"/>
  <c r="O212" i="20"/>
  <c r="Q212" i="20"/>
  <c r="X212" i="20"/>
  <c r="A213" i="20"/>
  <c r="X213" i="20"/>
  <c r="A214" i="20"/>
  <c r="X214" i="20"/>
  <c r="A215" i="20"/>
  <c r="X215" i="20"/>
  <c r="A216" i="20"/>
  <c r="O216" i="20"/>
  <c r="U216" i="20" s="1"/>
  <c r="Q216" i="20"/>
  <c r="W216" i="20" s="1"/>
  <c r="X216" i="20"/>
  <c r="E217" i="20"/>
  <c r="X217" i="20"/>
  <c r="A218" i="20"/>
  <c r="O218" i="20"/>
  <c r="Q218" i="20"/>
  <c r="X218" i="20"/>
  <c r="A219" i="20"/>
  <c r="O219" i="20"/>
  <c r="Q219" i="20"/>
  <c r="X219" i="20"/>
  <c r="A220" i="20"/>
  <c r="O220" i="20"/>
  <c r="Q220" i="20"/>
  <c r="X220" i="20"/>
  <c r="A221" i="20"/>
  <c r="O221" i="20"/>
  <c r="Q221" i="20"/>
  <c r="X221" i="20"/>
  <c r="A222" i="20"/>
  <c r="O222" i="20"/>
  <c r="Q222" i="20"/>
  <c r="X222" i="20"/>
  <c r="A223" i="20"/>
  <c r="O223" i="20"/>
  <c r="Q223" i="20"/>
  <c r="X223" i="20"/>
  <c r="A224" i="20"/>
  <c r="O224" i="20"/>
  <c r="Q224" i="20"/>
  <c r="X224" i="20"/>
  <c r="A225" i="20"/>
  <c r="O225" i="20"/>
  <c r="Q225" i="20"/>
  <c r="X225" i="20"/>
  <c r="A226" i="20"/>
  <c r="O226" i="20"/>
  <c r="Q226" i="20"/>
  <c r="X226" i="20"/>
  <c r="A227" i="20"/>
  <c r="O227" i="20"/>
  <c r="Q227" i="20"/>
  <c r="X227" i="20"/>
  <c r="A228" i="20"/>
  <c r="O228" i="20"/>
  <c r="Q228" i="20"/>
  <c r="X228" i="20"/>
  <c r="A229" i="20"/>
  <c r="O229" i="20"/>
  <c r="Q229" i="20"/>
  <c r="X229" i="20"/>
  <c r="A230" i="20"/>
  <c r="O230" i="20"/>
  <c r="Q230" i="20"/>
  <c r="X230" i="20"/>
  <c r="A231" i="20"/>
  <c r="O231" i="20"/>
  <c r="Q231" i="20"/>
  <c r="X231" i="20"/>
  <c r="A232" i="20"/>
  <c r="O232" i="20"/>
  <c r="Q232" i="20"/>
  <c r="X232" i="20"/>
  <c r="A233" i="20"/>
  <c r="O233" i="20"/>
  <c r="Q233" i="20"/>
  <c r="X233" i="20"/>
  <c r="A234" i="20"/>
  <c r="X234" i="20"/>
  <c r="A235" i="20"/>
  <c r="X235" i="20"/>
  <c r="A236" i="20"/>
  <c r="X236" i="20"/>
  <c r="A237" i="20"/>
  <c r="O237" i="20"/>
  <c r="U237" i="20" s="1"/>
  <c r="Q237" i="20"/>
  <c r="W237" i="20" s="1"/>
  <c r="X237" i="20"/>
  <c r="E238" i="20"/>
  <c r="X238" i="20"/>
  <c r="A239" i="20"/>
  <c r="O239" i="20"/>
  <c r="Q239" i="20"/>
  <c r="X239" i="20"/>
  <c r="A240" i="20"/>
  <c r="O240" i="20"/>
  <c r="Q240" i="20"/>
  <c r="X240" i="20"/>
  <c r="A241" i="20"/>
  <c r="O241" i="20"/>
  <c r="Q241" i="20"/>
  <c r="X241" i="20"/>
  <c r="A242" i="20"/>
  <c r="O242" i="20"/>
  <c r="Q242" i="20"/>
  <c r="X242" i="20"/>
  <c r="A243" i="20"/>
  <c r="O243" i="20"/>
  <c r="Q243" i="20"/>
  <c r="X243" i="20"/>
  <c r="A244" i="20"/>
  <c r="O244" i="20"/>
  <c r="Q244" i="20"/>
  <c r="X244" i="20"/>
  <c r="A245" i="20"/>
  <c r="O245" i="20"/>
  <c r="Q245" i="20"/>
  <c r="X245" i="20"/>
  <c r="A246" i="20"/>
  <c r="O246" i="20"/>
  <c r="Q246" i="20"/>
  <c r="X246" i="20"/>
  <c r="A247" i="20"/>
  <c r="O247" i="20"/>
  <c r="Q247" i="20"/>
  <c r="X247" i="20"/>
  <c r="A248" i="20"/>
  <c r="O248" i="20"/>
  <c r="Q248" i="20"/>
  <c r="X248" i="20"/>
  <c r="A249" i="20"/>
  <c r="O249" i="20"/>
  <c r="Q249" i="20"/>
  <c r="X249" i="20"/>
  <c r="A250" i="20"/>
  <c r="O250" i="20"/>
  <c r="Q250" i="20"/>
  <c r="X250" i="20"/>
  <c r="A251" i="20"/>
  <c r="O251" i="20"/>
  <c r="Q251" i="20"/>
  <c r="X251" i="20"/>
  <c r="A252" i="20"/>
  <c r="O252" i="20"/>
  <c r="Q252" i="20"/>
  <c r="X252" i="20"/>
  <c r="A253" i="20"/>
  <c r="O253" i="20"/>
  <c r="Q253" i="20"/>
  <c r="X253" i="20"/>
  <c r="A254" i="20"/>
  <c r="O254" i="20"/>
  <c r="Q254" i="20"/>
  <c r="X254" i="20"/>
  <c r="A255" i="20"/>
  <c r="X255" i="20"/>
  <c r="A256" i="20"/>
  <c r="X256" i="20"/>
  <c r="A257" i="20"/>
  <c r="X257" i="20"/>
  <c r="A258" i="20"/>
  <c r="O258" i="20"/>
  <c r="U258" i="20" s="1"/>
  <c r="Q258" i="20"/>
  <c r="W258" i="20" s="1"/>
  <c r="X258" i="20"/>
  <c r="E259" i="20"/>
  <c r="X259" i="20"/>
  <c r="A260" i="20"/>
  <c r="O260" i="20"/>
  <c r="Q260" i="20"/>
  <c r="X260" i="20"/>
  <c r="A261" i="20"/>
  <c r="O261" i="20"/>
  <c r="Q261" i="20"/>
  <c r="X261" i="20"/>
  <c r="A262" i="20"/>
  <c r="O262" i="20"/>
  <c r="Q262" i="20"/>
  <c r="X262" i="20"/>
  <c r="A263" i="20"/>
  <c r="O263" i="20"/>
  <c r="Q263" i="20"/>
  <c r="X263" i="20"/>
  <c r="A264" i="20"/>
  <c r="O264" i="20"/>
  <c r="Q264" i="20"/>
  <c r="X264" i="20"/>
  <c r="A265" i="20"/>
  <c r="O265" i="20"/>
  <c r="Q265" i="20"/>
  <c r="X265" i="20"/>
  <c r="A266" i="20"/>
  <c r="O266" i="20"/>
  <c r="Q266" i="20"/>
  <c r="X266" i="20"/>
  <c r="A267" i="20"/>
  <c r="O267" i="20"/>
  <c r="Q267" i="20"/>
  <c r="X267" i="20"/>
  <c r="A268" i="20"/>
  <c r="O268" i="20"/>
  <c r="Q268" i="20"/>
  <c r="X268" i="20"/>
  <c r="A269" i="20"/>
  <c r="O269" i="20"/>
  <c r="Q269" i="20"/>
  <c r="X269" i="20"/>
  <c r="A270" i="20"/>
  <c r="O270" i="20"/>
  <c r="Q270" i="20"/>
  <c r="X270" i="20"/>
  <c r="A271" i="20"/>
  <c r="O271" i="20"/>
  <c r="Q271" i="20"/>
  <c r="X271" i="20"/>
  <c r="A272" i="20"/>
  <c r="O272" i="20"/>
  <c r="Q272" i="20"/>
  <c r="X272" i="20"/>
  <c r="A273" i="20"/>
  <c r="O273" i="20"/>
  <c r="Q273" i="20"/>
  <c r="X273" i="20"/>
  <c r="A274" i="20"/>
  <c r="O274" i="20"/>
  <c r="Q274" i="20"/>
  <c r="X274" i="20"/>
  <c r="A275" i="20"/>
  <c r="O275" i="20"/>
  <c r="Q275" i="20"/>
  <c r="X275" i="20"/>
  <c r="A276" i="20"/>
  <c r="X276" i="20"/>
  <c r="A277" i="20"/>
  <c r="X277" i="20"/>
  <c r="A278" i="20"/>
  <c r="X278" i="20"/>
  <c r="A279" i="20"/>
  <c r="O279" i="20"/>
  <c r="U279" i="20" s="1"/>
  <c r="Q279" i="20"/>
  <c r="W279" i="20" s="1"/>
  <c r="X279" i="20"/>
  <c r="E280" i="20"/>
  <c r="X280" i="20"/>
  <c r="A281" i="20"/>
  <c r="O281" i="20"/>
  <c r="Q281" i="20"/>
  <c r="X281" i="20"/>
  <c r="A282" i="20"/>
  <c r="O282" i="20"/>
  <c r="Q282" i="20"/>
  <c r="X282" i="20"/>
  <c r="A283" i="20"/>
  <c r="O283" i="20"/>
  <c r="Q283" i="20"/>
  <c r="X283" i="20"/>
  <c r="A284" i="20"/>
  <c r="O284" i="20"/>
  <c r="Q284" i="20"/>
  <c r="X284" i="20"/>
  <c r="A285" i="20"/>
  <c r="O285" i="20"/>
  <c r="Q285" i="20"/>
  <c r="X285" i="20"/>
  <c r="A286" i="20"/>
  <c r="O286" i="20"/>
  <c r="Q286" i="20"/>
  <c r="X286" i="20"/>
  <c r="A287" i="20"/>
  <c r="O287" i="20"/>
  <c r="Q287" i="20"/>
  <c r="X287" i="20"/>
  <c r="A288" i="20"/>
  <c r="O288" i="20"/>
  <c r="Q288" i="20"/>
  <c r="X288" i="20"/>
  <c r="A289" i="20"/>
  <c r="O289" i="20"/>
  <c r="Q289" i="20"/>
  <c r="X289" i="20"/>
  <c r="A290" i="20"/>
  <c r="O290" i="20"/>
  <c r="Q290" i="20"/>
  <c r="X290" i="20"/>
  <c r="A291" i="20"/>
  <c r="O291" i="20"/>
  <c r="Q291" i="20"/>
  <c r="X291" i="20"/>
  <c r="A292" i="20"/>
  <c r="O292" i="20"/>
  <c r="Q292" i="20"/>
  <c r="X292" i="20"/>
  <c r="A293" i="20"/>
  <c r="O293" i="20"/>
  <c r="Q293" i="20"/>
  <c r="X293" i="20"/>
  <c r="A294" i="20"/>
  <c r="O294" i="20"/>
  <c r="Q294" i="20"/>
  <c r="X294" i="20"/>
  <c r="A295" i="20"/>
  <c r="O295" i="20"/>
  <c r="Q295" i="20"/>
  <c r="X295" i="20"/>
  <c r="A296" i="20"/>
  <c r="O296" i="20"/>
  <c r="Q296" i="20"/>
  <c r="X296" i="20"/>
  <c r="A297" i="20"/>
  <c r="X297" i="20"/>
  <c r="A298" i="20"/>
  <c r="X298" i="20"/>
  <c r="A299" i="20"/>
  <c r="X299" i="20"/>
  <c r="A300" i="20"/>
  <c r="O300" i="20"/>
  <c r="U300" i="20" s="1"/>
  <c r="Q300" i="20"/>
  <c r="W300" i="20" s="1"/>
  <c r="X300" i="20"/>
  <c r="E301" i="20"/>
  <c r="X301" i="20"/>
  <c r="A302" i="20"/>
  <c r="O302" i="20"/>
  <c r="Q302" i="20"/>
  <c r="X302" i="20"/>
  <c r="A303" i="20"/>
  <c r="O303" i="20"/>
  <c r="Q303" i="20"/>
  <c r="X303" i="20"/>
  <c r="A304" i="20"/>
  <c r="O304" i="20"/>
  <c r="Q304" i="20"/>
  <c r="X304" i="20"/>
  <c r="A305" i="20"/>
  <c r="O305" i="20"/>
  <c r="Q305" i="20"/>
  <c r="X305" i="20"/>
  <c r="A306" i="20"/>
  <c r="O306" i="20"/>
  <c r="Q306" i="20"/>
  <c r="X306" i="20"/>
  <c r="A307" i="20"/>
  <c r="O307" i="20"/>
  <c r="Q307" i="20"/>
  <c r="X307" i="20"/>
  <c r="A308" i="20"/>
  <c r="O308" i="20"/>
  <c r="Q308" i="20"/>
  <c r="X308" i="20"/>
  <c r="A309" i="20"/>
  <c r="O309" i="20"/>
  <c r="Q309" i="20"/>
  <c r="X309" i="20"/>
  <c r="A310" i="20"/>
  <c r="O310" i="20"/>
  <c r="Q310" i="20"/>
  <c r="X310" i="20"/>
  <c r="A311" i="20"/>
  <c r="O311" i="20"/>
  <c r="Q311" i="20"/>
  <c r="X311" i="20"/>
  <c r="A312" i="20"/>
  <c r="O312" i="20"/>
  <c r="Q312" i="20"/>
  <c r="X312" i="20"/>
  <c r="A313" i="20"/>
  <c r="O313" i="20"/>
  <c r="Q313" i="20"/>
  <c r="X313" i="20"/>
  <c r="A314" i="20"/>
  <c r="O314" i="20"/>
  <c r="Q314" i="20"/>
  <c r="X314" i="20"/>
  <c r="A315" i="20"/>
  <c r="O315" i="20"/>
  <c r="Q315" i="20"/>
  <c r="X315" i="20"/>
  <c r="A316" i="20"/>
  <c r="O316" i="20"/>
  <c r="Q316" i="20"/>
  <c r="X316" i="20"/>
  <c r="A317" i="20"/>
  <c r="O317" i="20"/>
  <c r="Q317" i="20"/>
  <c r="X317" i="20"/>
  <c r="A318" i="20"/>
  <c r="X318" i="20"/>
  <c r="A319" i="20"/>
  <c r="X319" i="20"/>
  <c r="A320" i="20"/>
  <c r="X320" i="20"/>
  <c r="A321" i="20"/>
  <c r="O321" i="20"/>
  <c r="U321" i="20" s="1"/>
  <c r="Q321" i="20"/>
  <c r="W321" i="20" s="1"/>
  <c r="X321" i="20"/>
  <c r="E322" i="20"/>
  <c r="X322" i="20"/>
  <c r="A323" i="20"/>
  <c r="O323" i="20"/>
  <c r="Q323" i="20"/>
  <c r="X323" i="20"/>
  <c r="A324" i="20"/>
  <c r="O324" i="20"/>
  <c r="Q324" i="20"/>
  <c r="X324" i="20"/>
  <c r="A325" i="20"/>
  <c r="O325" i="20"/>
  <c r="Q325" i="20"/>
  <c r="X325" i="20"/>
  <c r="A326" i="20"/>
  <c r="O326" i="20"/>
  <c r="Q326" i="20"/>
  <c r="X326" i="20"/>
  <c r="A327" i="20"/>
  <c r="O327" i="20"/>
  <c r="Q327" i="20"/>
  <c r="X327" i="20"/>
  <c r="A328" i="20"/>
  <c r="O328" i="20"/>
  <c r="Q328" i="20"/>
  <c r="X328" i="20"/>
  <c r="A329" i="20"/>
  <c r="O329" i="20"/>
  <c r="Q329" i="20"/>
  <c r="X329" i="20"/>
  <c r="A330" i="20"/>
  <c r="O330" i="20"/>
  <c r="Q330" i="20"/>
  <c r="X330" i="20"/>
  <c r="A331" i="20"/>
  <c r="O331" i="20"/>
  <c r="Q331" i="20"/>
  <c r="X331" i="20"/>
  <c r="A332" i="20"/>
  <c r="O332" i="20"/>
  <c r="Q332" i="20"/>
  <c r="X332" i="20"/>
  <c r="A333" i="20"/>
  <c r="O333" i="20"/>
  <c r="Q333" i="20"/>
  <c r="X333" i="20"/>
  <c r="A334" i="20"/>
  <c r="O334" i="20"/>
  <c r="Q334" i="20"/>
  <c r="X334" i="20"/>
  <c r="A335" i="20"/>
  <c r="O335" i="20"/>
  <c r="Q335" i="20"/>
  <c r="X335" i="20"/>
  <c r="A336" i="20"/>
  <c r="O336" i="20"/>
  <c r="Q336" i="20"/>
  <c r="X336" i="20"/>
  <c r="A337" i="20"/>
  <c r="O337" i="20"/>
  <c r="Q337" i="20"/>
  <c r="X337" i="20"/>
  <c r="A338" i="20"/>
  <c r="O338" i="20"/>
  <c r="Q338" i="20"/>
  <c r="X338" i="20"/>
  <c r="A339" i="20"/>
  <c r="X339" i="20"/>
  <c r="A340" i="20"/>
  <c r="X340" i="20"/>
  <c r="A341" i="20"/>
  <c r="X341" i="20"/>
  <c r="A342" i="20"/>
  <c r="O342" i="20"/>
  <c r="U342" i="20" s="1"/>
  <c r="Q342" i="20"/>
  <c r="W342" i="20" s="1"/>
  <c r="X342" i="20"/>
  <c r="E343" i="20"/>
  <c r="X343" i="20"/>
  <c r="A344" i="20"/>
  <c r="O344" i="20"/>
  <c r="Q344" i="20"/>
  <c r="X344" i="20"/>
  <c r="A345" i="20"/>
  <c r="O345" i="20"/>
  <c r="Q345" i="20"/>
  <c r="X345" i="20"/>
  <c r="A346" i="20"/>
  <c r="O346" i="20"/>
  <c r="Q346" i="20"/>
  <c r="X346" i="20"/>
  <c r="A347" i="20"/>
  <c r="O347" i="20"/>
  <c r="Q347" i="20"/>
  <c r="X347" i="20"/>
  <c r="A348" i="20"/>
  <c r="O348" i="20"/>
  <c r="Q348" i="20"/>
  <c r="X348" i="20"/>
  <c r="A349" i="20"/>
  <c r="O349" i="20"/>
  <c r="Q349" i="20"/>
  <c r="X349" i="20"/>
  <c r="A350" i="20"/>
  <c r="O350" i="20"/>
  <c r="Q350" i="20"/>
  <c r="X350" i="20"/>
  <c r="A351" i="20"/>
  <c r="O351" i="20"/>
  <c r="Q351" i="20"/>
  <c r="X351" i="20"/>
  <c r="A352" i="20"/>
  <c r="O352" i="20"/>
  <c r="Q352" i="20"/>
  <c r="X352" i="20"/>
  <c r="A353" i="20"/>
  <c r="O353" i="20"/>
  <c r="Q353" i="20"/>
  <c r="X353" i="20"/>
  <c r="A354" i="20"/>
  <c r="O354" i="20"/>
  <c r="Q354" i="20"/>
  <c r="X354" i="20"/>
  <c r="A355" i="20"/>
  <c r="O355" i="20"/>
  <c r="Q355" i="20"/>
  <c r="X355" i="20"/>
  <c r="A356" i="20"/>
  <c r="O356" i="20"/>
  <c r="Q356" i="20"/>
  <c r="X356" i="20"/>
  <c r="A357" i="20"/>
  <c r="O357" i="20"/>
  <c r="Q357" i="20"/>
  <c r="X357" i="20"/>
  <c r="A358" i="20"/>
  <c r="O358" i="20"/>
  <c r="Q358" i="20"/>
  <c r="X358" i="20"/>
  <c r="A359" i="20"/>
  <c r="O359" i="20"/>
  <c r="Q359" i="20"/>
  <c r="X359" i="20"/>
  <c r="A360" i="20"/>
  <c r="X360" i="20"/>
  <c r="A361" i="20"/>
  <c r="X361" i="20"/>
  <c r="A362" i="20"/>
  <c r="X362" i="20"/>
  <c r="A363" i="20"/>
  <c r="O363" i="20"/>
  <c r="U363" i="20" s="1"/>
  <c r="Q363" i="20"/>
  <c r="W363" i="20" s="1"/>
  <c r="X363" i="20"/>
  <c r="E364" i="20"/>
  <c r="X364" i="20"/>
  <c r="A365" i="20"/>
  <c r="O365" i="20"/>
  <c r="Q365" i="20"/>
  <c r="X365" i="20"/>
  <c r="A366" i="20"/>
  <c r="O366" i="20"/>
  <c r="Q366" i="20"/>
  <c r="X366" i="20"/>
  <c r="A367" i="20"/>
  <c r="O367" i="20"/>
  <c r="Q367" i="20"/>
  <c r="X367" i="20"/>
  <c r="A368" i="20"/>
  <c r="O368" i="20"/>
  <c r="Q368" i="20"/>
  <c r="X368" i="20"/>
  <c r="A369" i="20"/>
  <c r="O369" i="20"/>
  <c r="Q369" i="20"/>
  <c r="X369" i="20"/>
  <c r="A370" i="20"/>
  <c r="O370" i="20"/>
  <c r="Q370" i="20"/>
  <c r="X370" i="20"/>
  <c r="A371" i="20"/>
  <c r="O371" i="20"/>
  <c r="Q371" i="20"/>
  <c r="X371" i="20"/>
  <c r="A372" i="20"/>
  <c r="O372" i="20"/>
  <c r="Q372" i="20"/>
  <c r="X372" i="20"/>
  <c r="A373" i="20"/>
  <c r="O373" i="20"/>
  <c r="Q373" i="20"/>
  <c r="X373" i="20"/>
  <c r="A374" i="20"/>
  <c r="O374" i="20"/>
  <c r="Q374" i="20"/>
  <c r="X374" i="20"/>
  <c r="A375" i="20"/>
  <c r="O375" i="20"/>
  <c r="Q375" i="20"/>
  <c r="X375" i="20"/>
  <c r="A376" i="20"/>
  <c r="O376" i="20"/>
  <c r="Q376" i="20"/>
  <c r="X376" i="20"/>
  <c r="A377" i="20"/>
  <c r="O377" i="20"/>
  <c r="Q377" i="20"/>
  <c r="X377" i="20"/>
  <c r="A378" i="20"/>
  <c r="O378" i="20"/>
  <c r="Q378" i="20"/>
  <c r="X378" i="20"/>
  <c r="A379" i="20"/>
  <c r="O379" i="20"/>
  <c r="Q379" i="20"/>
  <c r="X379" i="20"/>
  <c r="A380" i="20"/>
  <c r="O380" i="20"/>
  <c r="Q380" i="20"/>
  <c r="X380" i="20"/>
  <c r="A381" i="20"/>
  <c r="X381" i="20"/>
  <c r="A382" i="20"/>
  <c r="X382" i="20"/>
  <c r="A383" i="20"/>
  <c r="X383" i="20"/>
  <c r="A384" i="20"/>
  <c r="O384" i="20"/>
  <c r="U384" i="20" s="1"/>
  <c r="Q384" i="20"/>
  <c r="W384" i="20" s="1"/>
  <c r="X384" i="20"/>
  <c r="E385" i="20"/>
  <c r="X385" i="20"/>
  <c r="A386" i="20"/>
  <c r="O386" i="20"/>
  <c r="Q386" i="20"/>
  <c r="X386" i="20"/>
  <c r="A387" i="20"/>
  <c r="O387" i="20"/>
  <c r="Q387" i="20"/>
  <c r="X387" i="20"/>
  <c r="A388" i="20"/>
  <c r="O388" i="20"/>
  <c r="Q388" i="20"/>
  <c r="X388" i="20"/>
  <c r="A389" i="20"/>
  <c r="O389" i="20"/>
  <c r="Q389" i="20"/>
  <c r="X389" i="20"/>
  <c r="A390" i="20"/>
  <c r="O390" i="20"/>
  <c r="Q390" i="20"/>
  <c r="X390" i="20"/>
  <c r="A391" i="20"/>
  <c r="O391" i="20"/>
  <c r="Q391" i="20"/>
  <c r="X391" i="20"/>
  <c r="A392" i="20"/>
  <c r="O392" i="20"/>
  <c r="Q392" i="20"/>
  <c r="X392" i="20"/>
  <c r="A393" i="20"/>
  <c r="O393" i="20"/>
  <c r="Q393" i="20"/>
  <c r="X393" i="20"/>
  <c r="A394" i="20"/>
  <c r="O394" i="20"/>
  <c r="Q394" i="20"/>
  <c r="X394" i="20"/>
  <c r="A395" i="20"/>
  <c r="O395" i="20"/>
  <c r="Q395" i="20"/>
  <c r="X395" i="20"/>
  <c r="A396" i="20"/>
  <c r="O396" i="20"/>
  <c r="Q396" i="20"/>
  <c r="X396" i="20"/>
  <c r="A397" i="20"/>
  <c r="O397" i="20"/>
  <c r="Q397" i="20"/>
  <c r="X397" i="20"/>
  <c r="A398" i="20"/>
  <c r="O398" i="20"/>
  <c r="Q398" i="20"/>
  <c r="X398" i="20"/>
  <c r="A399" i="20"/>
  <c r="O399" i="20"/>
  <c r="Q399" i="20"/>
  <c r="X399" i="20"/>
  <c r="A400" i="20"/>
  <c r="O400" i="20"/>
  <c r="Q400" i="20"/>
  <c r="X400" i="20"/>
  <c r="A401" i="20"/>
  <c r="O401" i="20"/>
  <c r="Q401" i="20"/>
  <c r="X401" i="20"/>
  <c r="A402" i="20"/>
  <c r="X402" i="20"/>
  <c r="A403" i="20"/>
  <c r="X403" i="20"/>
  <c r="A404" i="20"/>
  <c r="X404" i="20"/>
  <c r="A405" i="20"/>
  <c r="O405" i="20"/>
  <c r="U405" i="20" s="1"/>
  <c r="Q405" i="20"/>
  <c r="W405" i="20" s="1"/>
  <c r="X405" i="20"/>
  <c r="E406" i="20"/>
  <c r="X406" i="20"/>
  <c r="A407" i="20"/>
  <c r="O407" i="20"/>
  <c r="Q407" i="20"/>
  <c r="X407" i="20"/>
  <c r="A408" i="20"/>
  <c r="O408" i="20"/>
  <c r="Q408" i="20"/>
  <c r="X408" i="20"/>
  <c r="A409" i="20"/>
  <c r="O409" i="20"/>
  <c r="Q409" i="20"/>
  <c r="X409" i="20"/>
  <c r="A410" i="20"/>
  <c r="O410" i="20"/>
  <c r="Q410" i="20"/>
  <c r="X410" i="20"/>
  <c r="A411" i="20"/>
  <c r="O411" i="20"/>
  <c r="Q411" i="20"/>
  <c r="X411" i="20"/>
  <c r="A412" i="20"/>
  <c r="O412" i="20"/>
  <c r="Q412" i="20"/>
  <c r="X412" i="20"/>
  <c r="A413" i="20"/>
  <c r="O413" i="20"/>
  <c r="Q413" i="20"/>
  <c r="X413" i="20"/>
  <c r="A414" i="20"/>
  <c r="O414" i="20"/>
  <c r="Q414" i="20"/>
  <c r="X414" i="20"/>
  <c r="A415" i="20"/>
  <c r="O415" i="20"/>
  <c r="Q415" i="20"/>
  <c r="X415" i="20"/>
  <c r="A416" i="20"/>
  <c r="O416" i="20"/>
  <c r="Q416" i="20"/>
  <c r="X416" i="20"/>
  <c r="A417" i="20"/>
  <c r="O417" i="20"/>
  <c r="Q417" i="20"/>
  <c r="X417" i="20"/>
  <c r="A418" i="20"/>
  <c r="O418" i="20"/>
  <c r="Q418" i="20"/>
  <c r="X418" i="20"/>
  <c r="A419" i="20"/>
  <c r="O419" i="20"/>
  <c r="Q419" i="20"/>
  <c r="X419" i="20"/>
  <c r="A420" i="20"/>
  <c r="O420" i="20"/>
  <c r="Q420" i="20"/>
  <c r="X420" i="20"/>
  <c r="A421" i="20"/>
  <c r="O421" i="20"/>
  <c r="Q421" i="20"/>
  <c r="X421" i="20"/>
  <c r="A422" i="20"/>
  <c r="O422" i="20"/>
  <c r="Q422" i="20"/>
  <c r="X422" i="20"/>
  <c r="A423" i="20"/>
  <c r="X423" i="20"/>
  <c r="A424" i="20"/>
  <c r="X424" i="20"/>
  <c r="A425" i="20"/>
  <c r="X425" i="20"/>
  <c r="A426" i="20"/>
  <c r="O426" i="20"/>
  <c r="U426" i="20" s="1"/>
  <c r="Q426" i="20"/>
  <c r="W426" i="20" s="1"/>
  <c r="X426" i="20"/>
  <c r="E427" i="20"/>
  <c r="X427" i="20"/>
  <c r="A8" i="19"/>
  <c r="O8" i="19"/>
  <c r="Q8" i="19"/>
  <c r="X8" i="19"/>
  <c r="A9" i="19"/>
  <c r="O9" i="19"/>
  <c r="Q9" i="19"/>
  <c r="X9" i="19"/>
  <c r="A10" i="19"/>
  <c r="O10" i="19"/>
  <c r="Q10" i="19"/>
  <c r="X10" i="19"/>
  <c r="A11" i="19"/>
  <c r="O11" i="19"/>
  <c r="Q11" i="19"/>
  <c r="X11" i="19"/>
  <c r="A12" i="19"/>
  <c r="O12" i="19"/>
  <c r="Q12" i="19"/>
  <c r="X12" i="19"/>
  <c r="A13" i="19"/>
  <c r="O13" i="19"/>
  <c r="Q13" i="19"/>
  <c r="X13" i="19"/>
  <c r="A14" i="19"/>
  <c r="O14" i="19"/>
  <c r="Q14" i="19"/>
  <c r="X14" i="19"/>
  <c r="A15" i="19"/>
  <c r="O15" i="19"/>
  <c r="Q15" i="19"/>
  <c r="X15" i="19"/>
  <c r="A16" i="19"/>
  <c r="O16" i="19"/>
  <c r="Q16" i="19"/>
  <c r="X16" i="19"/>
  <c r="A17" i="19"/>
  <c r="O17" i="19"/>
  <c r="Q17" i="19"/>
  <c r="X17" i="19"/>
  <c r="A18" i="19"/>
  <c r="O18" i="19"/>
  <c r="Q18" i="19"/>
  <c r="X18" i="19"/>
  <c r="A19" i="19"/>
  <c r="O19" i="19"/>
  <c r="Q19" i="19"/>
  <c r="X19" i="19"/>
  <c r="A20" i="19"/>
  <c r="O20" i="19"/>
  <c r="Q20" i="19"/>
  <c r="X20" i="19"/>
  <c r="A21" i="19"/>
  <c r="O21" i="19"/>
  <c r="Q21" i="19"/>
  <c r="X21" i="19"/>
  <c r="A22" i="19"/>
  <c r="O22" i="19"/>
  <c r="Q22" i="19"/>
  <c r="X22" i="19"/>
  <c r="A23" i="19"/>
  <c r="O23" i="19"/>
  <c r="Q23" i="19"/>
  <c r="X23" i="19"/>
  <c r="A24" i="19"/>
  <c r="X24" i="19"/>
  <c r="A25" i="19"/>
  <c r="X25" i="19"/>
  <c r="A26" i="19"/>
  <c r="X26" i="19"/>
  <c r="A27" i="19"/>
  <c r="O27" i="19"/>
  <c r="U27" i="19" s="1"/>
  <c r="Q27" i="19"/>
  <c r="W27" i="19" s="1"/>
  <c r="X27" i="19"/>
  <c r="E28" i="19"/>
  <c r="X28" i="19"/>
  <c r="A29" i="19"/>
  <c r="O29" i="19"/>
  <c r="Q29" i="19"/>
  <c r="X29" i="19"/>
  <c r="A30" i="19"/>
  <c r="O30" i="19"/>
  <c r="Q30" i="19"/>
  <c r="X30" i="19"/>
  <c r="A31" i="19"/>
  <c r="O31" i="19"/>
  <c r="Q31" i="19"/>
  <c r="X31" i="19"/>
  <c r="A32" i="19"/>
  <c r="O32" i="19"/>
  <c r="Q32" i="19"/>
  <c r="X32" i="19"/>
  <c r="A33" i="19"/>
  <c r="O33" i="19"/>
  <c r="Q33" i="19"/>
  <c r="X33" i="19"/>
  <c r="A34" i="19"/>
  <c r="O34" i="19"/>
  <c r="Q34" i="19"/>
  <c r="X34" i="19"/>
  <c r="A35" i="19"/>
  <c r="O35" i="19"/>
  <c r="Q35" i="19"/>
  <c r="X35" i="19"/>
  <c r="A36" i="19"/>
  <c r="O36" i="19"/>
  <c r="Q36" i="19"/>
  <c r="X36" i="19"/>
  <c r="A37" i="19"/>
  <c r="O37" i="19"/>
  <c r="Q37" i="19"/>
  <c r="X37" i="19"/>
  <c r="A38" i="19"/>
  <c r="O38" i="19"/>
  <c r="Q38" i="19"/>
  <c r="X38" i="19"/>
  <c r="A39" i="19"/>
  <c r="O39" i="19"/>
  <c r="Q39" i="19"/>
  <c r="X39" i="19"/>
  <c r="A40" i="19"/>
  <c r="O40" i="19"/>
  <c r="Q40" i="19"/>
  <c r="X40" i="19"/>
  <c r="A41" i="19"/>
  <c r="O41" i="19"/>
  <c r="Q41" i="19"/>
  <c r="X41" i="19"/>
  <c r="A42" i="19"/>
  <c r="O42" i="19"/>
  <c r="Q42" i="19"/>
  <c r="X42" i="19"/>
  <c r="A43" i="19"/>
  <c r="O43" i="19"/>
  <c r="Q43" i="19"/>
  <c r="X43" i="19"/>
  <c r="A44" i="19"/>
  <c r="O44" i="19"/>
  <c r="Q44" i="19"/>
  <c r="X44" i="19"/>
  <c r="A45" i="19"/>
  <c r="X45" i="19"/>
  <c r="A46" i="19"/>
  <c r="X46" i="19"/>
  <c r="A47" i="19"/>
  <c r="X47" i="19"/>
  <c r="A48" i="19"/>
  <c r="O48" i="19"/>
  <c r="U48" i="19" s="1"/>
  <c r="Q48" i="19"/>
  <c r="W48" i="19" s="1"/>
  <c r="X48" i="19"/>
  <c r="E49" i="19"/>
  <c r="X49" i="19"/>
  <c r="A50" i="19"/>
  <c r="O50" i="19"/>
  <c r="Q50" i="19"/>
  <c r="X50" i="19"/>
  <c r="A51" i="19"/>
  <c r="O51" i="19"/>
  <c r="Q51" i="19"/>
  <c r="X51" i="19"/>
  <c r="A52" i="19"/>
  <c r="O52" i="19"/>
  <c r="Q52" i="19"/>
  <c r="X52" i="19"/>
  <c r="A53" i="19"/>
  <c r="O53" i="19"/>
  <c r="Q53" i="19"/>
  <c r="X53" i="19"/>
  <c r="A54" i="19"/>
  <c r="O54" i="19"/>
  <c r="Q54" i="19"/>
  <c r="X54" i="19"/>
  <c r="A55" i="19"/>
  <c r="O55" i="19"/>
  <c r="Q55" i="19"/>
  <c r="X55" i="19"/>
  <c r="A56" i="19"/>
  <c r="O56" i="19"/>
  <c r="Q56" i="19"/>
  <c r="X56" i="19"/>
  <c r="A57" i="19"/>
  <c r="O57" i="19"/>
  <c r="Q57" i="19"/>
  <c r="X57" i="19"/>
  <c r="A58" i="19"/>
  <c r="O58" i="19"/>
  <c r="Q58" i="19"/>
  <c r="X58" i="19"/>
  <c r="A59" i="19"/>
  <c r="O59" i="19"/>
  <c r="Q59" i="19"/>
  <c r="X59" i="19"/>
  <c r="A60" i="19"/>
  <c r="O60" i="19"/>
  <c r="Q60" i="19"/>
  <c r="X60" i="19"/>
  <c r="A61" i="19"/>
  <c r="O61" i="19"/>
  <c r="Q61" i="19"/>
  <c r="X61" i="19"/>
  <c r="A62" i="19"/>
  <c r="O62" i="19"/>
  <c r="Q62" i="19"/>
  <c r="X62" i="19"/>
  <c r="A63" i="19"/>
  <c r="O63" i="19"/>
  <c r="Q63" i="19"/>
  <c r="X63" i="19"/>
  <c r="A64" i="19"/>
  <c r="O64" i="19"/>
  <c r="Q64" i="19"/>
  <c r="X64" i="19"/>
  <c r="A65" i="19"/>
  <c r="O65" i="19"/>
  <c r="Q65" i="19"/>
  <c r="X65" i="19"/>
  <c r="A66" i="19"/>
  <c r="X66" i="19"/>
  <c r="A67" i="19"/>
  <c r="X67" i="19"/>
  <c r="A68" i="19"/>
  <c r="X68" i="19"/>
  <c r="A69" i="19"/>
  <c r="O69" i="19"/>
  <c r="U69" i="19" s="1"/>
  <c r="Q69" i="19"/>
  <c r="W69" i="19" s="1"/>
  <c r="X69" i="19"/>
  <c r="E70" i="19"/>
  <c r="X70" i="19"/>
  <c r="A71" i="19"/>
  <c r="O71" i="19"/>
  <c r="Q71" i="19"/>
  <c r="X71" i="19"/>
  <c r="A72" i="19"/>
  <c r="O72" i="19"/>
  <c r="Q72" i="19"/>
  <c r="X72" i="19"/>
  <c r="A73" i="19"/>
  <c r="O73" i="19"/>
  <c r="Q73" i="19"/>
  <c r="X73" i="19"/>
  <c r="A74" i="19"/>
  <c r="O74" i="19"/>
  <c r="Q74" i="19"/>
  <c r="X74" i="19"/>
  <c r="A75" i="19"/>
  <c r="O75" i="19"/>
  <c r="Q75" i="19"/>
  <c r="X75" i="19"/>
  <c r="A76" i="19"/>
  <c r="O76" i="19"/>
  <c r="Q76" i="19"/>
  <c r="X76" i="19"/>
  <c r="A77" i="19"/>
  <c r="O77" i="19"/>
  <c r="Q77" i="19"/>
  <c r="X77" i="19"/>
  <c r="A78" i="19"/>
  <c r="O78" i="19"/>
  <c r="Q78" i="19"/>
  <c r="X78" i="19"/>
  <c r="A79" i="19"/>
  <c r="O79" i="19"/>
  <c r="Q79" i="19"/>
  <c r="X79" i="19"/>
  <c r="A80" i="19"/>
  <c r="O80" i="19"/>
  <c r="Q80" i="19"/>
  <c r="X80" i="19"/>
  <c r="A81" i="19"/>
  <c r="O81" i="19"/>
  <c r="Q81" i="19"/>
  <c r="X81" i="19"/>
  <c r="A82" i="19"/>
  <c r="O82" i="19"/>
  <c r="Q82" i="19"/>
  <c r="X82" i="19"/>
  <c r="A83" i="19"/>
  <c r="O83" i="19"/>
  <c r="Q83" i="19"/>
  <c r="X83" i="19"/>
  <c r="A84" i="19"/>
  <c r="O84" i="19"/>
  <c r="Q84" i="19"/>
  <c r="X84" i="19"/>
  <c r="A85" i="19"/>
  <c r="O85" i="19"/>
  <c r="Q85" i="19"/>
  <c r="X85" i="19"/>
  <c r="A86" i="19"/>
  <c r="O86" i="19"/>
  <c r="Q86" i="19"/>
  <c r="X86" i="19"/>
  <c r="A87" i="19"/>
  <c r="X87" i="19"/>
  <c r="A88" i="19"/>
  <c r="X88" i="19"/>
  <c r="A89" i="19"/>
  <c r="X89" i="19"/>
  <c r="A90" i="19"/>
  <c r="O90" i="19"/>
  <c r="U90" i="19" s="1"/>
  <c r="Q90" i="19"/>
  <c r="W90" i="19" s="1"/>
  <c r="X90" i="19"/>
  <c r="E91" i="19"/>
  <c r="X91" i="19"/>
  <c r="A92" i="19"/>
  <c r="O92" i="19"/>
  <c r="Q92" i="19"/>
  <c r="X92" i="19"/>
  <c r="A93" i="19"/>
  <c r="O93" i="19"/>
  <c r="Q93" i="19"/>
  <c r="X93" i="19"/>
  <c r="A94" i="19"/>
  <c r="O94" i="19"/>
  <c r="Q94" i="19"/>
  <c r="X94" i="19"/>
  <c r="A95" i="19"/>
  <c r="O95" i="19"/>
  <c r="Q95" i="19"/>
  <c r="X95" i="19"/>
  <c r="A96" i="19"/>
  <c r="O96" i="19"/>
  <c r="Q96" i="19"/>
  <c r="X96" i="19"/>
  <c r="A97" i="19"/>
  <c r="O97" i="19"/>
  <c r="Q97" i="19"/>
  <c r="X97" i="19"/>
  <c r="A98" i="19"/>
  <c r="O98" i="19"/>
  <c r="Q98" i="19"/>
  <c r="X98" i="19"/>
  <c r="A99" i="19"/>
  <c r="O99" i="19"/>
  <c r="Q99" i="19"/>
  <c r="X99" i="19"/>
  <c r="A100" i="19"/>
  <c r="O100" i="19"/>
  <c r="Q100" i="19"/>
  <c r="X100" i="19"/>
  <c r="A101" i="19"/>
  <c r="O101" i="19"/>
  <c r="Q101" i="19"/>
  <c r="X101" i="19"/>
  <c r="A102" i="19"/>
  <c r="O102" i="19"/>
  <c r="Q102" i="19"/>
  <c r="X102" i="19"/>
  <c r="A103" i="19"/>
  <c r="O103" i="19"/>
  <c r="Q103" i="19"/>
  <c r="X103" i="19"/>
  <c r="A104" i="19"/>
  <c r="O104" i="19"/>
  <c r="Q104" i="19"/>
  <c r="X104" i="19"/>
  <c r="A105" i="19"/>
  <c r="O105" i="19"/>
  <c r="Q105" i="19"/>
  <c r="X105" i="19"/>
  <c r="A106" i="19"/>
  <c r="O106" i="19"/>
  <c r="Q106" i="19"/>
  <c r="X106" i="19"/>
  <c r="A107" i="19"/>
  <c r="O107" i="19"/>
  <c r="Q107" i="19"/>
  <c r="X107" i="19"/>
  <c r="A108" i="19"/>
  <c r="X108" i="19"/>
  <c r="A109" i="19"/>
  <c r="X109" i="19"/>
  <c r="A110" i="19"/>
  <c r="X110" i="19"/>
  <c r="A111" i="19"/>
  <c r="O111" i="19"/>
  <c r="U111" i="19" s="1"/>
  <c r="Q111" i="19"/>
  <c r="W111" i="19" s="1"/>
  <c r="X111" i="19"/>
  <c r="E112" i="19"/>
  <c r="X112" i="19"/>
  <c r="A113" i="19"/>
  <c r="O113" i="19"/>
  <c r="Q113" i="19"/>
  <c r="X113" i="19"/>
  <c r="A114" i="19"/>
  <c r="O114" i="19"/>
  <c r="Q114" i="19"/>
  <c r="X114" i="19"/>
  <c r="A115" i="19"/>
  <c r="O115" i="19"/>
  <c r="Q115" i="19"/>
  <c r="X115" i="19"/>
  <c r="A116" i="19"/>
  <c r="O116" i="19"/>
  <c r="Q116" i="19"/>
  <c r="X116" i="19"/>
  <c r="A117" i="19"/>
  <c r="O117" i="19"/>
  <c r="Q117" i="19"/>
  <c r="X117" i="19"/>
  <c r="A118" i="19"/>
  <c r="O118" i="19"/>
  <c r="Q118" i="19"/>
  <c r="X118" i="19"/>
  <c r="A119" i="19"/>
  <c r="O119" i="19"/>
  <c r="Q119" i="19"/>
  <c r="X119" i="19"/>
  <c r="A120" i="19"/>
  <c r="O120" i="19"/>
  <c r="Q120" i="19"/>
  <c r="X120" i="19"/>
  <c r="A121" i="19"/>
  <c r="O121" i="19"/>
  <c r="Q121" i="19"/>
  <c r="X121" i="19"/>
  <c r="A122" i="19"/>
  <c r="O122" i="19"/>
  <c r="Q122" i="19"/>
  <c r="X122" i="19"/>
  <c r="A123" i="19"/>
  <c r="O123" i="19"/>
  <c r="Q123" i="19"/>
  <c r="X123" i="19"/>
  <c r="A124" i="19"/>
  <c r="O124" i="19"/>
  <c r="Q124" i="19"/>
  <c r="X124" i="19"/>
  <c r="A125" i="19"/>
  <c r="O125" i="19"/>
  <c r="Q125" i="19"/>
  <c r="X125" i="19"/>
  <c r="A126" i="19"/>
  <c r="O126" i="19"/>
  <c r="Q126" i="19"/>
  <c r="X126" i="19"/>
  <c r="A127" i="19"/>
  <c r="O127" i="19"/>
  <c r="Q127" i="19"/>
  <c r="X127" i="19"/>
  <c r="A128" i="19"/>
  <c r="O128" i="19"/>
  <c r="Q128" i="19"/>
  <c r="X128" i="19"/>
  <c r="A129" i="19"/>
  <c r="X129" i="19"/>
  <c r="A130" i="19"/>
  <c r="X130" i="19"/>
  <c r="A131" i="19"/>
  <c r="X131" i="19"/>
  <c r="A132" i="19"/>
  <c r="O132" i="19"/>
  <c r="U132" i="19" s="1"/>
  <c r="Q132" i="19"/>
  <c r="W132" i="19" s="1"/>
  <c r="X132" i="19"/>
  <c r="E133" i="19"/>
  <c r="X133" i="19"/>
  <c r="A134" i="19"/>
  <c r="O134" i="19"/>
  <c r="Q134" i="19"/>
  <c r="X134" i="19"/>
  <c r="A135" i="19"/>
  <c r="O135" i="19"/>
  <c r="Q135" i="19"/>
  <c r="X135" i="19"/>
  <c r="A136" i="19"/>
  <c r="O136" i="19"/>
  <c r="Q136" i="19"/>
  <c r="X136" i="19"/>
  <c r="A137" i="19"/>
  <c r="O137" i="19"/>
  <c r="Q137" i="19"/>
  <c r="X137" i="19"/>
  <c r="A138" i="19"/>
  <c r="O138" i="19"/>
  <c r="Q138" i="19"/>
  <c r="X138" i="19"/>
  <c r="A139" i="19"/>
  <c r="O139" i="19"/>
  <c r="Q139" i="19"/>
  <c r="X139" i="19"/>
  <c r="A140" i="19"/>
  <c r="O140" i="19"/>
  <c r="Q140" i="19"/>
  <c r="X140" i="19"/>
  <c r="A141" i="19"/>
  <c r="O141" i="19"/>
  <c r="Q141" i="19"/>
  <c r="X141" i="19"/>
  <c r="A142" i="19"/>
  <c r="O142" i="19"/>
  <c r="Q142" i="19"/>
  <c r="X142" i="19"/>
  <c r="A143" i="19"/>
  <c r="O143" i="19"/>
  <c r="Q143" i="19"/>
  <c r="X143" i="19"/>
  <c r="A144" i="19"/>
  <c r="O144" i="19"/>
  <c r="Q144" i="19"/>
  <c r="X144" i="19"/>
  <c r="A145" i="19"/>
  <c r="O145" i="19"/>
  <c r="Q145" i="19"/>
  <c r="X145" i="19"/>
  <c r="A146" i="19"/>
  <c r="O146" i="19"/>
  <c r="Q146" i="19"/>
  <c r="X146" i="19"/>
  <c r="A147" i="19"/>
  <c r="O147" i="19"/>
  <c r="Q147" i="19"/>
  <c r="X147" i="19"/>
  <c r="A148" i="19"/>
  <c r="O148" i="19"/>
  <c r="Q148" i="19"/>
  <c r="X148" i="19"/>
  <c r="A149" i="19"/>
  <c r="O149" i="19"/>
  <c r="Q149" i="19"/>
  <c r="X149" i="19"/>
  <c r="A150" i="19"/>
  <c r="X150" i="19"/>
  <c r="A151" i="19"/>
  <c r="X151" i="19"/>
  <c r="A152" i="19"/>
  <c r="X152" i="19"/>
  <c r="A153" i="19"/>
  <c r="O153" i="19"/>
  <c r="U153" i="19" s="1"/>
  <c r="Q153" i="19"/>
  <c r="W153" i="19" s="1"/>
  <c r="X153" i="19"/>
  <c r="E154" i="19"/>
  <c r="X154" i="19"/>
  <c r="A155" i="19"/>
  <c r="O155" i="19"/>
  <c r="Q155" i="19"/>
  <c r="X155" i="19"/>
  <c r="A156" i="19"/>
  <c r="O156" i="19"/>
  <c r="Q156" i="19"/>
  <c r="X156" i="19"/>
  <c r="A157" i="19"/>
  <c r="O157" i="19"/>
  <c r="Q157" i="19"/>
  <c r="X157" i="19"/>
  <c r="A158" i="19"/>
  <c r="O158" i="19"/>
  <c r="Q158" i="19"/>
  <c r="X158" i="19"/>
  <c r="A159" i="19"/>
  <c r="O159" i="19"/>
  <c r="Q159" i="19"/>
  <c r="X159" i="19"/>
  <c r="A160" i="19"/>
  <c r="O160" i="19"/>
  <c r="Q160" i="19"/>
  <c r="X160" i="19"/>
  <c r="A161" i="19"/>
  <c r="O161" i="19"/>
  <c r="Q161" i="19"/>
  <c r="X161" i="19"/>
  <c r="A162" i="19"/>
  <c r="O162" i="19"/>
  <c r="Q162" i="19"/>
  <c r="X162" i="19"/>
  <c r="A163" i="19"/>
  <c r="O163" i="19"/>
  <c r="Q163" i="19"/>
  <c r="X163" i="19"/>
  <c r="A164" i="19"/>
  <c r="O164" i="19"/>
  <c r="Q164" i="19"/>
  <c r="X164" i="19"/>
  <c r="A165" i="19"/>
  <c r="O165" i="19"/>
  <c r="Q165" i="19"/>
  <c r="X165" i="19"/>
  <c r="A166" i="19"/>
  <c r="O166" i="19"/>
  <c r="Q166" i="19"/>
  <c r="X166" i="19"/>
  <c r="A167" i="19"/>
  <c r="O167" i="19"/>
  <c r="Q167" i="19"/>
  <c r="X167" i="19"/>
  <c r="A168" i="19"/>
  <c r="O168" i="19"/>
  <c r="Q168" i="19"/>
  <c r="X168" i="19"/>
  <c r="A169" i="19"/>
  <c r="O169" i="19"/>
  <c r="Q169" i="19"/>
  <c r="X169" i="19"/>
  <c r="A170" i="19"/>
  <c r="O170" i="19"/>
  <c r="Q170" i="19"/>
  <c r="X170" i="19"/>
  <c r="A171" i="19"/>
  <c r="X171" i="19"/>
  <c r="A172" i="19"/>
  <c r="X172" i="19"/>
  <c r="A173" i="19"/>
  <c r="X173" i="19"/>
  <c r="A174" i="19"/>
  <c r="O174" i="19"/>
  <c r="U174" i="19" s="1"/>
  <c r="Q174" i="19"/>
  <c r="W174" i="19"/>
  <c r="X174" i="19"/>
  <c r="E175" i="19"/>
  <c r="X175" i="19"/>
  <c r="A176" i="19"/>
  <c r="O176" i="19"/>
  <c r="Q176" i="19"/>
  <c r="X176" i="19"/>
  <c r="A177" i="19"/>
  <c r="O177" i="19"/>
  <c r="Q177" i="19"/>
  <c r="X177" i="19"/>
  <c r="A178" i="19"/>
  <c r="O178" i="19"/>
  <c r="Q178" i="19"/>
  <c r="X178" i="19"/>
  <c r="A179" i="19"/>
  <c r="O179" i="19"/>
  <c r="Q179" i="19"/>
  <c r="X179" i="19"/>
  <c r="A180" i="19"/>
  <c r="O180" i="19"/>
  <c r="Q180" i="19"/>
  <c r="X180" i="19"/>
  <c r="A181" i="19"/>
  <c r="O181" i="19"/>
  <c r="Q181" i="19"/>
  <c r="X181" i="19"/>
  <c r="A182" i="19"/>
  <c r="O182" i="19"/>
  <c r="Q182" i="19"/>
  <c r="X182" i="19"/>
  <c r="A183" i="19"/>
  <c r="O183" i="19"/>
  <c r="Q183" i="19"/>
  <c r="X183" i="19"/>
  <c r="A184" i="19"/>
  <c r="O184" i="19"/>
  <c r="Q184" i="19"/>
  <c r="X184" i="19"/>
  <c r="A185" i="19"/>
  <c r="O185" i="19"/>
  <c r="Q185" i="19"/>
  <c r="X185" i="19"/>
  <c r="A186" i="19"/>
  <c r="O186" i="19"/>
  <c r="Q186" i="19"/>
  <c r="X186" i="19"/>
  <c r="A187" i="19"/>
  <c r="O187" i="19"/>
  <c r="Q187" i="19"/>
  <c r="X187" i="19"/>
  <c r="A188" i="19"/>
  <c r="O188" i="19"/>
  <c r="Q188" i="19"/>
  <c r="X188" i="19"/>
  <c r="A189" i="19"/>
  <c r="O189" i="19"/>
  <c r="Q189" i="19"/>
  <c r="X189" i="19"/>
  <c r="A190" i="19"/>
  <c r="O190" i="19"/>
  <c r="Q190" i="19"/>
  <c r="X190" i="19"/>
  <c r="A191" i="19"/>
  <c r="O191" i="19"/>
  <c r="Q191" i="19"/>
  <c r="X191" i="19"/>
  <c r="A192" i="19"/>
  <c r="X192" i="19"/>
  <c r="A193" i="19"/>
  <c r="X193" i="19"/>
  <c r="A194" i="19"/>
  <c r="X194" i="19"/>
  <c r="A195" i="19"/>
  <c r="O195" i="19"/>
  <c r="U195" i="19"/>
  <c r="Q195" i="19"/>
  <c r="W195" i="19" s="1"/>
  <c r="X195" i="19"/>
  <c r="E196" i="19"/>
  <c r="X196" i="19"/>
  <c r="A197" i="19"/>
  <c r="O197" i="19"/>
  <c r="Q197" i="19"/>
  <c r="X197" i="19"/>
  <c r="A198" i="19"/>
  <c r="O198" i="19"/>
  <c r="Q198" i="19"/>
  <c r="X198" i="19"/>
  <c r="A199" i="19"/>
  <c r="O199" i="19"/>
  <c r="Q199" i="19"/>
  <c r="X199" i="19"/>
  <c r="A200" i="19"/>
  <c r="O200" i="19"/>
  <c r="Q200" i="19"/>
  <c r="X200" i="19"/>
  <c r="A201" i="19"/>
  <c r="O201" i="19"/>
  <c r="Q201" i="19"/>
  <c r="X201" i="19"/>
  <c r="A202" i="19"/>
  <c r="O202" i="19"/>
  <c r="Q202" i="19"/>
  <c r="X202" i="19"/>
  <c r="A203" i="19"/>
  <c r="O203" i="19"/>
  <c r="Q203" i="19"/>
  <c r="X203" i="19"/>
  <c r="A204" i="19"/>
  <c r="O204" i="19"/>
  <c r="Q204" i="19"/>
  <c r="X204" i="19"/>
  <c r="A205" i="19"/>
  <c r="O205" i="19"/>
  <c r="Q205" i="19"/>
  <c r="X205" i="19"/>
  <c r="A206" i="19"/>
  <c r="O206" i="19"/>
  <c r="Q206" i="19"/>
  <c r="X206" i="19"/>
  <c r="A207" i="19"/>
  <c r="O207" i="19"/>
  <c r="Q207" i="19"/>
  <c r="X207" i="19"/>
  <c r="A208" i="19"/>
  <c r="O208" i="19"/>
  <c r="Q208" i="19"/>
  <c r="X208" i="19"/>
  <c r="A209" i="19"/>
  <c r="O209" i="19"/>
  <c r="Q209" i="19"/>
  <c r="X209" i="19"/>
  <c r="A210" i="19"/>
  <c r="O210" i="19"/>
  <c r="Q210" i="19"/>
  <c r="X210" i="19"/>
  <c r="A211" i="19"/>
  <c r="O211" i="19"/>
  <c r="Q211" i="19"/>
  <c r="X211" i="19"/>
  <c r="A212" i="19"/>
  <c r="O212" i="19"/>
  <c r="Q212" i="19"/>
  <c r="X212" i="19"/>
  <c r="A213" i="19"/>
  <c r="X213" i="19"/>
  <c r="A214" i="19"/>
  <c r="X214" i="19"/>
  <c r="A215" i="19"/>
  <c r="X215" i="19"/>
  <c r="A216" i="19"/>
  <c r="O216" i="19"/>
  <c r="U216" i="19" s="1"/>
  <c r="Q216" i="19"/>
  <c r="W216" i="19" s="1"/>
  <c r="X216" i="19"/>
  <c r="E217" i="19"/>
  <c r="X217" i="19"/>
  <c r="A218" i="19"/>
  <c r="O218" i="19"/>
  <c r="Q218" i="19"/>
  <c r="X218" i="19"/>
  <c r="A219" i="19"/>
  <c r="O219" i="19"/>
  <c r="Q219" i="19"/>
  <c r="X219" i="19"/>
  <c r="A220" i="19"/>
  <c r="O220" i="19"/>
  <c r="Q220" i="19"/>
  <c r="X220" i="19"/>
  <c r="A221" i="19"/>
  <c r="O221" i="19"/>
  <c r="Q221" i="19"/>
  <c r="X221" i="19"/>
  <c r="A222" i="19"/>
  <c r="O222" i="19"/>
  <c r="Q222" i="19"/>
  <c r="X222" i="19"/>
  <c r="A223" i="19"/>
  <c r="O223" i="19"/>
  <c r="Q223" i="19"/>
  <c r="X223" i="19"/>
  <c r="A224" i="19"/>
  <c r="O224" i="19"/>
  <c r="Q224" i="19"/>
  <c r="X224" i="19"/>
  <c r="A225" i="19"/>
  <c r="O225" i="19"/>
  <c r="Q225" i="19"/>
  <c r="X225" i="19"/>
  <c r="A226" i="19"/>
  <c r="O226" i="19"/>
  <c r="Q226" i="19"/>
  <c r="X226" i="19"/>
  <c r="A227" i="19"/>
  <c r="O227" i="19"/>
  <c r="Q227" i="19"/>
  <c r="X227" i="19"/>
  <c r="A228" i="19"/>
  <c r="O228" i="19"/>
  <c r="Q228" i="19"/>
  <c r="X228" i="19"/>
  <c r="A229" i="19"/>
  <c r="O229" i="19"/>
  <c r="Q229" i="19"/>
  <c r="X229" i="19"/>
  <c r="A230" i="19"/>
  <c r="O230" i="19"/>
  <c r="Q230" i="19"/>
  <c r="X230" i="19"/>
  <c r="A231" i="19"/>
  <c r="O231" i="19"/>
  <c r="Q231" i="19"/>
  <c r="X231" i="19"/>
  <c r="A232" i="19"/>
  <c r="O232" i="19"/>
  <c r="Q232" i="19"/>
  <c r="X232" i="19"/>
  <c r="A233" i="19"/>
  <c r="O233" i="19"/>
  <c r="Q233" i="19"/>
  <c r="X233" i="19"/>
  <c r="A234" i="19"/>
  <c r="X234" i="19"/>
  <c r="A235" i="19"/>
  <c r="X235" i="19"/>
  <c r="A236" i="19"/>
  <c r="X236" i="19"/>
  <c r="A237" i="19"/>
  <c r="O237" i="19"/>
  <c r="U237" i="19" s="1"/>
  <c r="Q237" i="19"/>
  <c r="W237" i="19" s="1"/>
  <c r="X237" i="19"/>
  <c r="E238" i="19"/>
  <c r="X238" i="19"/>
  <c r="A239" i="19"/>
  <c r="O239" i="19"/>
  <c r="Q239" i="19"/>
  <c r="X239" i="19"/>
  <c r="A240" i="19"/>
  <c r="O240" i="19"/>
  <c r="Q240" i="19"/>
  <c r="X240" i="19"/>
  <c r="A241" i="19"/>
  <c r="O241" i="19"/>
  <c r="Q241" i="19"/>
  <c r="X241" i="19"/>
  <c r="A242" i="19"/>
  <c r="O242" i="19"/>
  <c r="Q242" i="19"/>
  <c r="X242" i="19"/>
  <c r="A243" i="19"/>
  <c r="O243" i="19"/>
  <c r="Q243" i="19"/>
  <c r="X243" i="19"/>
  <c r="A244" i="19"/>
  <c r="O244" i="19"/>
  <c r="Q244" i="19"/>
  <c r="X244" i="19"/>
  <c r="A245" i="19"/>
  <c r="O245" i="19"/>
  <c r="Q245" i="19"/>
  <c r="X245" i="19"/>
  <c r="A246" i="19"/>
  <c r="O246" i="19"/>
  <c r="Q246" i="19"/>
  <c r="X246" i="19"/>
  <c r="A247" i="19"/>
  <c r="O247" i="19"/>
  <c r="Q247" i="19"/>
  <c r="X247" i="19"/>
  <c r="A248" i="19"/>
  <c r="O248" i="19"/>
  <c r="Q248" i="19"/>
  <c r="X248" i="19"/>
  <c r="A249" i="19"/>
  <c r="O249" i="19"/>
  <c r="Q249" i="19"/>
  <c r="X249" i="19"/>
  <c r="A250" i="19"/>
  <c r="O250" i="19"/>
  <c r="Q250" i="19"/>
  <c r="X250" i="19"/>
  <c r="A251" i="19"/>
  <c r="O251" i="19"/>
  <c r="Q251" i="19"/>
  <c r="X251" i="19"/>
  <c r="A252" i="19"/>
  <c r="O252" i="19"/>
  <c r="Q252" i="19"/>
  <c r="X252" i="19"/>
  <c r="A253" i="19"/>
  <c r="O253" i="19"/>
  <c r="Q253" i="19"/>
  <c r="X253" i="19"/>
  <c r="A254" i="19"/>
  <c r="O254" i="19"/>
  <c r="Q254" i="19"/>
  <c r="X254" i="19"/>
  <c r="A255" i="19"/>
  <c r="X255" i="19"/>
  <c r="A256" i="19"/>
  <c r="X256" i="19"/>
  <c r="A257" i="19"/>
  <c r="X257" i="19"/>
  <c r="A258" i="19"/>
  <c r="O258" i="19"/>
  <c r="U258" i="19" s="1"/>
  <c r="Q258" i="19"/>
  <c r="W258" i="19"/>
  <c r="X258" i="19"/>
  <c r="E259" i="19"/>
  <c r="X259" i="19"/>
  <c r="A260" i="19"/>
  <c r="O260" i="19"/>
  <c r="Q260" i="19"/>
  <c r="X260" i="19"/>
  <c r="A261" i="19"/>
  <c r="O261" i="19"/>
  <c r="Q261" i="19"/>
  <c r="X261" i="19"/>
  <c r="A262" i="19"/>
  <c r="O262" i="19"/>
  <c r="Q262" i="19"/>
  <c r="X262" i="19"/>
  <c r="A263" i="19"/>
  <c r="O263" i="19"/>
  <c r="Q263" i="19"/>
  <c r="X263" i="19"/>
  <c r="A264" i="19"/>
  <c r="O264" i="19"/>
  <c r="Q264" i="19"/>
  <c r="X264" i="19"/>
  <c r="A265" i="19"/>
  <c r="O265" i="19"/>
  <c r="Q265" i="19"/>
  <c r="X265" i="19"/>
  <c r="A266" i="19"/>
  <c r="O266" i="19"/>
  <c r="Q266" i="19"/>
  <c r="X266" i="19"/>
  <c r="A267" i="19"/>
  <c r="O267" i="19"/>
  <c r="Q267" i="19"/>
  <c r="X267" i="19"/>
  <c r="A268" i="19"/>
  <c r="O268" i="19"/>
  <c r="Q268" i="19"/>
  <c r="X268" i="19"/>
  <c r="A269" i="19"/>
  <c r="O269" i="19"/>
  <c r="Q269" i="19"/>
  <c r="X269" i="19"/>
  <c r="A270" i="19"/>
  <c r="O270" i="19"/>
  <c r="Q270" i="19"/>
  <c r="X270" i="19"/>
  <c r="A271" i="19"/>
  <c r="O271" i="19"/>
  <c r="Q271" i="19"/>
  <c r="X271" i="19"/>
  <c r="A272" i="19"/>
  <c r="O272" i="19"/>
  <c r="Q272" i="19"/>
  <c r="X272" i="19"/>
  <c r="A273" i="19"/>
  <c r="O273" i="19"/>
  <c r="Q273" i="19"/>
  <c r="X273" i="19"/>
  <c r="A274" i="19"/>
  <c r="O274" i="19"/>
  <c r="Q274" i="19"/>
  <c r="X274" i="19"/>
  <c r="A275" i="19"/>
  <c r="O275" i="19"/>
  <c r="Q275" i="19"/>
  <c r="X275" i="19"/>
  <c r="A276" i="19"/>
  <c r="X276" i="19"/>
  <c r="A277" i="19"/>
  <c r="X277" i="19"/>
  <c r="A278" i="19"/>
  <c r="X278" i="19"/>
  <c r="A279" i="19"/>
  <c r="O279" i="19"/>
  <c r="U279" i="19" s="1"/>
  <c r="Q279" i="19"/>
  <c r="W279" i="19" s="1"/>
  <c r="X279" i="19"/>
  <c r="E280" i="19"/>
  <c r="X280" i="19"/>
  <c r="A281" i="19"/>
  <c r="O281" i="19"/>
  <c r="Q281" i="19"/>
  <c r="X281" i="19"/>
  <c r="A282" i="19"/>
  <c r="O282" i="19"/>
  <c r="Q282" i="19"/>
  <c r="X282" i="19"/>
  <c r="A283" i="19"/>
  <c r="O283" i="19"/>
  <c r="Q283" i="19"/>
  <c r="X283" i="19"/>
  <c r="A284" i="19"/>
  <c r="O284" i="19"/>
  <c r="Q284" i="19"/>
  <c r="X284" i="19"/>
  <c r="A285" i="19"/>
  <c r="O285" i="19"/>
  <c r="Q285" i="19"/>
  <c r="X285" i="19"/>
  <c r="A286" i="19"/>
  <c r="O286" i="19"/>
  <c r="Q286" i="19"/>
  <c r="X286" i="19"/>
  <c r="A287" i="19"/>
  <c r="O287" i="19"/>
  <c r="Q287" i="19"/>
  <c r="X287" i="19"/>
  <c r="A288" i="19"/>
  <c r="O288" i="19"/>
  <c r="Q288" i="19"/>
  <c r="X288" i="19"/>
  <c r="A289" i="19"/>
  <c r="O289" i="19"/>
  <c r="Q289" i="19"/>
  <c r="X289" i="19"/>
  <c r="A290" i="19"/>
  <c r="O290" i="19"/>
  <c r="Q290" i="19"/>
  <c r="X290" i="19"/>
  <c r="A291" i="19"/>
  <c r="O291" i="19"/>
  <c r="Q291" i="19"/>
  <c r="X291" i="19"/>
  <c r="A292" i="19"/>
  <c r="O292" i="19"/>
  <c r="Q292" i="19"/>
  <c r="X292" i="19"/>
  <c r="A293" i="19"/>
  <c r="O293" i="19"/>
  <c r="Q293" i="19"/>
  <c r="X293" i="19"/>
  <c r="A294" i="19"/>
  <c r="O294" i="19"/>
  <c r="Q294" i="19"/>
  <c r="X294" i="19"/>
  <c r="A295" i="19"/>
  <c r="O295" i="19"/>
  <c r="Q295" i="19"/>
  <c r="X295" i="19"/>
  <c r="A296" i="19"/>
  <c r="O296" i="19"/>
  <c r="Q296" i="19"/>
  <c r="X296" i="19"/>
  <c r="A297" i="19"/>
  <c r="X297" i="19"/>
  <c r="A298" i="19"/>
  <c r="X298" i="19"/>
  <c r="A299" i="19"/>
  <c r="X299" i="19"/>
  <c r="A300" i="19"/>
  <c r="O300" i="19"/>
  <c r="U300" i="19" s="1"/>
  <c r="Q300" i="19"/>
  <c r="W300" i="19" s="1"/>
  <c r="X300" i="19"/>
  <c r="E301" i="19"/>
  <c r="X301" i="19"/>
  <c r="A302" i="19"/>
  <c r="O302" i="19"/>
  <c r="Q302" i="19"/>
  <c r="X302" i="19"/>
  <c r="A303" i="19"/>
  <c r="O303" i="19"/>
  <c r="Q303" i="19"/>
  <c r="X303" i="19"/>
  <c r="A304" i="19"/>
  <c r="O304" i="19"/>
  <c r="Q304" i="19"/>
  <c r="X304" i="19"/>
  <c r="A305" i="19"/>
  <c r="O305" i="19"/>
  <c r="Q305" i="19"/>
  <c r="X305" i="19"/>
  <c r="A306" i="19"/>
  <c r="O306" i="19"/>
  <c r="Q306" i="19"/>
  <c r="X306" i="19"/>
  <c r="A307" i="19"/>
  <c r="O307" i="19"/>
  <c r="Q307" i="19"/>
  <c r="X307" i="19"/>
  <c r="A308" i="19"/>
  <c r="O308" i="19"/>
  <c r="Q308" i="19"/>
  <c r="X308" i="19"/>
  <c r="A309" i="19"/>
  <c r="O309" i="19"/>
  <c r="Q309" i="19"/>
  <c r="X309" i="19"/>
  <c r="A310" i="19"/>
  <c r="O310" i="19"/>
  <c r="Q310" i="19"/>
  <c r="X310" i="19"/>
  <c r="A311" i="19"/>
  <c r="O311" i="19"/>
  <c r="Q311" i="19"/>
  <c r="X311" i="19"/>
  <c r="A312" i="19"/>
  <c r="O312" i="19"/>
  <c r="Q312" i="19"/>
  <c r="X312" i="19"/>
  <c r="A313" i="19"/>
  <c r="O313" i="19"/>
  <c r="Q313" i="19"/>
  <c r="X313" i="19"/>
  <c r="A314" i="19"/>
  <c r="O314" i="19"/>
  <c r="Q314" i="19"/>
  <c r="X314" i="19"/>
  <c r="A315" i="19"/>
  <c r="O315" i="19"/>
  <c r="Q315" i="19"/>
  <c r="X315" i="19"/>
  <c r="A316" i="19"/>
  <c r="O316" i="19"/>
  <c r="Q316" i="19"/>
  <c r="X316" i="19"/>
  <c r="A317" i="19"/>
  <c r="O317" i="19"/>
  <c r="Q317" i="19"/>
  <c r="X317" i="19"/>
  <c r="A318" i="19"/>
  <c r="X318" i="19"/>
  <c r="A319" i="19"/>
  <c r="X319" i="19"/>
  <c r="A320" i="19"/>
  <c r="X320" i="19"/>
  <c r="A321" i="19"/>
  <c r="O321" i="19"/>
  <c r="U321" i="19" s="1"/>
  <c r="Q321" i="19"/>
  <c r="W321" i="19" s="1"/>
  <c r="X321" i="19"/>
  <c r="E322" i="19"/>
  <c r="X322" i="19"/>
  <c r="A323" i="19"/>
  <c r="O323" i="19"/>
  <c r="Q323" i="19"/>
  <c r="X323" i="19"/>
  <c r="A324" i="19"/>
  <c r="O324" i="19"/>
  <c r="Q324" i="19"/>
  <c r="X324" i="19"/>
  <c r="A325" i="19"/>
  <c r="O325" i="19"/>
  <c r="Q325" i="19"/>
  <c r="X325" i="19"/>
  <c r="A326" i="19"/>
  <c r="O326" i="19"/>
  <c r="Q326" i="19"/>
  <c r="X326" i="19"/>
  <c r="A327" i="19"/>
  <c r="O327" i="19"/>
  <c r="Q327" i="19"/>
  <c r="X327" i="19"/>
  <c r="A328" i="19"/>
  <c r="O328" i="19"/>
  <c r="Q328" i="19"/>
  <c r="X328" i="19"/>
  <c r="A329" i="19"/>
  <c r="O329" i="19"/>
  <c r="Q329" i="19"/>
  <c r="X329" i="19"/>
  <c r="A330" i="19"/>
  <c r="O330" i="19"/>
  <c r="Q330" i="19"/>
  <c r="X330" i="19"/>
  <c r="A331" i="19"/>
  <c r="O331" i="19"/>
  <c r="Q331" i="19"/>
  <c r="X331" i="19"/>
  <c r="A332" i="19"/>
  <c r="O332" i="19"/>
  <c r="Q332" i="19"/>
  <c r="X332" i="19"/>
  <c r="A333" i="19"/>
  <c r="O333" i="19"/>
  <c r="Q333" i="19"/>
  <c r="X333" i="19"/>
  <c r="A334" i="19"/>
  <c r="O334" i="19"/>
  <c r="Q334" i="19"/>
  <c r="X334" i="19"/>
  <c r="A335" i="19"/>
  <c r="O335" i="19"/>
  <c r="Q335" i="19"/>
  <c r="X335" i="19"/>
  <c r="A336" i="19"/>
  <c r="O336" i="19"/>
  <c r="Q336" i="19"/>
  <c r="X336" i="19"/>
  <c r="A337" i="19"/>
  <c r="O337" i="19"/>
  <c r="Q337" i="19"/>
  <c r="X337" i="19"/>
  <c r="A338" i="19"/>
  <c r="O338" i="19"/>
  <c r="Q338" i="19"/>
  <c r="X338" i="19"/>
  <c r="A339" i="19"/>
  <c r="X339" i="19"/>
  <c r="A340" i="19"/>
  <c r="X340" i="19"/>
  <c r="A341" i="19"/>
  <c r="X341" i="19"/>
  <c r="A342" i="19"/>
  <c r="O342" i="19"/>
  <c r="U342" i="19" s="1"/>
  <c r="Q342" i="19"/>
  <c r="W342" i="19" s="1"/>
  <c r="X342" i="19"/>
  <c r="E343" i="19"/>
  <c r="X343" i="19"/>
  <c r="A344" i="19"/>
  <c r="O344" i="19"/>
  <c r="Q344" i="19"/>
  <c r="X344" i="19"/>
  <c r="A345" i="19"/>
  <c r="O345" i="19"/>
  <c r="Q345" i="19"/>
  <c r="X345" i="19"/>
  <c r="A346" i="19"/>
  <c r="O346" i="19"/>
  <c r="Q346" i="19"/>
  <c r="X346" i="19"/>
  <c r="A347" i="19"/>
  <c r="O347" i="19"/>
  <c r="Q347" i="19"/>
  <c r="X347" i="19"/>
  <c r="A348" i="19"/>
  <c r="O348" i="19"/>
  <c r="Q348" i="19"/>
  <c r="X348" i="19"/>
  <c r="A349" i="19"/>
  <c r="O349" i="19"/>
  <c r="Q349" i="19"/>
  <c r="X349" i="19"/>
  <c r="A350" i="19"/>
  <c r="O350" i="19"/>
  <c r="Q350" i="19"/>
  <c r="X350" i="19"/>
  <c r="A351" i="19"/>
  <c r="O351" i="19"/>
  <c r="Q351" i="19"/>
  <c r="X351" i="19"/>
  <c r="A352" i="19"/>
  <c r="O352" i="19"/>
  <c r="Q352" i="19"/>
  <c r="X352" i="19"/>
  <c r="A353" i="19"/>
  <c r="O353" i="19"/>
  <c r="Q353" i="19"/>
  <c r="X353" i="19"/>
  <c r="A354" i="19"/>
  <c r="O354" i="19"/>
  <c r="Q354" i="19"/>
  <c r="X354" i="19"/>
  <c r="A355" i="19"/>
  <c r="O355" i="19"/>
  <c r="Q355" i="19"/>
  <c r="X355" i="19"/>
  <c r="A356" i="19"/>
  <c r="O356" i="19"/>
  <c r="Q356" i="19"/>
  <c r="X356" i="19"/>
  <c r="A357" i="19"/>
  <c r="O357" i="19"/>
  <c r="Q357" i="19"/>
  <c r="X357" i="19"/>
  <c r="A358" i="19"/>
  <c r="O358" i="19"/>
  <c r="Q358" i="19"/>
  <c r="X358" i="19"/>
  <c r="A359" i="19"/>
  <c r="O359" i="19"/>
  <c r="Q359" i="19"/>
  <c r="X359" i="19"/>
  <c r="A360" i="19"/>
  <c r="X360" i="19"/>
  <c r="A361" i="19"/>
  <c r="X361" i="19"/>
  <c r="A362" i="19"/>
  <c r="X362" i="19"/>
  <c r="A363" i="19"/>
  <c r="O363" i="19"/>
  <c r="U363" i="19"/>
  <c r="Q363" i="19"/>
  <c r="W363" i="19" s="1"/>
  <c r="X363" i="19"/>
  <c r="E364" i="19"/>
  <c r="X364" i="19"/>
  <c r="A365" i="19"/>
  <c r="O365" i="19"/>
  <c r="Q365" i="19"/>
  <c r="X365" i="19"/>
  <c r="A366" i="19"/>
  <c r="O366" i="19"/>
  <c r="Q366" i="19"/>
  <c r="X366" i="19"/>
  <c r="A367" i="19"/>
  <c r="O367" i="19"/>
  <c r="Q367" i="19"/>
  <c r="X367" i="19"/>
  <c r="A368" i="19"/>
  <c r="O368" i="19"/>
  <c r="Q368" i="19"/>
  <c r="X368" i="19"/>
  <c r="A369" i="19"/>
  <c r="O369" i="19"/>
  <c r="Q369" i="19"/>
  <c r="X369" i="19"/>
  <c r="A370" i="19"/>
  <c r="O370" i="19"/>
  <c r="Q370" i="19"/>
  <c r="X370" i="19"/>
  <c r="A371" i="19"/>
  <c r="O371" i="19"/>
  <c r="Q371" i="19"/>
  <c r="X371" i="19"/>
  <c r="A372" i="19"/>
  <c r="O372" i="19"/>
  <c r="Q372" i="19"/>
  <c r="X372" i="19"/>
  <c r="A373" i="19"/>
  <c r="O373" i="19"/>
  <c r="Q373" i="19"/>
  <c r="X373" i="19"/>
  <c r="A374" i="19"/>
  <c r="O374" i="19"/>
  <c r="Q374" i="19"/>
  <c r="X374" i="19"/>
  <c r="A375" i="19"/>
  <c r="O375" i="19"/>
  <c r="Q375" i="19"/>
  <c r="X375" i="19"/>
  <c r="A376" i="19"/>
  <c r="O376" i="19"/>
  <c r="Q376" i="19"/>
  <c r="X376" i="19"/>
  <c r="A377" i="19"/>
  <c r="O377" i="19"/>
  <c r="Q377" i="19"/>
  <c r="X377" i="19"/>
  <c r="A378" i="19"/>
  <c r="O378" i="19"/>
  <c r="Q378" i="19"/>
  <c r="X378" i="19"/>
  <c r="A379" i="19"/>
  <c r="O379" i="19"/>
  <c r="Q379" i="19"/>
  <c r="X379" i="19"/>
  <c r="A380" i="19"/>
  <c r="O380" i="19"/>
  <c r="Q380" i="19"/>
  <c r="X380" i="19"/>
  <c r="A381" i="19"/>
  <c r="X381" i="19"/>
  <c r="A382" i="19"/>
  <c r="X382" i="19"/>
  <c r="A383" i="19"/>
  <c r="X383" i="19"/>
  <c r="A384" i="19"/>
  <c r="O384" i="19"/>
  <c r="O385" i="19" s="1"/>
  <c r="Q384" i="19"/>
  <c r="W384" i="19" s="1"/>
  <c r="X384" i="19"/>
  <c r="E385" i="19"/>
  <c r="X385" i="19"/>
  <c r="A386" i="19"/>
  <c r="O386" i="19"/>
  <c r="Q386" i="19"/>
  <c r="X386" i="19"/>
  <c r="A387" i="19"/>
  <c r="O387" i="19"/>
  <c r="Q387" i="19"/>
  <c r="X387" i="19"/>
  <c r="A388" i="19"/>
  <c r="O388" i="19"/>
  <c r="Q388" i="19"/>
  <c r="X388" i="19"/>
  <c r="A389" i="19"/>
  <c r="O389" i="19"/>
  <c r="Q389" i="19"/>
  <c r="X389" i="19"/>
  <c r="A390" i="19"/>
  <c r="O390" i="19"/>
  <c r="Q390" i="19"/>
  <c r="X390" i="19"/>
  <c r="A391" i="19"/>
  <c r="O391" i="19"/>
  <c r="Q391" i="19"/>
  <c r="X391" i="19"/>
  <c r="A392" i="19"/>
  <c r="O392" i="19"/>
  <c r="Q392" i="19"/>
  <c r="X392" i="19"/>
  <c r="A393" i="19"/>
  <c r="O393" i="19"/>
  <c r="Q393" i="19"/>
  <c r="X393" i="19"/>
  <c r="A394" i="19"/>
  <c r="O394" i="19"/>
  <c r="Q394" i="19"/>
  <c r="X394" i="19"/>
  <c r="A395" i="19"/>
  <c r="O395" i="19"/>
  <c r="Q395" i="19"/>
  <c r="X395" i="19"/>
  <c r="A396" i="19"/>
  <c r="O396" i="19"/>
  <c r="Q396" i="19"/>
  <c r="X396" i="19"/>
  <c r="A397" i="19"/>
  <c r="O397" i="19"/>
  <c r="Q397" i="19"/>
  <c r="X397" i="19"/>
  <c r="A398" i="19"/>
  <c r="O398" i="19"/>
  <c r="Q398" i="19"/>
  <c r="X398" i="19"/>
  <c r="A399" i="19"/>
  <c r="O399" i="19"/>
  <c r="Q399" i="19"/>
  <c r="X399" i="19"/>
  <c r="A400" i="19"/>
  <c r="O400" i="19"/>
  <c r="Q400" i="19"/>
  <c r="X400" i="19"/>
  <c r="A401" i="19"/>
  <c r="O401" i="19"/>
  <c r="Q401" i="19"/>
  <c r="X401" i="19"/>
  <c r="A402" i="19"/>
  <c r="X402" i="19"/>
  <c r="A403" i="19"/>
  <c r="X403" i="19"/>
  <c r="A404" i="19"/>
  <c r="X404" i="19"/>
  <c r="A405" i="19"/>
  <c r="O405" i="19"/>
  <c r="U405" i="19" s="1"/>
  <c r="Q405" i="19"/>
  <c r="W405" i="19" s="1"/>
  <c r="X405" i="19"/>
  <c r="E406" i="19"/>
  <c r="X406" i="19"/>
  <c r="A407" i="19"/>
  <c r="O407" i="19"/>
  <c r="Q407" i="19"/>
  <c r="X407" i="19"/>
  <c r="A408" i="19"/>
  <c r="O408" i="19"/>
  <c r="Q408" i="19"/>
  <c r="X408" i="19"/>
  <c r="A409" i="19"/>
  <c r="O409" i="19"/>
  <c r="Q409" i="19"/>
  <c r="X409" i="19"/>
  <c r="A410" i="19"/>
  <c r="O410" i="19"/>
  <c r="Q410" i="19"/>
  <c r="X410" i="19"/>
  <c r="A411" i="19"/>
  <c r="O411" i="19"/>
  <c r="Q411" i="19"/>
  <c r="X411" i="19"/>
  <c r="A412" i="19"/>
  <c r="O412" i="19"/>
  <c r="Q412" i="19"/>
  <c r="X412" i="19"/>
  <c r="A413" i="19"/>
  <c r="O413" i="19"/>
  <c r="Q413" i="19"/>
  <c r="X413" i="19"/>
  <c r="A414" i="19"/>
  <c r="O414" i="19"/>
  <c r="Q414" i="19"/>
  <c r="X414" i="19"/>
  <c r="A415" i="19"/>
  <c r="O415" i="19"/>
  <c r="Q415" i="19"/>
  <c r="X415" i="19"/>
  <c r="A416" i="19"/>
  <c r="O416" i="19"/>
  <c r="Q416" i="19"/>
  <c r="X416" i="19"/>
  <c r="A417" i="19"/>
  <c r="O417" i="19"/>
  <c r="Q417" i="19"/>
  <c r="X417" i="19"/>
  <c r="A418" i="19"/>
  <c r="O418" i="19"/>
  <c r="Q418" i="19"/>
  <c r="X418" i="19"/>
  <c r="A419" i="19"/>
  <c r="O419" i="19"/>
  <c r="Q419" i="19"/>
  <c r="X419" i="19"/>
  <c r="A420" i="19"/>
  <c r="O420" i="19"/>
  <c r="Q420" i="19"/>
  <c r="X420" i="19"/>
  <c r="A421" i="19"/>
  <c r="O421" i="19"/>
  <c r="Q421" i="19"/>
  <c r="X421" i="19"/>
  <c r="A422" i="19"/>
  <c r="O422" i="19"/>
  <c r="Q422" i="19"/>
  <c r="X422" i="19"/>
  <c r="A423" i="19"/>
  <c r="X423" i="19"/>
  <c r="A424" i="19"/>
  <c r="X424" i="19"/>
  <c r="A425" i="19"/>
  <c r="X425" i="19"/>
  <c r="A426" i="19"/>
  <c r="O426" i="19"/>
  <c r="U426" i="19" s="1"/>
  <c r="Q426" i="19"/>
  <c r="W426" i="19" s="1"/>
  <c r="X426" i="19"/>
  <c r="E427" i="19"/>
  <c r="X427" i="19"/>
  <c r="A8" i="18"/>
  <c r="O8" i="18"/>
  <c r="Q8" i="18"/>
  <c r="X8" i="18"/>
  <c r="A9" i="18"/>
  <c r="O9" i="18"/>
  <c r="Q9" i="18"/>
  <c r="X9" i="18"/>
  <c r="A10" i="18"/>
  <c r="O10" i="18"/>
  <c r="Q10" i="18"/>
  <c r="X10" i="18"/>
  <c r="A11" i="18"/>
  <c r="O11" i="18"/>
  <c r="Q11" i="18"/>
  <c r="X11" i="18"/>
  <c r="A12" i="18"/>
  <c r="O12" i="18"/>
  <c r="Q12" i="18"/>
  <c r="X12" i="18"/>
  <c r="A13" i="18"/>
  <c r="O13" i="18"/>
  <c r="Q13" i="18"/>
  <c r="X13" i="18"/>
  <c r="A14" i="18"/>
  <c r="O14" i="18"/>
  <c r="Q14" i="18"/>
  <c r="X14" i="18"/>
  <c r="A15" i="18"/>
  <c r="O15" i="18"/>
  <c r="Q15" i="18"/>
  <c r="X15" i="18"/>
  <c r="A16" i="18"/>
  <c r="O16" i="18"/>
  <c r="Q16" i="18"/>
  <c r="X16" i="18"/>
  <c r="A17" i="18"/>
  <c r="O17" i="18"/>
  <c r="Q17" i="18"/>
  <c r="X17" i="18"/>
  <c r="A18" i="18"/>
  <c r="O18" i="18"/>
  <c r="Q18" i="18"/>
  <c r="X18" i="18"/>
  <c r="A19" i="18"/>
  <c r="O19" i="18"/>
  <c r="Q19" i="18"/>
  <c r="X19" i="18"/>
  <c r="A20" i="18"/>
  <c r="O20" i="18"/>
  <c r="Q20" i="18"/>
  <c r="X20" i="18"/>
  <c r="A21" i="18"/>
  <c r="O21" i="18"/>
  <c r="Q21" i="18"/>
  <c r="X21" i="18"/>
  <c r="A22" i="18"/>
  <c r="O22" i="18"/>
  <c r="Q22" i="18"/>
  <c r="X22" i="18"/>
  <c r="A23" i="18"/>
  <c r="O23" i="18"/>
  <c r="Q23" i="18"/>
  <c r="X23" i="18"/>
  <c r="A24" i="18"/>
  <c r="X24" i="18"/>
  <c r="A25" i="18"/>
  <c r="X25" i="18"/>
  <c r="A26" i="18"/>
  <c r="X26" i="18"/>
  <c r="A27" i="18"/>
  <c r="O27" i="18"/>
  <c r="U27" i="18" s="1"/>
  <c r="Q27" i="18"/>
  <c r="X27" i="18"/>
  <c r="E28" i="18"/>
  <c r="X28" i="18"/>
  <c r="A29" i="18"/>
  <c r="O29" i="18"/>
  <c r="Q29" i="18"/>
  <c r="X29" i="18"/>
  <c r="A30" i="18"/>
  <c r="O30" i="18"/>
  <c r="Q30" i="18"/>
  <c r="X30" i="18"/>
  <c r="A31" i="18"/>
  <c r="O31" i="18"/>
  <c r="Q31" i="18"/>
  <c r="X31" i="18"/>
  <c r="A32" i="18"/>
  <c r="O32" i="18"/>
  <c r="Q32" i="18"/>
  <c r="X32" i="18"/>
  <c r="A33" i="18"/>
  <c r="O33" i="18"/>
  <c r="Q33" i="18"/>
  <c r="X33" i="18"/>
  <c r="A34" i="18"/>
  <c r="O34" i="18"/>
  <c r="Q34" i="18"/>
  <c r="X34" i="18"/>
  <c r="A35" i="18"/>
  <c r="O35" i="18"/>
  <c r="Q35" i="18"/>
  <c r="X35" i="18"/>
  <c r="A36" i="18"/>
  <c r="O36" i="18"/>
  <c r="Q36" i="18"/>
  <c r="X36" i="18"/>
  <c r="A37" i="18"/>
  <c r="O37" i="18"/>
  <c r="Q37" i="18"/>
  <c r="X37" i="18"/>
  <c r="A38" i="18"/>
  <c r="O38" i="18"/>
  <c r="Q38" i="18"/>
  <c r="X38" i="18"/>
  <c r="A39" i="18"/>
  <c r="O39" i="18"/>
  <c r="Q39" i="18"/>
  <c r="X39" i="18"/>
  <c r="A40" i="18"/>
  <c r="O40" i="18"/>
  <c r="Q40" i="18"/>
  <c r="X40" i="18"/>
  <c r="A41" i="18"/>
  <c r="O41" i="18"/>
  <c r="Q41" i="18"/>
  <c r="X41" i="18"/>
  <c r="A42" i="18"/>
  <c r="O42" i="18"/>
  <c r="Q42" i="18"/>
  <c r="X42" i="18"/>
  <c r="A43" i="18"/>
  <c r="O43" i="18"/>
  <c r="Q43" i="18"/>
  <c r="X43" i="18"/>
  <c r="A44" i="18"/>
  <c r="O44" i="18"/>
  <c r="Q44" i="18"/>
  <c r="X44" i="18"/>
  <c r="A45" i="18"/>
  <c r="X45" i="18"/>
  <c r="A46" i="18"/>
  <c r="X46" i="18"/>
  <c r="A47" i="18"/>
  <c r="X47" i="18"/>
  <c r="A48" i="18"/>
  <c r="O48" i="18"/>
  <c r="U48" i="18" s="1"/>
  <c r="Q48" i="18"/>
  <c r="W48" i="18" s="1"/>
  <c r="X48" i="18"/>
  <c r="E49" i="18"/>
  <c r="X49" i="18"/>
  <c r="A50" i="18"/>
  <c r="O50" i="18"/>
  <c r="Q50" i="18"/>
  <c r="X50" i="18"/>
  <c r="A51" i="18"/>
  <c r="O51" i="18"/>
  <c r="Q51" i="18"/>
  <c r="X51" i="18"/>
  <c r="A52" i="18"/>
  <c r="O52" i="18"/>
  <c r="Q52" i="18"/>
  <c r="X52" i="18"/>
  <c r="A53" i="18"/>
  <c r="O53" i="18"/>
  <c r="Q53" i="18"/>
  <c r="X53" i="18"/>
  <c r="A54" i="18"/>
  <c r="O54" i="18"/>
  <c r="Q54" i="18"/>
  <c r="X54" i="18"/>
  <c r="A55" i="18"/>
  <c r="O55" i="18"/>
  <c r="Q55" i="18"/>
  <c r="X55" i="18"/>
  <c r="A56" i="18"/>
  <c r="O56" i="18"/>
  <c r="Q56" i="18"/>
  <c r="X56" i="18"/>
  <c r="A57" i="18"/>
  <c r="O57" i="18"/>
  <c r="Q57" i="18"/>
  <c r="X57" i="18"/>
  <c r="A58" i="18"/>
  <c r="O58" i="18"/>
  <c r="Q58" i="18"/>
  <c r="X58" i="18"/>
  <c r="A59" i="18"/>
  <c r="O59" i="18"/>
  <c r="Q59" i="18"/>
  <c r="X59" i="18"/>
  <c r="A60" i="18"/>
  <c r="O60" i="18"/>
  <c r="Q60" i="18"/>
  <c r="X60" i="18"/>
  <c r="A61" i="18"/>
  <c r="O61" i="18"/>
  <c r="Q61" i="18"/>
  <c r="X61" i="18"/>
  <c r="A62" i="18"/>
  <c r="O62" i="18"/>
  <c r="Q62" i="18"/>
  <c r="X62" i="18"/>
  <c r="A63" i="18"/>
  <c r="O63" i="18"/>
  <c r="Q63" i="18"/>
  <c r="X63" i="18"/>
  <c r="A64" i="18"/>
  <c r="O64" i="18"/>
  <c r="Q64" i="18"/>
  <c r="X64" i="18"/>
  <c r="A65" i="18"/>
  <c r="O65" i="18"/>
  <c r="Q65" i="18"/>
  <c r="X65" i="18"/>
  <c r="A66" i="18"/>
  <c r="X66" i="18"/>
  <c r="A67" i="18"/>
  <c r="X67" i="18"/>
  <c r="A68" i="18"/>
  <c r="X68" i="18"/>
  <c r="A69" i="18"/>
  <c r="O69" i="18"/>
  <c r="U69" i="18" s="1"/>
  <c r="Q69" i="18"/>
  <c r="W69" i="18" s="1"/>
  <c r="X69" i="18"/>
  <c r="E70" i="18"/>
  <c r="X70" i="18"/>
  <c r="A71" i="18"/>
  <c r="O71" i="18"/>
  <c r="Q71" i="18"/>
  <c r="X71" i="18"/>
  <c r="A72" i="18"/>
  <c r="O72" i="18"/>
  <c r="Q72" i="18"/>
  <c r="X72" i="18"/>
  <c r="A73" i="18"/>
  <c r="O73" i="18"/>
  <c r="Q73" i="18"/>
  <c r="X73" i="18"/>
  <c r="A74" i="18"/>
  <c r="O74" i="18"/>
  <c r="Q74" i="18"/>
  <c r="X74" i="18"/>
  <c r="A75" i="18"/>
  <c r="O75" i="18"/>
  <c r="Q75" i="18"/>
  <c r="X75" i="18"/>
  <c r="A76" i="18"/>
  <c r="O76" i="18"/>
  <c r="Q76" i="18"/>
  <c r="X76" i="18"/>
  <c r="A77" i="18"/>
  <c r="O77" i="18"/>
  <c r="Q77" i="18"/>
  <c r="X77" i="18"/>
  <c r="A78" i="18"/>
  <c r="O78" i="18"/>
  <c r="Q78" i="18"/>
  <c r="X78" i="18"/>
  <c r="A79" i="18"/>
  <c r="O79" i="18"/>
  <c r="Q79" i="18"/>
  <c r="X79" i="18"/>
  <c r="A80" i="18"/>
  <c r="O80" i="18"/>
  <c r="Q80" i="18"/>
  <c r="X80" i="18"/>
  <c r="A81" i="18"/>
  <c r="O81" i="18"/>
  <c r="Q81" i="18"/>
  <c r="X81" i="18"/>
  <c r="A82" i="18"/>
  <c r="O82" i="18"/>
  <c r="Q82" i="18"/>
  <c r="X82" i="18"/>
  <c r="A83" i="18"/>
  <c r="O83" i="18"/>
  <c r="Q83" i="18"/>
  <c r="X83" i="18"/>
  <c r="A84" i="18"/>
  <c r="O84" i="18"/>
  <c r="Q84" i="18"/>
  <c r="X84" i="18"/>
  <c r="A85" i="18"/>
  <c r="O85" i="18"/>
  <c r="Q85" i="18"/>
  <c r="X85" i="18"/>
  <c r="A86" i="18"/>
  <c r="O86" i="18"/>
  <c r="Q86" i="18"/>
  <c r="X86" i="18"/>
  <c r="A87" i="18"/>
  <c r="X87" i="18"/>
  <c r="A88" i="18"/>
  <c r="X88" i="18"/>
  <c r="A89" i="18"/>
  <c r="X89" i="18"/>
  <c r="A90" i="18"/>
  <c r="O90" i="18"/>
  <c r="U90" i="18" s="1"/>
  <c r="Q90" i="18"/>
  <c r="X90" i="18"/>
  <c r="E91" i="18"/>
  <c r="X91" i="18"/>
  <c r="A92" i="18"/>
  <c r="O92" i="18"/>
  <c r="Q92" i="18"/>
  <c r="X92" i="18"/>
  <c r="A93" i="18"/>
  <c r="O93" i="18"/>
  <c r="Q93" i="18"/>
  <c r="X93" i="18"/>
  <c r="A94" i="18"/>
  <c r="O94" i="18"/>
  <c r="Q94" i="18"/>
  <c r="X94" i="18"/>
  <c r="A95" i="18"/>
  <c r="O95" i="18"/>
  <c r="Q95" i="18"/>
  <c r="X95" i="18"/>
  <c r="A96" i="18"/>
  <c r="O96" i="18"/>
  <c r="Q96" i="18"/>
  <c r="X96" i="18"/>
  <c r="A97" i="18"/>
  <c r="O97" i="18"/>
  <c r="Q97" i="18"/>
  <c r="X97" i="18"/>
  <c r="A98" i="18"/>
  <c r="O98" i="18"/>
  <c r="Q98" i="18"/>
  <c r="X98" i="18"/>
  <c r="A99" i="18"/>
  <c r="O99" i="18"/>
  <c r="Q99" i="18"/>
  <c r="X99" i="18"/>
  <c r="A100" i="18"/>
  <c r="O100" i="18"/>
  <c r="Q100" i="18"/>
  <c r="X100" i="18"/>
  <c r="A101" i="18"/>
  <c r="O101" i="18"/>
  <c r="Q101" i="18"/>
  <c r="X101" i="18"/>
  <c r="A102" i="18"/>
  <c r="O102" i="18"/>
  <c r="Q102" i="18"/>
  <c r="X102" i="18"/>
  <c r="A103" i="18"/>
  <c r="O103" i="18"/>
  <c r="Q103" i="18"/>
  <c r="X103" i="18"/>
  <c r="A104" i="18"/>
  <c r="O104" i="18"/>
  <c r="Q104" i="18"/>
  <c r="X104" i="18"/>
  <c r="A105" i="18"/>
  <c r="O105" i="18"/>
  <c r="Q105" i="18"/>
  <c r="X105" i="18"/>
  <c r="A106" i="18"/>
  <c r="O106" i="18"/>
  <c r="Q106" i="18"/>
  <c r="X106" i="18"/>
  <c r="A107" i="18"/>
  <c r="O107" i="18"/>
  <c r="Q107" i="18"/>
  <c r="X107" i="18"/>
  <c r="A108" i="18"/>
  <c r="X108" i="18"/>
  <c r="A109" i="18"/>
  <c r="X109" i="18"/>
  <c r="A110" i="18"/>
  <c r="X110" i="18"/>
  <c r="A111" i="18"/>
  <c r="O111" i="18"/>
  <c r="U111" i="18"/>
  <c r="Q111" i="18"/>
  <c r="X111" i="18"/>
  <c r="E112" i="18"/>
  <c r="X112" i="18"/>
  <c r="A113" i="18"/>
  <c r="O113" i="18"/>
  <c r="Q113" i="18"/>
  <c r="X113" i="18"/>
  <c r="A114" i="18"/>
  <c r="O114" i="18"/>
  <c r="Q114" i="18"/>
  <c r="X114" i="18"/>
  <c r="A115" i="18"/>
  <c r="O115" i="18"/>
  <c r="Q115" i="18"/>
  <c r="X115" i="18"/>
  <c r="A116" i="18"/>
  <c r="O116" i="18"/>
  <c r="Q116" i="18"/>
  <c r="X116" i="18"/>
  <c r="A117" i="18"/>
  <c r="O117" i="18"/>
  <c r="Q117" i="18"/>
  <c r="X117" i="18"/>
  <c r="A118" i="18"/>
  <c r="O118" i="18"/>
  <c r="Q118" i="18"/>
  <c r="X118" i="18"/>
  <c r="A119" i="18"/>
  <c r="O119" i="18"/>
  <c r="Q119" i="18"/>
  <c r="X119" i="18"/>
  <c r="A120" i="18"/>
  <c r="O120" i="18"/>
  <c r="Q120" i="18"/>
  <c r="X120" i="18"/>
  <c r="A121" i="18"/>
  <c r="O121" i="18"/>
  <c r="Q121" i="18"/>
  <c r="X121" i="18"/>
  <c r="A122" i="18"/>
  <c r="O122" i="18"/>
  <c r="Q122" i="18"/>
  <c r="X122" i="18"/>
  <c r="A123" i="18"/>
  <c r="O123" i="18"/>
  <c r="Q123" i="18"/>
  <c r="X123" i="18"/>
  <c r="A124" i="18"/>
  <c r="O124" i="18"/>
  <c r="Q124" i="18"/>
  <c r="X124" i="18"/>
  <c r="A125" i="18"/>
  <c r="O125" i="18"/>
  <c r="Q125" i="18"/>
  <c r="X125" i="18"/>
  <c r="A126" i="18"/>
  <c r="O126" i="18"/>
  <c r="Q126" i="18"/>
  <c r="X126" i="18"/>
  <c r="A127" i="18"/>
  <c r="O127" i="18"/>
  <c r="Q127" i="18"/>
  <c r="X127" i="18"/>
  <c r="A128" i="18"/>
  <c r="O128" i="18"/>
  <c r="Q128" i="18"/>
  <c r="X128" i="18"/>
  <c r="A129" i="18"/>
  <c r="X129" i="18"/>
  <c r="A130" i="18"/>
  <c r="X130" i="18"/>
  <c r="A131" i="18"/>
  <c r="X131" i="18"/>
  <c r="A132" i="18"/>
  <c r="O132" i="18"/>
  <c r="U132" i="18" s="1"/>
  <c r="Q132" i="18"/>
  <c r="W132" i="18" s="1"/>
  <c r="X132" i="18"/>
  <c r="E133" i="18"/>
  <c r="X133" i="18"/>
  <c r="A134" i="18"/>
  <c r="O134" i="18"/>
  <c r="Q134" i="18"/>
  <c r="X134" i="18"/>
  <c r="A135" i="18"/>
  <c r="O135" i="18"/>
  <c r="Q135" i="18"/>
  <c r="X135" i="18"/>
  <c r="A136" i="18"/>
  <c r="O136" i="18"/>
  <c r="Q136" i="18"/>
  <c r="X136" i="18"/>
  <c r="A137" i="18"/>
  <c r="O137" i="18"/>
  <c r="Q137" i="18"/>
  <c r="X137" i="18"/>
  <c r="A138" i="18"/>
  <c r="O138" i="18"/>
  <c r="Q138" i="18"/>
  <c r="X138" i="18"/>
  <c r="A139" i="18"/>
  <c r="O139" i="18"/>
  <c r="Q139" i="18"/>
  <c r="X139" i="18"/>
  <c r="A140" i="18"/>
  <c r="O140" i="18"/>
  <c r="Q140" i="18"/>
  <c r="X140" i="18"/>
  <c r="A141" i="18"/>
  <c r="O141" i="18"/>
  <c r="Q141" i="18"/>
  <c r="X141" i="18"/>
  <c r="A142" i="18"/>
  <c r="O142" i="18"/>
  <c r="Q142" i="18"/>
  <c r="X142" i="18"/>
  <c r="A143" i="18"/>
  <c r="O143" i="18"/>
  <c r="Q143" i="18"/>
  <c r="X143" i="18"/>
  <c r="A144" i="18"/>
  <c r="O144" i="18"/>
  <c r="Q144" i="18"/>
  <c r="X144" i="18"/>
  <c r="A145" i="18"/>
  <c r="O145" i="18"/>
  <c r="Q145" i="18"/>
  <c r="X145" i="18"/>
  <c r="A146" i="18"/>
  <c r="O146" i="18"/>
  <c r="Q146" i="18"/>
  <c r="X146" i="18"/>
  <c r="A147" i="18"/>
  <c r="O147" i="18"/>
  <c r="Q147" i="18"/>
  <c r="X147" i="18"/>
  <c r="A148" i="18"/>
  <c r="O148" i="18"/>
  <c r="Q148" i="18"/>
  <c r="X148" i="18"/>
  <c r="A149" i="18"/>
  <c r="O149" i="18"/>
  <c r="Q149" i="18"/>
  <c r="X149" i="18"/>
  <c r="A150" i="18"/>
  <c r="X150" i="18"/>
  <c r="A151" i="18"/>
  <c r="X151" i="18"/>
  <c r="A152" i="18"/>
  <c r="X152" i="18"/>
  <c r="A153" i="18"/>
  <c r="O153" i="18"/>
  <c r="U153" i="18" s="1"/>
  <c r="Q153" i="18"/>
  <c r="X153" i="18"/>
  <c r="E154" i="18"/>
  <c r="X154" i="18"/>
  <c r="A155" i="18"/>
  <c r="O155" i="18"/>
  <c r="Q155" i="18"/>
  <c r="X155" i="18"/>
  <c r="A156" i="18"/>
  <c r="O156" i="18"/>
  <c r="Q156" i="18"/>
  <c r="X156" i="18"/>
  <c r="A157" i="18"/>
  <c r="O157" i="18"/>
  <c r="Q157" i="18"/>
  <c r="X157" i="18"/>
  <c r="A158" i="18"/>
  <c r="O158" i="18"/>
  <c r="Q158" i="18"/>
  <c r="X158" i="18"/>
  <c r="A159" i="18"/>
  <c r="O159" i="18"/>
  <c r="Q159" i="18"/>
  <c r="X159" i="18"/>
  <c r="A160" i="18"/>
  <c r="O160" i="18"/>
  <c r="Q160" i="18"/>
  <c r="X160" i="18"/>
  <c r="A161" i="18"/>
  <c r="O161" i="18"/>
  <c r="Q161" i="18"/>
  <c r="X161" i="18"/>
  <c r="A162" i="18"/>
  <c r="O162" i="18"/>
  <c r="Q162" i="18"/>
  <c r="X162" i="18"/>
  <c r="A163" i="18"/>
  <c r="O163" i="18"/>
  <c r="Q163" i="18"/>
  <c r="X163" i="18"/>
  <c r="A164" i="18"/>
  <c r="O164" i="18"/>
  <c r="Q164" i="18"/>
  <c r="X164" i="18"/>
  <c r="A165" i="18"/>
  <c r="O165" i="18"/>
  <c r="Q165" i="18"/>
  <c r="X165" i="18"/>
  <c r="A166" i="18"/>
  <c r="O166" i="18"/>
  <c r="Q166" i="18"/>
  <c r="X166" i="18"/>
  <c r="A167" i="18"/>
  <c r="O167" i="18"/>
  <c r="Q167" i="18"/>
  <c r="X167" i="18"/>
  <c r="A168" i="18"/>
  <c r="O168" i="18"/>
  <c r="Q168" i="18"/>
  <c r="X168" i="18"/>
  <c r="A169" i="18"/>
  <c r="O169" i="18"/>
  <c r="Q169" i="18"/>
  <c r="X169" i="18"/>
  <c r="A170" i="18"/>
  <c r="O170" i="18"/>
  <c r="Q170" i="18"/>
  <c r="X170" i="18"/>
  <c r="A171" i="18"/>
  <c r="X171" i="18"/>
  <c r="A172" i="18"/>
  <c r="X172" i="18"/>
  <c r="A173" i="18"/>
  <c r="X173" i="18"/>
  <c r="A174" i="18"/>
  <c r="O174" i="18"/>
  <c r="U174" i="18" s="1"/>
  <c r="Q174" i="18"/>
  <c r="W174" i="18"/>
  <c r="X174" i="18"/>
  <c r="E175" i="18"/>
  <c r="X175" i="18"/>
  <c r="A176" i="18"/>
  <c r="O176" i="18"/>
  <c r="Q176" i="18"/>
  <c r="X176" i="18"/>
  <c r="A177" i="18"/>
  <c r="O177" i="18"/>
  <c r="Q177" i="18"/>
  <c r="X177" i="18"/>
  <c r="A178" i="18"/>
  <c r="O178" i="18"/>
  <c r="Q178" i="18"/>
  <c r="X178" i="18"/>
  <c r="A179" i="18"/>
  <c r="O179" i="18"/>
  <c r="Q179" i="18"/>
  <c r="X179" i="18"/>
  <c r="A180" i="18"/>
  <c r="O180" i="18"/>
  <c r="Q180" i="18"/>
  <c r="X180" i="18"/>
  <c r="A181" i="18"/>
  <c r="O181" i="18"/>
  <c r="Q181" i="18"/>
  <c r="X181" i="18"/>
  <c r="A182" i="18"/>
  <c r="O182" i="18"/>
  <c r="Q182" i="18"/>
  <c r="X182" i="18"/>
  <c r="A183" i="18"/>
  <c r="O183" i="18"/>
  <c r="Q183" i="18"/>
  <c r="X183" i="18"/>
  <c r="A184" i="18"/>
  <c r="O184" i="18"/>
  <c r="Q184" i="18"/>
  <c r="X184" i="18"/>
  <c r="A185" i="18"/>
  <c r="O185" i="18"/>
  <c r="Q185" i="18"/>
  <c r="X185" i="18"/>
  <c r="A186" i="18"/>
  <c r="O186" i="18"/>
  <c r="Q186" i="18"/>
  <c r="X186" i="18"/>
  <c r="A187" i="18"/>
  <c r="O187" i="18"/>
  <c r="Q187" i="18"/>
  <c r="X187" i="18"/>
  <c r="A188" i="18"/>
  <c r="O188" i="18"/>
  <c r="Q188" i="18"/>
  <c r="X188" i="18"/>
  <c r="A189" i="18"/>
  <c r="O189" i="18"/>
  <c r="Q189" i="18"/>
  <c r="X189" i="18"/>
  <c r="A190" i="18"/>
  <c r="O190" i="18"/>
  <c r="Q190" i="18"/>
  <c r="X190" i="18"/>
  <c r="A191" i="18"/>
  <c r="O191" i="18"/>
  <c r="Q191" i="18"/>
  <c r="X191" i="18"/>
  <c r="A192" i="18"/>
  <c r="X192" i="18"/>
  <c r="A193" i="18"/>
  <c r="X193" i="18"/>
  <c r="A194" i="18"/>
  <c r="X194" i="18"/>
  <c r="A195" i="18"/>
  <c r="O195" i="18"/>
  <c r="U195" i="18"/>
  <c r="Q195" i="18"/>
  <c r="W195" i="18" s="1"/>
  <c r="X195" i="18"/>
  <c r="E196" i="18"/>
  <c r="X196" i="18"/>
  <c r="A197" i="18"/>
  <c r="O197" i="18"/>
  <c r="Q197" i="18"/>
  <c r="X197" i="18"/>
  <c r="A198" i="18"/>
  <c r="O198" i="18"/>
  <c r="Q198" i="18"/>
  <c r="X198" i="18"/>
  <c r="A199" i="18"/>
  <c r="O199" i="18"/>
  <c r="Q199" i="18"/>
  <c r="X199" i="18"/>
  <c r="A200" i="18"/>
  <c r="O200" i="18"/>
  <c r="Q200" i="18"/>
  <c r="X200" i="18"/>
  <c r="A201" i="18"/>
  <c r="O201" i="18"/>
  <c r="Q201" i="18"/>
  <c r="X201" i="18"/>
  <c r="A202" i="18"/>
  <c r="O202" i="18"/>
  <c r="Q202" i="18"/>
  <c r="X202" i="18"/>
  <c r="A203" i="18"/>
  <c r="O203" i="18"/>
  <c r="Q203" i="18"/>
  <c r="X203" i="18"/>
  <c r="A204" i="18"/>
  <c r="O204" i="18"/>
  <c r="Q204" i="18"/>
  <c r="X204" i="18"/>
  <c r="A205" i="18"/>
  <c r="O205" i="18"/>
  <c r="Q205" i="18"/>
  <c r="X205" i="18"/>
  <c r="A206" i="18"/>
  <c r="O206" i="18"/>
  <c r="Q206" i="18"/>
  <c r="X206" i="18"/>
  <c r="A207" i="18"/>
  <c r="O207" i="18"/>
  <c r="Q207" i="18"/>
  <c r="X207" i="18"/>
  <c r="A208" i="18"/>
  <c r="O208" i="18"/>
  <c r="Q208" i="18"/>
  <c r="X208" i="18"/>
  <c r="A209" i="18"/>
  <c r="O209" i="18"/>
  <c r="Q209" i="18"/>
  <c r="X209" i="18"/>
  <c r="A210" i="18"/>
  <c r="O210" i="18"/>
  <c r="Q210" i="18"/>
  <c r="X210" i="18"/>
  <c r="A211" i="18"/>
  <c r="O211" i="18"/>
  <c r="Q211" i="18"/>
  <c r="X211" i="18"/>
  <c r="A212" i="18"/>
  <c r="O212" i="18"/>
  <c r="Q212" i="18"/>
  <c r="X212" i="18"/>
  <c r="A213" i="18"/>
  <c r="X213" i="18"/>
  <c r="A214" i="18"/>
  <c r="X214" i="18"/>
  <c r="A215" i="18"/>
  <c r="X215" i="18"/>
  <c r="A216" i="18"/>
  <c r="O216" i="18"/>
  <c r="U216" i="18" s="1"/>
  <c r="Q216" i="18"/>
  <c r="W216" i="18" s="1"/>
  <c r="X216" i="18"/>
  <c r="E217" i="18"/>
  <c r="X217" i="18"/>
  <c r="A218" i="18"/>
  <c r="O218" i="18"/>
  <c r="Q218" i="18"/>
  <c r="X218" i="18"/>
  <c r="A219" i="18"/>
  <c r="O219" i="18"/>
  <c r="Q219" i="18"/>
  <c r="X219" i="18"/>
  <c r="A220" i="18"/>
  <c r="O220" i="18"/>
  <c r="Q220" i="18"/>
  <c r="X220" i="18"/>
  <c r="A221" i="18"/>
  <c r="O221" i="18"/>
  <c r="Q221" i="18"/>
  <c r="X221" i="18"/>
  <c r="A222" i="18"/>
  <c r="O222" i="18"/>
  <c r="Q222" i="18"/>
  <c r="X222" i="18"/>
  <c r="A223" i="18"/>
  <c r="O223" i="18"/>
  <c r="Q223" i="18"/>
  <c r="X223" i="18"/>
  <c r="A224" i="18"/>
  <c r="O224" i="18"/>
  <c r="Q224" i="18"/>
  <c r="X224" i="18"/>
  <c r="A225" i="18"/>
  <c r="O225" i="18"/>
  <c r="Q225" i="18"/>
  <c r="X225" i="18"/>
  <c r="A226" i="18"/>
  <c r="O226" i="18"/>
  <c r="Q226" i="18"/>
  <c r="X226" i="18"/>
  <c r="A227" i="18"/>
  <c r="O227" i="18"/>
  <c r="Q227" i="18"/>
  <c r="X227" i="18"/>
  <c r="A228" i="18"/>
  <c r="O228" i="18"/>
  <c r="Q228" i="18"/>
  <c r="X228" i="18"/>
  <c r="A229" i="18"/>
  <c r="O229" i="18"/>
  <c r="Q229" i="18"/>
  <c r="X229" i="18"/>
  <c r="A230" i="18"/>
  <c r="O230" i="18"/>
  <c r="Q230" i="18"/>
  <c r="X230" i="18"/>
  <c r="A231" i="18"/>
  <c r="O231" i="18"/>
  <c r="Q231" i="18"/>
  <c r="X231" i="18"/>
  <c r="A232" i="18"/>
  <c r="O232" i="18"/>
  <c r="Q232" i="18"/>
  <c r="X232" i="18"/>
  <c r="A233" i="18"/>
  <c r="O233" i="18"/>
  <c r="Q233" i="18"/>
  <c r="X233" i="18"/>
  <c r="A234" i="18"/>
  <c r="X234" i="18"/>
  <c r="A235" i="18"/>
  <c r="X235" i="18"/>
  <c r="A236" i="18"/>
  <c r="X236" i="18"/>
  <c r="A237" i="18"/>
  <c r="O237" i="18"/>
  <c r="U237" i="18" s="1"/>
  <c r="Q237" i="18"/>
  <c r="W237" i="18" s="1"/>
  <c r="X237" i="18"/>
  <c r="E238" i="18"/>
  <c r="X238" i="18"/>
  <c r="A239" i="18"/>
  <c r="O239" i="18"/>
  <c r="Q239" i="18"/>
  <c r="X239" i="18"/>
  <c r="A240" i="18"/>
  <c r="O240" i="18"/>
  <c r="Q240" i="18"/>
  <c r="X240" i="18"/>
  <c r="A241" i="18"/>
  <c r="O241" i="18"/>
  <c r="Q241" i="18"/>
  <c r="X241" i="18"/>
  <c r="A242" i="18"/>
  <c r="O242" i="18"/>
  <c r="Q242" i="18"/>
  <c r="X242" i="18"/>
  <c r="A243" i="18"/>
  <c r="O243" i="18"/>
  <c r="Q243" i="18"/>
  <c r="X243" i="18"/>
  <c r="A244" i="18"/>
  <c r="O244" i="18"/>
  <c r="Q244" i="18"/>
  <c r="X244" i="18"/>
  <c r="A245" i="18"/>
  <c r="O245" i="18"/>
  <c r="Q245" i="18"/>
  <c r="X245" i="18"/>
  <c r="A246" i="18"/>
  <c r="O246" i="18"/>
  <c r="Q246" i="18"/>
  <c r="X246" i="18"/>
  <c r="A247" i="18"/>
  <c r="O247" i="18"/>
  <c r="Q247" i="18"/>
  <c r="X247" i="18"/>
  <c r="A248" i="18"/>
  <c r="O248" i="18"/>
  <c r="Q248" i="18"/>
  <c r="X248" i="18"/>
  <c r="A249" i="18"/>
  <c r="O249" i="18"/>
  <c r="Q249" i="18"/>
  <c r="X249" i="18"/>
  <c r="A250" i="18"/>
  <c r="O250" i="18"/>
  <c r="Q250" i="18"/>
  <c r="X250" i="18"/>
  <c r="A251" i="18"/>
  <c r="O251" i="18"/>
  <c r="Q251" i="18"/>
  <c r="X251" i="18"/>
  <c r="A252" i="18"/>
  <c r="O252" i="18"/>
  <c r="Q252" i="18"/>
  <c r="X252" i="18"/>
  <c r="A253" i="18"/>
  <c r="O253" i="18"/>
  <c r="Q253" i="18"/>
  <c r="X253" i="18"/>
  <c r="A254" i="18"/>
  <c r="O254" i="18"/>
  <c r="Q254" i="18"/>
  <c r="X254" i="18"/>
  <c r="A255" i="18"/>
  <c r="X255" i="18"/>
  <c r="A256" i="18"/>
  <c r="X256" i="18"/>
  <c r="A257" i="18"/>
  <c r="X257" i="18"/>
  <c r="A258" i="18"/>
  <c r="O258" i="18"/>
  <c r="U258" i="18" s="1"/>
  <c r="Q258" i="18"/>
  <c r="W258" i="18"/>
  <c r="X258" i="18"/>
  <c r="E259" i="18"/>
  <c r="X259" i="18"/>
  <c r="A260" i="18"/>
  <c r="O260" i="18"/>
  <c r="Q260" i="18"/>
  <c r="X260" i="18"/>
  <c r="A261" i="18"/>
  <c r="O261" i="18"/>
  <c r="Q261" i="18"/>
  <c r="X261" i="18"/>
  <c r="A262" i="18"/>
  <c r="O262" i="18"/>
  <c r="Q262" i="18"/>
  <c r="X262" i="18"/>
  <c r="A263" i="18"/>
  <c r="O263" i="18"/>
  <c r="Q263" i="18"/>
  <c r="X263" i="18"/>
  <c r="A264" i="18"/>
  <c r="O264" i="18"/>
  <c r="Q264" i="18"/>
  <c r="X264" i="18"/>
  <c r="A265" i="18"/>
  <c r="O265" i="18"/>
  <c r="Q265" i="18"/>
  <c r="X265" i="18"/>
  <c r="A266" i="18"/>
  <c r="O266" i="18"/>
  <c r="Q266" i="18"/>
  <c r="X266" i="18"/>
  <c r="A267" i="18"/>
  <c r="O267" i="18"/>
  <c r="Q267" i="18"/>
  <c r="X267" i="18"/>
  <c r="A268" i="18"/>
  <c r="O268" i="18"/>
  <c r="Q268" i="18"/>
  <c r="X268" i="18"/>
  <c r="A269" i="18"/>
  <c r="O269" i="18"/>
  <c r="Q269" i="18"/>
  <c r="X269" i="18"/>
  <c r="A270" i="18"/>
  <c r="O270" i="18"/>
  <c r="Q270" i="18"/>
  <c r="X270" i="18"/>
  <c r="A271" i="18"/>
  <c r="O271" i="18"/>
  <c r="Q271" i="18"/>
  <c r="X271" i="18"/>
  <c r="A272" i="18"/>
  <c r="O272" i="18"/>
  <c r="Q272" i="18"/>
  <c r="X272" i="18"/>
  <c r="A273" i="18"/>
  <c r="O273" i="18"/>
  <c r="Q273" i="18"/>
  <c r="X273" i="18"/>
  <c r="A274" i="18"/>
  <c r="O274" i="18"/>
  <c r="Q274" i="18"/>
  <c r="X274" i="18"/>
  <c r="A275" i="18"/>
  <c r="O275" i="18"/>
  <c r="Q275" i="18"/>
  <c r="X275" i="18"/>
  <c r="A276" i="18"/>
  <c r="X276" i="18"/>
  <c r="A277" i="18"/>
  <c r="X277" i="18"/>
  <c r="A278" i="18"/>
  <c r="X278" i="18"/>
  <c r="A279" i="18"/>
  <c r="O279" i="18"/>
  <c r="U279" i="18"/>
  <c r="Q279" i="18"/>
  <c r="W279" i="18" s="1"/>
  <c r="X279" i="18"/>
  <c r="E280" i="18"/>
  <c r="X280" i="18"/>
  <c r="A281" i="18"/>
  <c r="O281" i="18"/>
  <c r="Q281" i="18"/>
  <c r="X281" i="18"/>
  <c r="A282" i="18"/>
  <c r="O282" i="18"/>
  <c r="Q282" i="18"/>
  <c r="X282" i="18"/>
  <c r="A283" i="18"/>
  <c r="O283" i="18"/>
  <c r="Q283" i="18"/>
  <c r="X283" i="18"/>
  <c r="A284" i="18"/>
  <c r="O284" i="18"/>
  <c r="Q284" i="18"/>
  <c r="X284" i="18"/>
  <c r="A285" i="18"/>
  <c r="O285" i="18"/>
  <c r="Q285" i="18"/>
  <c r="X285" i="18"/>
  <c r="A286" i="18"/>
  <c r="O286" i="18"/>
  <c r="Q286" i="18"/>
  <c r="X286" i="18"/>
  <c r="A287" i="18"/>
  <c r="O287" i="18"/>
  <c r="Q287" i="18"/>
  <c r="X287" i="18"/>
  <c r="A288" i="18"/>
  <c r="O288" i="18"/>
  <c r="Q288" i="18"/>
  <c r="X288" i="18"/>
  <c r="A289" i="18"/>
  <c r="O289" i="18"/>
  <c r="Q289" i="18"/>
  <c r="X289" i="18"/>
  <c r="A290" i="18"/>
  <c r="O290" i="18"/>
  <c r="Q290" i="18"/>
  <c r="X290" i="18"/>
  <c r="A291" i="18"/>
  <c r="O291" i="18"/>
  <c r="Q291" i="18"/>
  <c r="X291" i="18"/>
  <c r="A292" i="18"/>
  <c r="O292" i="18"/>
  <c r="Q292" i="18"/>
  <c r="X292" i="18"/>
  <c r="A293" i="18"/>
  <c r="O293" i="18"/>
  <c r="Q293" i="18"/>
  <c r="X293" i="18"/>
  <c r="A294" i="18"/>
  <c r="O294" i="18"/>
  <c r="Q294" i="18"/>
  <c r="X294" i="18"/>
  <c r="A295" i="18"/>
  <c r="O295" i="18"/>
  <c r="Q295" i="18"/>
  <c r="X295" i="18"/>
  <c r="A296" i="18"/>
  <c r="O296" i="18"/>
  <c r="Q296" i="18"/>
  <c r="X296" i="18"/>
  <c r="A297" i="18"/>
  <c r="X297" i="18"/>
  <c r="A298" i="18"/>
  <c r="X298" i="18"/>
  <c r="A299" i="18"/>
  <c r="X299" i="18"/>
  <c r="A300" i="18"/>
  <c r="O300" i="18"/>
  <c r="U300" i="18" s="1"/>
  <c r="Q300" i="18"/>
  <c r="W300" i="18" s="1"/>
  <c r="X300" i="18"/>
  <c r="E301" i="18"/>
  <c r="X301" i="18"/>
  <c r="A302" i="18"/>
  <c r="O302" i="18"/>
  <c r="Q302" i="18"/>
  <c r="X302" i="18"/>
  <c r="A303" i="18"/>
  <c r="O303" i="18"/>
  <c r="Q303" i="18"/>
  <c r="X303" i="18"/>
  <c r="A304" i="18"/>
  <c r="O304" i="18"/>
  <c r="Q304" i="18"/>
  <c r="X304" i="18"/>
  <c r="A305" i="18"/>
  <c r="O305" i="18"/>
  <c r="Q305" i="18"/>
  <c r="X305" i="18"/>
  <c r="A306" i="18"/>
  <c r="O306" i="18"/>
  <c r="Q306" i="18"/>
  <c r="X306" i="18"/>
  <c r="A307" i="18"/>
  <c r="O307" i="18"/>
  <c r="Q307" i="18"/>
  <c r="X307" i="18"/>
  <c r="A308" i="18"/>
  <c r="O308" i="18"/>
  <c r="Q308" i="18"/>
  <c r="X308" i="18"/>
  <c r="A309" i="18"/>
  <c r="O309" i="18"/>
  <c r="Q309" i="18"/>
  <c r="X309" i="18"/>
  <c r="A310" i="18"/>
  <c r="O310" i="18"/>
  <c r="Q310" i="18"/>
  <c r="X310" i="18"/>
  <c r="A311" i="18"/>
  <c r="O311" i="18"/>
  <c r="Q311" i="18"/>
  <c r="X311" i="18"/>
  <c r="A312" i="18"/>
  <c r="O312" i="18"/>
  <c r="Q312" i="18"/>
  <c r="X312" i="18"/>
  <c r="A313" i="18"/>
  <c r="O313" i="18"/>
  <c r="Q313" i="18"/>
  <c r="X313" i="18"/>
  <c r="A314" i="18"/>
  <c r="O314" i="18"/>
  <c r="Q314" i="18"/>
  <c r="X314" i="18"/>
  <c r="A315" i="18"/>
  <c r="O315" i="18"/>
  <c r="Q315" i="18"/>
  <c r="X315" i="18"/>
  <c r="A316" i="18"/>
  <c r="O316" i="18"/>
  <c r="Q316" i="18"/>
  <c r="X316" i="18"/>
  <c r="A317" i="18"/>
  <c r="O317" i="18"/>
  <c r="Q317" i="18"/>
  <c r="X317" i="18"/>
  <c r="A318" i="18"/>
  <c r="X318" i="18"/>
  <c r="A319" i="18"/>
  <c r="X319" i="18"/>
  <c r="A320" i="18"/>
  <c r="X320" i="18"/>
  <c r="A321" i="18"/>
  <c r="O321" i="18"/>
  <c r="U321" i="18" s="1"/>
  <c r="Q321" i="18"/>
  <c r="W321" i="18" s="1"/>
  <c r="X321" i="18"/>
  <c r="E322" i="18"/>
  <c r="X322" i="18"/>
  <c r="A323" i="18"/>
  <c r="O323" i="18"/>
  <c r="Q323" i="18"/>
  <c r="X323" i="18"/>
  <c r="A324" i="18"/>
  <c r="O324" i="18"/>
  <c r="Q324" i="18"/>
  <c r="X324" i="18"/>
  <c r="A325" i="18"/>
  <c r="O325" i="18"/>
  <c r="Q325" i="18"/>
  <c r="X325" i="18"/>
  <c r="A326" i="18"/>
  <c r="O326" i="18"/>
  <c r="Q326" i="18"/>
  <c r="X326" i="18"/>
  <c r="A327" i="18"/>
  <c r="O327" i="18"/>
  <c r="Q327" i="18"/>
  <c r="X327" i="18"/>
  <c r="A328" i="18"/>
  <c r="O328" i="18"/>
  <c r="Q328" i="18"/>
  <c r="X328" i="18"/>
  <c r="A329" i="18"/>
  <c r="O329" i="18"/>
  <c r="Q329" i="18"/>
  <c r="X329" i="18"/>
  <c r="A330" i="18"/>
  <c r="O330" i="18"/>
  <c r="Q330" i="18"/>
  <c r="X330" i="18"/>
  <c r="A331" i="18"/>
  <c r="O331" i="18"/>
  <c r="Q331" i="18"/>
  <c r="X331" i="18"/>
  <c r="A332" i="18"/>
  <c r="O332" i="18"/>
  <c r="Q332" i="18"/>
  <c r="X332" i="18"/>
  <c r="A333" i="18"/>
  <c r="O333" i="18"/>
  <c r="Q333" i="18"/>
  <c r="X333" i="18"/>
  <c r="A334" i="18"/>
  <c r="O334" i="18"/>
  <c r="Q334" i="18"/>
  <c r="X334" i="18"/>
  <c r="A335" i="18"/>
  <c r="O335" i="18"/>
  <c r="Q335" i="18"/>
  <c r="X335" i="18"/>
  <c r="A336" i="18"/>
  <c r="O336" i="18"/>
  <c r="Q336" i="18"/>
  <c r="X336" i="18"/>
  <c r="A337" i="18"/>
  <c r="O337" i="18"/>
  <c r="Q337" i="18"/>
  <c r="X337" i="18"/>
  <c r="A338" i="18"/>
  <c r="O338" i="18"/>
  <c r="Q338" i="18"/>
  <c r="X338" i="18"/>
  <c r="A339" i="18"/>
  <c r="X339" i="18"/>
  <c r="A340" i="18"/>
  <c r="X340" i="18"/>
  <c r="A341" i="18"/>
  <c r="X341" i="18"/>
  <c r="A342" i="18"/>
  <c r="O342" i="18"/>
  <c r="U342" i="18" s="1"/>
  <c r="Q342" i="18"/>
  <c r="W342" i="18"/>
  <c r="X342" i="18"/>
  <c r="E343" i="18"/>
  <c r="X343" i="18"/>
  <c r="A344" i="18"/>
  <c r="O344" i="18"/>
  <c r="Q344" i="18"/>
  <c r="X344" i="18"/>
  <c r="A345" i="18"/>
  <c r="O345" i="18"/>
  <c r="Q345" i="18"/>
  <c r="X345" i="18"/>
  <c r="A346" i="18"/>
  <c r="O346" i="18"/>
  <c r="Q346" i="18"/>
  <c r="X346" i="18"/>
  <c r="A347" i="18"/>
  <c r="O347" i="18"/>
  <c r="Q347" i="18"/>
  <c r="X347" i="18"/>
  <c r="A348" i="18"/>
  <c r="O348" i="18"/>
  <c r="Q348" i="18"/>
  <c r="X348" i="18"/>
  <c r="A349" i="18"/>
  <c r="O349" i="18"/>
  <c r="Q349" i="18"/>
  <c r="X349" i="18"/>
  <c r="A350" i="18"/>
  <c r="O350" i="18"/>
  <c r="Q350" i="18"/>
  <c r="X350" i="18"/>
  <c r="A351" i="18"/>
  <c r="O351" i="18"/>
  <c r="Q351" i="18"/>
  <c r="X351" i="18"/>
  <c r="A352" i="18"/>
  <c r="O352" i="18"/>
  <c r="Q352" i="18"/>
  <c r="X352" i="18"/>
  <c r="A353" i="18"/>
  <c r="O353" i="18"/>
  <c r="Q353" i="18"/>
  <c r="X353" i="18"/>
  <c r="A354" i="18"/>
  <c r="O354" i="18"/>
  <c r="Q354" i="18"/>
  <c r="X354" i="18"/>
  <c r="A355" i="18"/>
  <c r="O355" i="18"/>
  <c r="Q355" i="18"/>
  <c r="X355" i="18"/>
  <c r="A356" i="18"/>
  <c r="O356" i="18"/>
  <c r="Q356" i="18"/>
  <c r="X356" i="18"/>
  <c r="A357" i="18"/>
  <c r="O357" i="18"/>
  <c r="Q357" i="18"/>
  <c r="X357" i="18"/>
  <c r="A358" i="18"/>
  <c r="O358" i="18"/>
  <c r="Q358" i="18"/>
  <c r="X358" i="18"/>
  <c r="A359" i="18"/>
  <c r="O359" i="18"/>
  <c r="Q359" i="18"/>
  <c r="X359" i="18"/>
  <c r="A360" i="18"/>
  <c r="X360" i="18"/>
  <c r="A361" i="18"/>
  <c r="X361" i="18"/>
  <c r="A362" i="18"/>
  <c r="X362" i="18"/>
  <c r="A363" i="18"/>
  <c r="O363" i="18"/>
  <c r="U363" i="18"/>
  <c r="Q363" i="18"/>
  <c r="W363" i="18" s="1"/>
  <c r="X363" i="18"/>
  <c r="E364" i="18"/>
  <c r="X364" i="18"/>
  <c r="A365" i="18"/>
  <c r="O365" i="18"/>
  <c r="Q365" i="18"/>
  <c r="X365" i="18"/>
  <c r="A366" i="18"/>
  <c r="O366" i="18"/>
  <c r="Q366" i="18"/>
  <c r="X366" i="18"/>
  <c r="A367" i="18"/>
  <c r="O367" i="18"/>
  <c r="Q367" i="18"/>
  <c r="X367" i="18"/>
  <c r="A368" i="18"/>
  <c r="O368" i="18"/>
  <c r="Q368" i="18"/>
  <c r="X368" i="18"/>
  <c r="A369" i="18"/>
  <c r="O369" i="18"/>
  <c r="Q369" i="18"/>
  <c r="X369" i="18"/>
  <c r="A370" i="18"/>
  <c r="O370" i="18"/>
  <c r="Q370" i="18"/>
  <c r="X370" i="18"/>
  <c r="A371" i="18"/>
  <c r="O371" i="18"/>
  <c r="Q371" i="18"/>
  <c r="X371" i="18"/>
  <c r="A372" i="18"/>
  <c r="O372" i="18"/>
  <c r="Q372" i="18"/>
  <c r="X372" i="18"/>
  <c r="A373" i="18"/>
  <c r="O373" i="18"/>
  <c r="Q373" i="18"/>
  <c r="X373" i="18"/>
  <c r="A374" i="18"/>
  <c r="O374" i="18"/>
  <c r="Q374" i="18"/>
  <c r="X374" i="18"/>
  <c r="A375" i="18"/>
  <c r="O375" i="18"/>
  <c r="Q375" i="18"/>
  <c r="X375" i="18"/>
  <c r="A376" i="18"/>
  <c r="O376" i="18"/>
  <c r="Q376" i="18"/>
  <c r="X376" i="18"/>
  <c r="A377" i="18"/>
  <c r="O377" i="18"/>
  <c r="Q377" i="18"/>
  <c r="X377" i="18"/>
  <c r="A378" i="18"/>
  <c r="O378" i="18"/>
  <c r="Q378" i="18"/>
  <c r="X378" i="18"/>
  <c r="A379" i="18"/>
  <c r="O379" i="18"/>
  <c r="Q379" i="18"/>
  <c r="X379" i="18"/>
  <c r="A380" i="18"/>
  <c r="O380" i="18"/>
  <c r="Q380" i="18"/>
  <c r="X380" i="18"/>
  <c r="A381" i="18"/>
  <c r="X381" i="18"/>
  <c r="A382" i="18"/>
  <c r="X382" i="18"/>
  <c r="A383" i="18"/>
  <c r="X383" i="18"/>
  <c r="A384" i="18"/>
  <c r="O384" i="18"/>
  <c r="U384" i="18" s="1"/>
  <c r="Q384" i="18"/>
  <c r="W384" i="18" s="1"/>
  <c r="X384" i="18"/>
  <c r="E385" i="18"/>
  <c r="X385" i="18"/>
  <c r="A386" i="18"/>
  <c r="O386" i="18"/>
  <c r="Q386" i="18"/>
  <c r="X386" i="18"/>
  <c r="A387" i="18"/>
  <c r="O387" i="18"/>
  <c r="Q387" i="18"/>
  <c r="X387" i="18"/>
  <c r="A388" i="18"/>
  <c r="O388" i="18"/>
  <c r="Q388" i="18"/>
  <c r="X388" i="18"/>
  <c r="A389" i="18"/>
  <c r="O389" i="18"/>
  <c r="Q389" i="18"/>
  <c r="X389" i="18"/>
  <c r="A390" i="18"/>
  <c r="O390" i="18"/>
  <c r="Q390" i="18"/>
  <c r="X390" i="18"/>
  <c r="A391" i="18"/>
  <c r="O391" i="18"/>
  <c r="Q391" i="18"/>
  <c r="X391" i="18"/>
  <c r="A392" i="18"/>
  <c r="O392" i="18"/>
  <c r="Q392" i="18"/>
  <c r="X392" i="18"/>
  <c r="A393" i="18"/>
  <c r="O393" i="18"/>
  <c r="Q393" i="18"/>
  <c r="X393" i="18"/>
  <c r="A394" i="18"/>
  <c r="O394" i="18"/>
  <c r="Q394" i="18"/>
  <c r="X394" i="18"/>
  <c r="A395" i="18"/>
  <c r="O395" i="18"/>
  <c r="Q395" i="18"/>
  <c r="X395" i="18"/>
  <c r="A396" i="18"/>
  <c r="O396" i="18"/>
  <c r="Q396" i="18"/>
  <c r="X396" i="18"/>
  <c r="A397" i="18"/>
  <c r="O397" i="18"/>
  <c r="Q397" i="18"/>
  <c r="X397" i="18"/>
  <c r="A398" i="18"/>
  <c r="O398" i="18"/>
  <c r="Q398" i="18"/>
  <c r="X398" i="18"/>
  <c r="A399" i="18"/>
  <c r="O399" i="18"/>
  <c r="Q399" i="18"/>
  <c r="X399" i="18"/>
  <c r="A400" i="18"/>
  <c r="O400" i="18"/>
  <c r="Q400" i="18"/>
  <c r="X400" i="18"/>
  <c r="A401" i="18"/>
  <c r="O401" i="18"/>
  <c r="Q401" i="18"/>
  <c r="X401" i="18"/>
  <c r="A402" i="18"/>
  <c r="X402" i="18"/>
  <c r="A403" i="18"/>
  <c r="X403" i="18"/>
  <c r="A404" i="18"/>
  <c r="X404" i="18"/>
  <c r="A405" i="18"/>
  <c r="O405" i="18"/>
  <c r="U405" i="18" s="1"/>
  <c r="Q405" i="18"/>
  <c r="W405" i="18" s="1"/>
  <c r="X405" i="18"/>
  <c r="E406" i="18"/>
  <c r="X406" i="18"/>
  <c r="A407" i="18"/>
  <c r="O407" i="18"/>
  <c r="Q407" i="18"/>
  <c r="X407" i="18"/>
  <c r="A408" i="18"/>
  <c r="O408" i="18"/>
  <c r="Q408" i="18"/>
  <c r="X408" i="18"/>
  <c r="A409" i="18"/>
  <c r="O409" i="18"/>
  <c r="Q409" i="18"/>
  <c r="X409" i="18"/>
  <c r="A410" i="18"/>
  <c r="O410" i="18"/>
  <c r="Q410" i="18"/>
  <c r="X410" i="18"/>
  <c r="A411" i="18"/>
  <c r="O411" i="18"/>
  <c r="Q411" i="18"/>
  <c r="X411" i="18"/>
  <c r="A412" i="18"/>
  <c r="O412" i="18"/>
  <c r="Q412" i="18"/>
  <c r="X412" i="18"/>
  <c r="A413" i="18"/>
  <c r="O413" i="18"/>
  <c r="Q413" i="18"/>
  <c r="X413" i="18"/>
  <c r="A414" i="18"/>
  <c r="O414" i="18"/>
  <c r="Q414" i="18"/>
  <c r="X414" i="18"/>
  <c r="A415" i="18"/>
  <c r="O415" i="18"/>
  <c r="Q415" i="18"/>
  <c r="X415" i="18"/>
  <c r="A416" i="18"/>
  <c r="O416" i="18"/>
  <c r="Q416" i="18"/>
  <c r="X416" i="18"/>
  <c r="A417" i="18"/>
  <c r="O417" i="18"/>
  <c r="Q417" i="18"/>
  <c r="X417" i="18"/>
  <c r="A418" i="18"/>
  <c r="O418" i="18"/>
  <c r="Q418" i="18"/>
  <c r="X418" i="18"/>
  <c r="A419" i="18"/>
  <c r="O419" i="18"/>
  <c r="Q419" i="18"/>
  <c r="X419" i="18"/>
  <c r="A420" i="18"/>
  <c r="O420" i="18"/>
  <c r="Q420" i="18"/>
  <c r="X420" i="18"/>
  <c r="A421" i="18"/>
  <c r="O421" i="18"/>
  <c r="Q421" i="18"/>
  <c r="X421" i="18"/>
  <c r="A422" i="18"/>
  <c r="O422" i="18"/>
  <c r="Q422" i="18"/>
  <c r="X422" i="18"/>
  <c r="A423" i="18"/>
  <c r="X423" i="18"/>
  <c r="A424" i="18"/>
  <c r="X424" i="18"/>
  <c r="A425" i="18"/>
  <c r="X425" i="18"/>
  <c r="A426" i="18"/>
  <c r="O426" i="18"/>
  <c r="U426" i="18" s="1"/>
  <c r="Q426" i="18"/>
  <c r="W426" i="18" s="1"/>
  <c r="X426" i="18"/>
  <c r="E427" i="18"/>
  <c r="X427" i="18"/>
  <c r="A8" i="17"/>
  <c r="O8" i="17"/>
  <c r="Q8" i="17"/>
  <c r="X8" i="17"/>
  <c r="A9" i="17"/>
  <c r="O9" i="17"/>
  <c r="Q9" i="17"/>
  <c r="X9" i="17"/>
  <c r="A10" i="17"/>
  <c r="O10" i="17"/>
  <c r="Q10" i="17"/>
  <c r="X10" i="17"/>
  <c r="A11" i="17"/>
  <c r="O11" i="17"/>
  <c r="Q11" i="17"/>
  <c r="X11" i="17"/>
  <c r="A12" i="17"/>
  <c r="O12" i="17"/>
  <c r="Q12" i="17"/>
  <c r="X12" i="17"/>
  <c r="A13" i="17"/>
  <c r="O13" i="17"/>
  <c r="Q13" i="17"/>
  <c r="X13" i="17"/>
  <c r="A14" i="17"/>
  <c r="O14" i="17"/>
  <c r="Q14" i="17"/>
  <c r="X14" i="17"/>
  <c r="A15" i="17"/>
  <c r="O15" i="17"/>
  <c r="Q15" i="17"/>
  <c r="X15" i="17"/>
  <c r="A16" i="17"/>
  <c r="O16" i="17"/>
  <c r="Q16" i="17"/>
  <c r="X16" i="17"/>
  <c r="A17" i="17"/>
  <c r="O17" i="17"/>
  <c r="Q17" i="17"/>
  <c r="X17" i="17"/>
  <c r="A18" i="17"/>
  <c r="O18" i="17"/>
  <c r="Q18" i="17"/>
  <c r="X18" i="17"/>
  <c r="A19" i="17"/>
  <c r="O19" i="17"/>
  <c r="Q19" i="17"/>
  <c r="X19" i="17"/>
  <c r="A20" i="17"/>
  <c r="O20" i="17"/>
  <c r="Q20" i="17"/>
  <c r="X20" i="17"/>
  <c r="A21" i="17"/>
  <c r="O21" i="17"/>
  <c r="Q21" i="17"/>
  <c r="X21" i="17"/>
  <c r="A22" i="17"/>
  <c r="O22" i="17"/>
  <c r="Q22" i="17"/>
  <c r="X22" i="17"/>
  <c r="A23" i="17"/>
  <c r="O23" i="17"/>
  <c r="Q23" i="17"/>
  <c r="X23" i="17"/>
  <c r="A24" i="17"/>
  <c r="X24" i="17"/>
  <c r="A25" i="17"/>
  <c r="X25" i="17"/>
  <c r="A26" i="17"/>
  <c r="X26" i="17"/>
  <c r="A27" i="17"/>
  <c r="O27" i="17"/>
  <c r="U27" i="17" s="1"/>
  <c r="Q27" i="17"/>
  <c r="W27" i="17" s="1"/>
  <c r="X27" i="17"/>
  <c r="E28" i="17"/>
  <c r="X28" i="17"/>
  <c r="A29" i="17"/>
  <c r="O29" i="17"/>
  <c r="Q29" i="17"/>
  <c r="X29" i="17"/>
  <c r="A30" i="17"/>
  <c r="O30" i="17"/>
  <c r="Q30" i="17"/>
  <c r="X30" i="17"/>
  <c r="A31" i="17"/>
  <c r="O31" i="17"/>
  <c r="Q31" i="17"/>
  <c r="X31" i="17"/>
  <c r="A32" i="17"/>
  <c r="O32" i="17"/>
  <c r="Q32" i="17"/>
  <c r="X32" i="17"/>
  <c r="A33" i="17"/>
  <c r="O33" i="17"/>
  <c r="Q33" i="17"/>
  <c r="X33" i="17"/>
  <c r="A34" i="17"/>
  <c r="O34" i="17"/>
  <c r="Q34" i="17"/>
  <c r="X34" i="17"/>
  <c r="A35" i="17"/>
  <c r="O35" i="17"/>
  <c r="Q35" i="17"/>
  <c r="X35" i="17"/>
  <c r="A36" i="17"/>
  <c r="O36" i="17"/>
  <c r="Q36" i="17"/>
  <c r="X36" i="17"/>
  <c r="A37" i="17"/>
  <c r="O37" i="17"/>
  <c r="Q37" i="17"/>
  <c r="X37" i="17"/>
  <c r="A38" i="17"/>
  <c r="O38" i="17"/>
  <c r="Q38" i="17"/>
  <c r="X38" i="17"/>
  <c r="A39" i="17"/>
  <c r="O39" i="17"/>
  <c r="Q39" i="17"/>
  <c r="X39" i="17"/>
  <c r="A40" i="17"/>
  <c r="O40" i="17"/>
  <c r="Q40" i="17"/>
  <c r="X40" i="17"/>
  <c r="A41" i="17"/>
  <c r="O41" i="17"/>
  <c r="Q41" i="17"/>
  <c r="X41" i="17"/>
  <c r="A42" i="17"/>
  <c r="O42" i="17"/>
  <c r="Q42" i="17"/>
  <c r="X42" i="17"/>
  <c r="A43" i="17"/>
  <c r="O43" i="17"/>
  <c r="Q43" i="17"/>
  <c r="X43" i="17"/>
  <c r="A44" i="17"/>
  <c r="O44" i="17"/>
  <c r="Q44" i="17"/>
  <c r="X44" i="17"/>
  <c r="A45" i="17"/>
  <c r="X45" i="17"/>
  <c r="A46" i="17"/>
  <c r="X46" i="17"/>
  <c r="A47" i="17"/>
  <c r="X47" i="17"/>
  <c r="A48" i="17"/>
  <c r="O48" i="17"/>
  <c r="U48" i="17" s="1"/>
  <c r="Q48" i="17"/>
  <c r="W48" i="17" s="1"/>
  <c r="X48" i="17"/>
  <c r="E49" i="17"/>
  <c r="X49" i="17"/>
  <c r="A50" i="17"/>
  <c r="O50" i="17"/>
  <c r="Q50" i="17"/>
  <c r="X50" i="17"/>
  <c r="A51" i="17"/>
  <c r="O51" i="17"/>
  <c r="Q51" i="17"/>
  <c r="X51" i="17"/>
  <c r="A52" i="17"/>
  <c r="O52" i="17"/>
  <c r="Q52" i="17"/>
  <c r="X52" i="17"/>
  <c r="A53" i="17"/>
  <c r="O53" i="17"/>
  <c r="Q53" i="17"/>
  <c r="X53" i="17"/>
  <c r="A54" i="17"/>
  <c r="O54" i="17"/>
  <c r="Q54" i="17"/>
  <c r="X54" i="17"/>
  <c r="A55" i="17"/>
  <c r="O55" i="17"/>
  <c r="Q55" i="17"/>
  <c r="X55" i="17"/>
  <c r="A56" i="17"/>
  <c r="O56" i="17"/>
  <c r="Q56" i="17"/>
  <c r="X56" i="17"/>
  <c r="A57" i="17"/>
  <c r="O57" i="17"/>
  <c r="Q57" i="17"/>
  <c r="X57" i="17"/>
  <c r="A58" i="17"/>
  <c r="O58" i="17"/>
  <c r="Q58" i="17"/>
  <c r="X58" i="17"/>
  <c r="A59" i="17"/>
  <c r="O59" i="17"/>
  <c r="Q59" i="17"/>
  <c r="X59" i="17"/>
  <c r="A60" i="17"/>
  <c r="O60" i="17"/>
  <c r="Q60" i="17"/>
  <c r="X60" i="17"/>
  <c r="A61" i="17"/>
  <c r="O61" i="17"/>
  <c r="Q61" i="17"/>
  <c r="X61" i="17"/>
  <c r="A62" i="17"/>
  <c r="O62" i="17"/>
  <c r="Q62" i="17"/>
  <c r="X62" i="17"/>
  <c r="A63" i="17"/>
  <c r="O63" i="17"/>
  <c r="Q63" i="17"/>
  <c r="X63" i="17"/>
  <c r="A64" i="17"/>
  <c r="O64" i="17"/>
  <c r="Q64" i="17"/>
  <c r="X64" i="17"/>
  <c r="A65" i="17"/>
  <c r="O65" i="17"/>
  <c r="Q65" i="17"/>
  <c r="X65" i="17"/>
  <c r="A66" i="17"/>
  <c r="X66" i="17"/>
  <c r="A67" i="17"/>
  <c r="X67" i="17"/>
  <c r="A68" i="17"/>
  <c r="X68" i="17"/>
  <c r="A69" i="17"/>
  <c r="O69" i="17"/>
  <c r="U69" i="17" s="1"/>
  <c r="Q69" i="17"/>
  <c r="W69" i="17" s="1"/>
  <c r="X69" i="17"/>
  <c r="E70" i="17"/>
  <c r="X70" i="17"/>
  <c r="A71" i="17"/>
  <c r="O71" i="17"/>
  <c r="Q71" i="17"/>
  <c r="X71" i="17"/>
  <c r="A72" i="17"/>
  <c r="O72" i="17"/>
  <c r="Q72" i="17"/>
  <c r="X72" i="17"/>
  <c r="A73" i="17"/>
  <c r="O73" i="17"/>
  <c r="Q73" i="17"/>
  <c r="X73" i="17"/>
  <c r="A74" i="17"/>
  <c r="O74" i="17"/>
  <c r="Q74" i="17"/>
  <c r="X74" i="17"/>
  <c r="A75" i="17"/>
  <c r="O75" i="17"/>
  <c r="Q75" i="17"/>
  <c r="X75" i="17"/>
  <c r="A76" i="17"/>
  <c r="O76" i="17"/>
  <c r="Q76" i="17"/>
  <c r="X76" i="17"/>
  <c r="A77" i="17"/>
  <c r="O77" i="17"/>
  <c r="Q77" i="17"/>
  <c r="X77" i="17"/>
  <c r="A78" i="17"/>
  <c r="O78" i="17"/>
  <c r="Q78" i="17"/>
  <c r="X78" i="17"/>
  <c r="A79" i="17"/>
  <c r="O79" i="17"/>
  <c r="Q79" i="17"/>
  <c r="X79" i="17"/>
  <c r="A80" i="17"/>
  <c r="O80" i="17"/>
  <c r="Q80" i="17"/>
  <c r="X80" i="17"/>
  <c r="A81" i="17"/>
  <c r="O81" i="17"/>
  <c r="Q81" i="17"/>
  <c r="X81" i="17"/>
  <c r="A82" i="17"/>
  <c r="O82" i="17"/>
  <c r="Q82" i="17"/>
  <c r="X82" i="17"/>
  <c r="A83" i="17"/>
  <c r="O83" i="17"/>
  <c r="Q83" i="17"/>
  <c r="X83" i="17"/>
  <c r="A84" i="17"/>
  <c r="O84" i="17"/>
  <c r="Q84" i="17"/>
  <c r="X84" i="17"/>
  <c r="A85" i="17"/>
  <c r="O85" i="17"/>
  <c r="Q85" i="17"/>
  <c r="X85" i="17"/>
  <c r="A86" i="17"/>
  <c r="O86" i="17"/>
  <c r="Q86" i="17"/>
  <c r="X86" i="17"/>
  <c r="A87" i="17"/>
  <c r="X87" i="17"/>
  <c r="A88" i="17"/>
  <c r="X88" i="17"/>
  <c r="A89" i="17"/>
  <c r="X89" i="17"/>
  <c r="A90" i="17"/>
  <c r="O90" i="17"/>
  <c r="U90" i="17" s="1"/>
  <c r="Q90" i="17"/>
  <c r="W90" i="17" s="1"/>
  <c r="X90" i="17"/>
  <c r="E91" i="17"/>
  <c r="X91" i="17"/>
  <c r="A92" i="17"/>
  <c r="O92" i="17"/>
  <c r="Q92" i="17"/>
  <c r="X92" i="17"/>
  <c r="A93" i="17"/>
  <c r="O93" i="17"/>
  <c r="Q93" i="17"/>
  <c r="X93" i="17"/>
  <c r="A94" i="17"/>
  <c r="O94" i="17"/>
  <c r="Q94" i="17"/>
  <c r="X94" i="17"/>
  <c r="A95" i="17"/>
  <c r="O95" i="17"/>
  <c r="Q95" i="17"/>
  <c r="X95" i="17"/>
  <c r="A96" i="17"/>
  <c r="O96" i="17"/>
  <c r="Q96" i="17"/>
  <c r="X96" i="17"/>
  <c r="A97" i="17"/>
  <c r="O97" i="17"/>
  <c r="Q97" i="17"/>
  <c r="X97" i="17"/>
  <c r="A98" i="17"/>
  <c r="O98" i="17"/>
  <c r="Q98" i="17"/>
  <c r="X98" i="17"/>
  <c r="A99" i="17"/>
  <c r="O99" i="17"/>
  <c r="Q99" i="17"/>
  <c r="X99" i="17"/>
  <c r="A100" i="17"/>
  <c r="O100" i="17"/>
  <c r="Q100" i="17"/>
  <c r="X100" i="17"/>
  <c r="A101" i="17"/>
  <c r="O101" i="17"/>
  <c r="Q101" i="17"/>
  <c r="X101" i="17"/>
  <c r="A102" i="17"/>
  <c r="O102" i="17"/>
  <c r="Q102" i="17"/>
  <c r="X102" i="17"/>
  <c r="A103" i="17"/>
  <c r="O103" i="17"/>
  <c r="Q103" i="17"/>
  <c r="X103" i="17"/>
  <c r="A104" i="17"/>
  <c r="O104" i="17"/>
  <c r="Q104" i="17"/>
  <c r="X104" i="17"/>
  <c r="A105" i="17"/>
  <c r="O105" i="17"/>
  <c r="Q105" i="17"/>
  <c r="X105" i="17"/>
  <c r="A106" i="17"/>
  <c r="O106" i="17"/>
  <c r="Q106" i="17"/>
  <c r="X106" i="17"/>
  <c r="A107" i="17"/>
  <c r="O107" i="17"/>
  <c r="Q107" i="17"/>
  <c r="X107" i="17"/>
  <c r="A108" i="17"/>
  <c r="X108" i="17"/>
  <c r="A109" i="17"/>
  <c r="X109" i="17"/>
  <c r="A110" i="17"/>
  <c r="X110" i="17"/>
  <c r="A111" i="17"/>
  <c r="O111" i="17"/>
  <c r="U111" i="17" s="1"/>
  <c r="Q111" i="17"/>
  <c r="W111" i="17"/>
  <c r="X111" i="17"/>
  <c r="E112" i="17"/>
  <c r="X112" i="17"/>
  <c r="A113" i="17"/>
  <c r="O113" i="17"/>
  <c r="Q113" i="17"/>
  <c r="X113" i="17"/>
  <c r="A114" i="17"/>
  <c r="O114" i="17"/>
  <c r="Q114" i="17"/>
  <c r="X114" i="17"/>
  <c r="A115" i="17"/>
  <c r="O115" i="17"/>
  <c r="Q115" i="17"/>
  <c r="X115" i="17"/>
  <c r="A116" i="17"/>
  <c r="O116" i="17"/>
  <c r="Q116" i="17"/>
  <c r="X116" i="17"/>
  <c r="A117" i="17"/>
  <c r="O117" i="17"/>
  <c r="Q117" i="17"/>
  <c r="X117" i="17"/>
  <c r="A118" i="17"/>
  <c r="O118" i="17"/>
  <c r="Q118" i="17"/>
  <c r="X118" i="17"/>
  <c r="A119" i="17"/>
  <c r="O119" i="17"/>
  <c r="Q119" i="17"/>
  <c r="X119" i="17"/>
  <c r="A120" i="17"/>
  <c r="O120" i="17"/>
  <c r="Q120" i="17"/>
  <c r="X120" i="17"/>
  <c r="A121" i="17"/>
  <c r="O121" i="17"/>
  <c r="Q121" i="17"/>
  <c r="X121" i="17"/>
  <c r="A122" i="17"/>
  <c r="O122" i="17"/>
  <c r="Q122" i="17"/>
  <c r="X122" i="17"/>
  <c r="A123" i="17"/>
  <c r="O123" i="17"/>
  <c r="Q123" i="17"/>
  <c r="X123" i="17"/>
  <c r="A124" i="17"/>
  <c r="O124" i="17"/>
  <c r="Q124" i="17"/>
  <c r="X124" i="17"/>
  <c r="A125" i="17"/>
  <c r="O125" i="17"/>
  <c r="Q125" i="17"/>
  <c r="X125" i="17"/>
  <c r="A126" i="17"/>
  <c r="O126" i="17"/>
  <c r="Q126" i="17"/>
  <c r="X126" i="17"/>
  <c r="A127" i="17"/>
  <c r="O127" i="17"/>
  <c r="Q127" i="17"/>
  <c r="X127" i="17"/>
  <c r="A128" i="17"/>
  <c r="O128" i="17"/>
  <c r="Q128" i="17"/>
  <c r="X128" i="17"/>
  <c r="A129" i="17"/>
  <c r="X129" i="17"/>
  <c r="A130" i="17"/>
  <c r="X130" i="17"/>
  <c r="A131" i="17"/>
  <c r="X131" i="17"/>
  <c r="A132" i="17"/>
  <c r="O132" i="17"/>
  <c r="U132" i="17" s="1"/>
  <c r="Q132" i="17"/>
  <c r="W132" i="17" s="1"/>
  <c r="X132" i="17"/>
  <c r="E133" i="17"/>
  <c r="X133" i="17"/>
  <c r="A134" i="17"/>
  <c r="O134" i="17"/>
  <c r="Q134" i="17"/>
  <c r="X134" i="17"/>
  <c r="A135" i="17"/>
  <c r="O135" i="17"/>
  <c r="Q135" i="17"/>
  <c r="X135" i="17"/>
  <c r="A136" i="17"/>
  <c r="O136" i="17"/>
  <c r="Q136" i="17"/>
  <c r="X136" i="17"/>
  <c r="A137" i="17"/>
  <c r="O137" i="17"/>
  <c r="Q137" i="17"/>
  <c r="X137" i="17"/>
  <c r="A138" i="17"/>
  <c r="O138" i="17"/>
  <c r="Q138" i="17"/>
  <c r="X138" i="17"/>
  <c r="A139" i="17"/>
  <c r="O139" i="17"/>
  <c r="Q139" i="17"/>
  <c r="X139" i="17"/>
  <c r="A140" i="17"/>
  <c r="O140" i="17"/>
  <c r="Q140" i="17"/>
  <c r="X140" i="17"/>
  <c r="A141" i="17"/>
  <c r="O141" i="17"/>
  <c r="Q141" i="17"/>
  <c r="X141" i="17"/>
  <c r="A142" i="17"/>
  <c r="O142" i="17"/>
  <c r="Q142" i="17"/>
  <c r="X142" i="17"/>
  <c r="A143" i="17"/>
  <c r="O143" i="17"/>
  <c r="Q143" i="17"/>
  <c r="X143" i="17"/>
  <c r="A144" i="17"/>
  <c r="O144" i="17"/>
  <c r="Q144" i="17"/>
  <c r="X144" i="17"/>
  <c r="A145" i="17"/>
  <c r="O145" i="17"/>
  <c r="Q145" i="17"/>
  <c r="X145" i="17"/>
  <c r="A146" i="17"/>
  <c r="O146" i="17"/>
  <c r="Q146" i="17"/>
  <c r="X146" i="17"/>
  <c r="A147" i="17"/>
  <c r="O147" i="17"/>
  <c r="Q147" i="17"/>
  <c r="X147" i="17"/>
  <c r="A148" i="17"/>
  <c r="O148" i="17"/>
  <c r="Q148" i="17"/>
  <c r="X148" i="17"/>
  <c r="A149" i="17"/>
  <c r="O149" i="17"/>
  <c r="Q149" i="17"/>
  <c r="X149" i="17"/>
  <c r="A150" i="17"/>
  <c r="X150" i="17"/>
  <c r="A151" i="17"/>
  <c r="X151" i="17"/>
  <c r="A152" i="17"/>
  <c r="X152" i="17"/>
  <c r="A153" i="17"/>
  <c r="O153" i="17"/>
  <c r="U153" i="17" s="1"/>
  <c r="Q153" i="17"/>
  <c r="W153" i="17" s="1"/>
  <c r="X153" i="17"/>
  <c r="E154" i="17"/>
  <c r="X154" i="17"/>
  <c r="A155" i="17"/>
  <c r="O155" i="17"/>
  <c r="Q155" i="17"/>
  <c r="X155" i="17"/>
  <c r="A156" i="17"/>
  <c r="O156" i="17"/>
  <c r="Q156" i="17"/>
  <c r="X156" i="17"/>
  <c r="A157" i="17"/>
  <c r="O157" i="17"/>
  <c r="Q157" i="17"/>
  <c r="X157" i="17"/>
  <c r="A158" i="17"/>
  <c r="O158" i="17"/>
  <c r="Q158" i="17"/>
  <c r="X158" i="17"/>
  <c r="A159" i="17"/>
  <c r="O159" i="17"/>
  <c r="Q159" i="17"/>
  <c r="X159" i="17"/>
  <c r="A160" i="17"/>
  <c r="O160" i="17"/>
  <c r="Q160" i="17"/>
  <c r="X160" i="17"/>
  <c r="A161" i="17"/>
  <c r="O161" i="17"/>
  <c r="Q161" i="17"/>
  <c r="X161" i="17"/>
  <c r="A162" i="17"/>
  <c r="O162" i="17"/>
  <c r="Q162" i="17"/>
  <c r="X162" i="17"/>
  <c r="A163" i="17"/>
  <c r="O163" i="17"/>
  <c r="Q163" i="17"/>
  <c r="X163" i="17"/>
  <c r="A164" i="17"/>
  <c r="O164" i="17"/>
  <c r="Q164" i="17"/>
  <c r="X164" i="17"/>
  <c r="A165" i="17"/>
  <c r="O165" i="17"/>
  <c r="Q165" i="17"/>
  <c r="X165" i="17"/>
  <c r="A166" i="17"/>
  <c r="O166" i="17"/>
  <c r="Q166" i="17"/>
  <c r="X166" i="17"/>
  <c r="A167" i="17"/>
  <c r="O167" i="17"/>
  <c r="Q167" i="17"/>
  <c r="X167" i="17"/>
  <c r="A168" i="17"/>
  <c r="O168" i="17"/>
  <c r="Q168" i="17"/>
  <c r="X168" i="17"/>
  <c r="A169" i="17"/>
  <c r="O169" i="17"/>
  <c r="Q169" i="17"/>
  <c r="X169" i="17"/>
  <c r="A170" i="17"/>
  <c r="O170" i="17"/>
  <c r="Q170" i="17"/>
  <c r="X170" i="17"/>
  <c r="A171" i="17"/>
  <c r="X171" i="17"/>
  <c r="A172" i="17"/>
  <c r="X172" i="17"/>
  <c r="A173" i="17"/>
  <c r="X173" i="17"/>
  <c r="A174" i="17"/>
  <c r="O174" i="17"/>
  <c r="U174" i="17" s="1"/>
  <c r="Q174" i="17"/>
  <c r="W174" i="17" s="1"/>
  <c r="X174" i="17"/>
  <c r="E175" i="17"/>
  <c r="X175" i="17"/>
  <c r="A176" i="17"/>
  <c r="O176" i="17"/>
  <c r="Q176" i="17"/>
  <c r="X176" i="17"/>
  <c r="A177" i="17"/>
  <c r="O177" i="17"/>
  <c r="Q177" i="17"/>
  <c r="X177" i="17"/>
  <c r="A178" i="17"/>
  <c r="O178" i="17"/>
  <c r="Q178" i="17"/>
  <c r="X178" i="17"/>
  <c r="A179" i="17"/>
  <c r="O179" i="17"/>
  <c r="Q179" i="17"/>
  <c r="X179" i="17"/>
  <c r="A180" i="17"/>
  <c r="O180" i="17"/>
  <c r="Q180" i="17"/>
  <c r="X180" i="17"/>
  <c r="A181" i="17"/>
  <c r="O181" i="17"/>
  <c r="Q181" i="17"/>
  <c r="X181" i="17"/>
  <c r="A182" i="17"/>
  <c r="O182" i="17"/>
  <c r="Q182" i="17"/>
  <c r="X182" i="17"/>
  <c r="A183" i="17"/>
  <c r="O183" i="17"/>
  <c r="Q183" i="17"/>
  <c r="X183" i="17"/>
  <c r="A184" i="17"/>
  <c r="O184" i="17"/>
  <c r="Q184" i="17"/>
  <c r="X184" i="17"/>
  <c r="A185" i="17"/>
  <c r="O185" i="17"/>
  <c r="Q185" i="17"/>
  <c r="X185" i="17"/>
  <c r="A186" i="17"/>
  <c r="O186" i="17"/>
  <c r="Q186" i="17"/>
  <c r="X186" i="17"/>
  <c r="A187" i="17"/>
  <c r="O187" i="17"/>
  <c r="Q187" i="17"/>
  <c r="X187" i="17"/>
  <c r="A188" i="17"/>
  <c r="O188" i="17"/>
  <c r="Q188" i="17"/>
  <c r="X188" i="17"/>
  <c r="A189" i="17"/>
  <c r="O189" i="17"/>
  <c r="Q189" i="17"/>
  <c r="X189" i="17"/>
  <c r="A190" i="17"/>
  <c r="O190" i="17"/>
  <c r="Q190" i="17"/>
  <c r="X190" i="17"/>
  <c r="A191" i="17"/>
  <c r="O191" i="17"/>
  <c r="Q191" i="17"/>
  <c r="X191" i="17"/>
  <c r="A192" i="17"/>
  <c r="X192" i="17"/>
  <c r="A193" i="17"/>
  <c r="X193" i="17"/>
  <c r="A194" i="17"/>
  <c r="X194" i="17"/>
  <c r="A195" i="17"/>
  <c r="O195" i="17"/>
  <c r="U195" i="17" s="1"/>
  <c r="Q195" i="17"/>
  <c r="W195" i="17" s="1"/>
  <c r="X195" i="17"/>
  <c r="E196" i="17"/>
  <c r="X196" i="17"/>
  <c r="A197" i="17"/>
  <c r="O197" i="17"/>
  <c r="Q197" i="17"/>
  <c r="X197" i="17"/>
  <c r="A198" i="17"/>
  <c r="O198" i="17"/>
  <c r="Q198" i="17"/>
  <c r="X198" i="17"/>
  <c r="A199" i="17"/>
  <c r="O199" i="17"/>
  <c r="Q199" i="17"/>
  <c r="X199" i="17"/>
  <c r="A200" i="17"/>
  <c r="O200" i="17"/>
  <c r="Q200" i="17"/>
  <c r="X200" i="17"/>
  <c r="A201" i="17"/>
  <c r="O201" i="17"/>
  <c r="Q201" i="17"/>
  <c r="X201" i="17"/>
  <c r="A202" i="17"/>
  <c r="O202" i="17"/>
  <c r="Q202" i="17"/>
  <c r="X202" i="17"/>
  <c r="A203" i="17"/>
  <c r="O203" i="17"/>
  <c r="Q203" i="17"/>
  <c r="X203" i="17"/>
  <c r="A204" i="17"/>
  <c r="O204" i="17"/>
  <c r="Q204" i="17"/>
  <c r="X204" i="17"/>
  <c r="A205" i="17"/>
  <c r="O205" i="17"/>
  <c r="Q205" i="17"/>
  <c r="X205" i="17"/>
  <c r="A206" i="17"/>
  <c r="O206" i="17"/>
  <c r="Q206" i="17"/>
  <c r="X206" i="17"/>
  <c r="A207" i="17"/>
  <c r="O207" i="17"/>
  <c r="Q207" i="17"/>
  <c r="X207" i="17"/>
  <c r="A208" i="17"/>
  <c r="O208" i="17"/>
  <c r="Q208" i="17"/>
  <c r="X208" i="17"/>
  <c r="A209" i="17"/>
  <c r="O209" i="17"/>
  <c r="Q209" i="17"/>
  <c r="X209" i="17"/>
  <c r="A210" i="17"/>
  <c r="O210" i="17"/>
  <c r="Q210" i="17"/>
  <c r="X210" i="17"/>
  <c r="A211" i="17"/>
  <c r="O211" i="17"/>
  <c r="Q211" i="17"/>
  <c r="X211" i="17"/>
  <c r="A212" i="17"/>
  <c r="O212" i="17"/>
  <c r="Q212" i="17"/>
  <c r="X212" i="17"/>
  <c r="A213" i="17"/>
  <c r="X213" i="17"/>
  <c r="A214" i="17"/>
  <c r="X214" i="17"/>
  <c r="A215" i="17"/>
  <c r="X215" i="17"/>
  <c r="A216" i="17"/>
  <c r="O216" i="17"/>
  <c r="U216" i="17" s="1"/>
  <c r="Q216" i="17"/>
  <c r="X216" i="17"/>
  <c r="E217" i="17"/>
  <c r="X217" i="17"/>
  <c r="A218" i="17"/>
  <c r="O218" i="17"/>
  <c r="Q218" i="17"/>
  <c r="X218" i="17"/>
  <c r="A219" i="17"/>
  <c r="O219" i="17"/>
  <c r="Q219" i="17"/>
  <c r="X219" i="17"/>
  <c r="A220" i="17"/>
  <c r="O220" i="17"/>
  <c r="Q220" i="17"/>
  <c r="X220" i="17"/>
  <c r="A221" i="17"/>
  <c r="O221" i="17"/>
  <c r="Q221" i="17"/>
  <c r="X221" i="17"/>
  <c r="A222" i="17"/>
  <c r="O222" i="17"/>
  <c r="Q222" i="17"/>
  <c r="X222" i="17"/>
  <c r="A223" i="17"/>
  <c r="O223" i="17"/>
  <c r="Q223" i="17"/>
  <c r="X223" i="17"/>
  <c r="A224" i="17"/>
  <c r="O224" i="17"/>
  <c r="Q224" i="17"/>
  <c r="X224" i="17"/>
  <c r="A225" i="17"/>
  <c r="O225" i="17"/>
  <c r="Q225" i="17"/>
  <c r="X225" i="17"/>
  <c r="A226" i="17"/>
  <c r="O226" i="17"/>
  <c r="Q226" i="17"/>
  <c r="X226" i="17"/>
  <c r="A227" i="17"/>
  <c r="O227" i="17"/>
  <c r="Q227" i="17"/>
  <c r="X227" i="17"/>
  <c r="A228" i="17"/>
  <c r="O228" i="17"/>
  <c r="Q228" i="17"/>
  <c r="X228" i="17"/>
  <c r="A229" i="17"/>
  <c r="O229" i="17"/>
  <c r="Q229" i="17"/>
  <c r="X229" i="17"/>
  <c r="A230" i="17"/>
  <c r="O230" i="17"/>
  <c r="Q230" i="17"/>
  <c r="X230" i="17"/>
  <c r="A231" i="17"/>
  <c r="O231" i="17"/>
  <c r="Q231" i="17"/>
  <c r="X231" i="17"/>
  <c r="A232" i="17"/>
  <c r="O232" i="17"/>
  <c r="Q232" i="17"/>
  <c r="X232" i="17"/>
  <c r="A233" i="17"/>
  <c r="O233" i="17"/>
  <c r="Q233" i="17"/>
  <c r="X233" i="17"/>
  <c r="A234" i="17"/>
  <c r="X234" i="17"/>
  <c r="A235" i="17"/>
  <c r="X235" i="17"/>
  <c r="A236" i="17"/>
  <c r="X236" i="17"/>
  <c r="A237" i="17"/>
  <c r="O237" i="17"/>
  <c r="U237" i="17" s="1"/>
  <c r="Q237" i="17"/>
  <c r="X237" i="17"/>
  <c r="E238" i="17"/>
  <c r="X238" i="17"/>
  <c r="A239" i="17"/>
  <c r="O239" i="17"/>
  <c r="Q239" i="17"/>
  <c r="X239" i="17"/>
  <c r="A240" i="17"/>
  <c r="O240" i="17"/>
  <c r="Q240" i="17"/>
  <c r="X240" i="17"/>
  <c r="A241" i="17"/>
  <c r="O241" i="17"/>
  <c r="Q241" i="17"/>
  <c r="X241" i="17"/>
  <c r="A242" i="17"/>
  <c r="O242" i="17"/>
  <c r="Q242" i="17"/>
  <c r="X242" i="17"/>
  <c r="A243" i="17"/>
  <c r="O243" i="17"/>
  <c r="Q243" i="17"/>
  <c r="X243" i="17"/>
  <c r="A244" i="17"/>
  <c r="O244" i="17"/>
  <c r="Q244" i="17"/>
  <c r="X244" i="17"/>
  <c r="A245" i="17"/>
  <c r="O245" i="17"/>
  <c r="Q245" i="17"/>
  <c r="X245" i="17"/>
  <c r="A246" i="17"/>
  <c r="O246" i="17"/>
  <c r="Q246" i="17"/>
  <c r="X246" i="17"/>
  <c r="A247" i="17"/>
  <c r="O247" i="17"/>
  <c r="Q247" i="17"/>
  <c r="X247" i="17"/>
  <c r="A248" i="17"/>
  <c r="O248" i="17"/>
  <c r="Q248" i="17"/>
  <c r="X248" i="17"/>
  <c r="A249" i="17"/>
  <c r="O249" i="17"/>
  <c r="Q249" i="17"/>
  <c r="X249" i="17"/>
  <c r="A250" i="17"/>
  <c r="O250" i="17"/>
  <c r="Q250" i="17"/>
  <c r="X250" i="17"/>
  <c r="A251" i="17"/>
  <c r="O251" i="17"/>
  <c r="Q251" i="17"/>
  <c r="X251" i="17"/>
  <c r="A252" i="17"/>
  <c r="O252" i="17"/>
  <c r="Q252" i="17"/>
  <c r="X252" i="17"/>
  <c r="A253" i="17"/>
  <c r="O253" i="17"/>
  <c r="Q253" i="17"/>
  <c r="X253" i="17"/>
  <c r="A254" i="17"/>
  <c r="O254" i="17"/>
  <c r="Q254" i="17"/>
  <c r="X254" i="17"/>
  <c r="A255" i="17"/>
  <c r="X255" i="17"/>
  <c r="A256" i="17"/>
  <c r="X256" i="17"/>
  <c r="A257" i="17"/>
  <c r="X257" i="17"/>
  <c r="A258" i="17"/>
  <c r="O258" i="17"/>
  <c r="U258" i="17" s="1"/>
  <c r="Q258" i="17"/>
  <c r="W258" i="17" s="1"/>
  <c r="X258" i="17"/>
  <c r="E259" i="17"/>
  <c r="X259" i="17"/>
  <c r="A260" i="17"/>
  <c r="O260" i="17"/>
  <c r="Q260" i="17"/>
  <c r="X260" i="17"/>
  <c r="A261" i="17"/>
  <c r="O261" i="17"/>
  <c r="Q261" i="17"/>
  <c r="X261" i="17"/>
  <c r="A262" i="17"/>
  <c r="O262" i="17"/>
  <c r="Q262" i="17"/>
  <c r="X262" i="17"/>
  <c r="A263" i="17"/>
  <c r="O263" i="17"/>
  <c r="Q263" i="17"/>
  <c r="X263" i="17"/>
  <c r="A264" i="17"/>
  <c r="O264" i="17"/>
  <c r="Q264" i="17"/>
  <c r="X264" i="17"/>
  <c r="A265" i="17"/>
  <c r="O265" i="17"/>
  <c r="Q265" i="17"/>
  <c r="X265" i="17"/>
  <c r="A266" i="17"/>
  <c r="O266" i="17"/>
  <c r="Q266" i="17"/>
  <c r="X266" i="17"/>
  <c r="A267" i="17"/>
  <c r="O267" i="17"/>
  <c r="Q267" i="17"/>
  <c r="X267" i="17"/>
  <c r="A268" i="17"/>
  <c r="O268" i="17"/>
  <c r="Q268" i="17"/>
  <c r="X268" i="17"/>
  <c r="A269" i="17"/>
  <c r="O269" i="17"/>
  <c r="Q269" i="17"/>
  <c r="X269" i="17"/>
  <c r="A270" i="17"/>
  <c r="O270" i="17"/>
  <c r="Q270" i="17"/>
  <c r="X270" i="17"/>
  <c r="A271" i="17"/>
  <c r="O271" i="17"/>
  <c r="Q271" i="17"/>
  <c r="X271" i="17"/>
  <c r="A272" i="17"/>
  <c r="O272" i="17"/>
  <c r="Q272" i="17"/>
  <c r="X272" i="17"/>
  <c r="A273" i="17"/>
  <c r="O273" i="17"/>
  <c r="Q273" i="17"/>
  <c r="X273" i="17"/>
  <c r="A274" i="17"/>
  <c r="O274" i="17"/>
  <c r="Q274" i="17"/>
  <c r="X274" i="17"/>
  <c r="A275" i="17"/>
  <c r="O275" i="17"/>
  <c r="Q275" i="17"/>
  <c r="X275" i="17"/>
  <c r="A276" i="17"/>
  <c r="X276" i="17"/>
  <c r="A277" i="17"/>
  <c r="X277" i="17"/>
  <c r="A278" i="17"/>
  <c r="X278" i="17"/>
  <c r="A279" i="17"/>
  <c r="O279" i="17"/>
  <c r="U279" i="17" s="1"/>
  <c r="Q279" i="17"/>
  <c r="W279" i="17" s="1"/>
  <c r="X279" i="17"/>
  <c r="E280" i="17"/>
  <c r="X280" i="17"/>
  <c r="A281" i="17"/>
  <c r="O281" i="17"/>
  <c r="Q281" i="17"/>
  <c r="X281" i="17"/>
  <c r="A282" i="17"/>
  <c r="O282" i="17"/>
  <c r="Q282" i="17"/>
  <c r="X282" i="17"/>
  <c r="A283" i="17"/>
  <c r="O283" i="17"/>
  <c r="Q283" i="17"/>
  <c r="X283" i="17"/>
  <c r="A284" i="17"/>
  <c r="O284" i="17"/>
  <c r="Q284" i="17"/>
  <c r="X284" i="17"/>
  <c r="A285" i="17"/>
  <c r="O285" i="17"/>
  <c r="Q285" i="17"/>
  <c r="X285" i="17"/>
  <c r="A286" i="17"/>
  <c r="O286" i="17"/>
  <c r="Q286" i="17"/>
  <c r="X286" i="17"/>
  <c r="A287" i="17"/>
  <c r="O287" i="17"/>
  <c r="Q287" i="17"/>
  <c r="X287" i="17"/>
  <c r="A288" i="17"/>
  <c r="O288" i="17"/>
  <c r="Q288" i="17"/>
  <c r="X288" i="17"/>
  <c r="A289" i="17"/>
  <c r="O289" i="17"/>
  <c r="Q289" i="17"/>
  <c r="X289" i="17"/>
  <c r="A290" i="17"/>
  <c r="O290" i="17"/>
  <c r="Q290" i="17"/>
  <c r="X290" i="17"/>
  <c r="A291" i="17"/>
  <c r="O291" i="17"/>
  <c r="Q291" i="17"/>
  <c r="X291" i="17"/>
  <c r="A292" i="17"/>
  <c r="O292" i="17"/>
  <c r="Q292" i="17"/>
  <c r="X292" i="17"/>
  <c r="A293" i="17"/>
  <c r="O293" i="17"/>
  <c r="Q293" i="17"/>
  <c r="X293" i="17"/>
  <c r="A294" i="17"/>
  <c r="O294" i="17"/>
  <c r="Q294" i="17"/>
  <c r="X294" i="17"/>
  <c r="A295" i="17"/>
  <c r="O295" i="17"/>
  <c r="Q295" i="17"/>
  <c r="X295" i="17"/>
  <c r="A296" i="17"/>
  <c r="O296" i="17"/>
  <c r="Q296" i="17"/>
  <c r="X296" i="17"/>
  <c r="A297" i="17"/>
  <c r="X297" i="17"/>
  <c r="A298" i="17"/>
  <c r="X298" i="17"/>
  <c r="A299" i="17"/>
  <c r="X299" i="17"/>
  <c r="A300" i="17"/>
  <c r="O300" i="17"/>
  <c r="U300" i="17" s="1"/>
  <c r="Q300" i="17"/>
  <c r="W300" i="17" s="1"/>
  <c r="X300" i="17"/>
  <c r="E301" i="17"/>
  <c r="X301" i="17"/>
  <c r="A302" i="17"/>
  <c r="O302" i="17"/>
  <c r="Q302" i="17"/>
  <c r="X302" i="17"/>
  <c r="A303" i="17"/>
  <c r="O303" i="17"/>
  <c r="Q303" i="17"/>
  <c r="X303" i="17"/>
  <c r="A304" i="17"/>
  <c r="O304" i="17"/>
  <c r="Q304" i="17"/>
  <c r="X304" i="17"/>
  <c r="A305" i="17"/>
  <c r="O305" i="17"/>
  <c r="Q305" i="17"/>
  <c r="X305" i="17"/>
  <c r="A306" i="17"/>
  <c r="O306" i="17"/>
  <c r="Q306" i="17"/>
  <c r="X306" i="17"/>
  <c r="A307" i="17"/>
  <c r="O307" i="17"/>
  <c r="Q307" i="17"/>
  <c r="X307" i="17"/>
  <c r="A308" i="17"/>
  <c r="O308" i="17"/>
  <c r="Q308" i="17"/>
  <c r="X308" i="17"/>
  <c r="A309" i="17"/>
  <c r="O309" i="17"/>
  <c r="Q309" i="17"/>
  <c r="X309" i="17"/>
  <c r="A310" i="17"/>
  <c r="O310" i="17"/>
  <c r="Q310" i="17"/>
  <c r="X310" i="17"/>
  <c r="A311" i="17"/>
  <c r="O311" i="17"/>
  <c r="Q311" i="17"/>
  <c r="X311" i="17"/>
  <c r="A312" i="17"/>
  <c r="O312" i="17"/>
  <c r="Q312" i="17"/>
  <c r="X312" i="17"/>
  <c r="A313" i="17"/>
  <c r="O313" i="17"/>
  <c r="Q313" i="17"/>
  <c r="X313" i="17"/>
  <c r="A314" i="17"/>
  <c r="O314" i="17"/>
  <c r="Q314" i="17"/>
  <c r="X314" i="17"/>
  <c r="A315" i="17"/>
  <c r="O315" i="17"/>
  <c r="Q315" i="17"/>
  <c r="X315" i="17"/>
  <c r="A316" i="17"/>
  <c r="O316" i="17"/>
  <c r="Q316" i="17"/>
  <c r="X316" i="17"/>
  <c r="A317" i="17"/>
  <c r="O317" i="17"/>
  <c r="Q317" i="17"/>
  <c r="X317" i="17"/>
  <c r="A318" i="17"/>
  <c r="X318" i="17"/>
  <c r="A319" i="17"/>
  <c r="X319" i="17"/>
  <c r="A320" i="17"/>
  <c r="X320" i="17"/>
  <c r="A321" i="17"/>
  <c r="O321" i="17"/>
  <c r="U321" i="17" s="1"/>
  <c r="Q321" i="17"/>
  <c r="W321" i="17"/>
  <c r="X321" i="17"/>
  <c r="E322" i="17"/>
  <c r="X322" i="17"/>
  <c r="A323" i="17"/>
  <c r="O323" i="17"/>
  <c r="Q323" i="17"/>
  <c r="X323" i="17"/>
  <c r="A324" i="17"/>
  <c r="O324" i="17"/>
  <c r="Q324" i="17"/>
  <c r="X324" i="17"/>
  <c r="A325" i="17"/>
  <c r="O325" i="17"/>
  <c r="Q325" i="17"/>
  <c r="X325" i="17"/>
  <c r="A326" i="17"/>
  <c r="O326" i="17"/>
  <c r="Q326" i="17"/>
  <c r="X326" i="17"/>
  <c r="A327" i="17"/>
  <c r="O327" i="17"/>
  <c r="Q327" i="17"/>
  <c r="X327" i="17"/>
  <c r="A328" i="17"/>
  <c r="O328" i="17"/>
  <c r="Q328" i="17"/>
  <c r="X328" i="17"/>
  <c r="A329" i="17"/>
  <c r="O329" i="17"/>
  <c r="Q329" i="17"/>
  <c r="X329" i="17"/>
  <c r="A330" i="17"/>
  <c r="O330" i="17"/>
  <c r="Q330" i="17"/>
  <c r="X330" i="17"/>
  <c r="A331" i="17"/>
  <c r="O331" i="17"/>
  <c r="Q331" i="17"/>
  <c r="X331" i="17"/>
  <c r="A332" i="17"/>
  <c r="O332" i="17"/>
  <c r="Q332" i="17"/>
  <c r="X332" i="17"/>
  <c r="A333" i="17"/>
  <c r="O333" i="17"/>
  <c r="Q333" i="17"/>
  <c r="X333" i="17"/>
  <c r="A334" i="17"/>
  <c r="O334" i="17"/>
  <c r="Q334" i="17"/>
  <c r="X334" i="17"/>
  <c r="A335" i="17"/>
  <c r="O335" i="17"/>
  <c r="Q335" i="17"/>
  <c r="X335" i="17"/>
  <c r="A336" i="17"/>
  <c r="O336" i="17"/>
  <c r="Q336" i="17"/>
  <c r="X336" i="17"/>
  <c r="A337" i="17"/>
  <c r="O337" i="17"/>
  <c r="Q337" i="17"/>
  <c r="X337" i="17"/>
  <c r="A338" i="17"/>
  <c r="O338" i="17"/>
  <c r="Q338" i="17"/>
  <c r="X338" i="17"/>
  <c r="A339" i="17"/>
  <c r="X339" i="17"/>
  <c r="A340" i="17"/>
  <c r="X340" i="17"/>
  <c r="A341" i="17"/>
  <c r="X341" i="17"/>
  <c r="A342" i="17"/>
  <c r="O342" i="17"/>
  <c r="U342" i="17"/>
  <c r="Q342" i="17"/>
  <c r="W342" i="17" s="1"/>
  <c r="X342" i="17"/>
  <c r="E343" i="17"/>
  <c r="X343" i="17"/>
  <c r="A344" i="17"/>
  <c r="O344" i="17"/>
  <c r="Q344" i="17"/>
  <c r="X344" i="17"/>
  <c r="A345" i="17"/>
  <c r="O345" i="17"/>
  <c r="Q345" i="17"/>
  <c r="X345" i="17"/>
  <c r="A346" i="17"/>
  <c r="O346" i="17"/>
  <c r="Q346" i="17"/>
  <c r="X346" i="17"/>
  <c r="A347" i="17"/>
  <c r="O347" i="17"/>
  <c r="Q347" i="17"/>
  <c r="X347" i="17"/>
  <c r="A348" i="17"/>
  <c r="O348" i="17"/>
  <c r="Q348" i="17"/>
  <c r="X348" i="17"/>
  <c r="A349" i="17"/>
  <c r="O349" i="17"/>
  <c r="Q349" i="17"/>
  <c r="X349" i="17"/>
  <c r="A350" i="17"/>
  <c r="O350" i="17"/>
  <c r="Q350" i="17"/>
  <c r="X350" i="17"/>
  <c r="A351" i="17"/>
  <c r="O351" i="17"/>
  <c r="Q351" i="17"/>
  <c r="X351" i="17"/>
  <c r="A352" i="17"/>
  <c r="O352" i="17"/>
  <c r="Q352" i="17"/>
  <c r="X352" i="17"/>
  <c r="A353" i="17"/>
  <c r="O353" i="17"/>
  <c r="Q353" i="17"/>
  <c r="X353" i="17"/>
  <c r="A354" i="17"/>
  <c r="O354" i="17"/>
  <c r="Q354" i="17"/>
  <c r="X354" i="17"/>
  <c r="A355" i="17"/>
  <c r="O355" i="17"/>
  <c r="Q355" i="17"/>
  <c r="X355" i="17"/>
  <c r="A356" i="17"/>
  <c r="O356" i="17"/>
  <c r="Q356" i="17"/>
  <c r="X356" i="17"/>
  <c r="A357" i="17"/>
  <c r="O357" i="17"/>
  <c r="Q357" i="17"/>
  <c r="X357" i="17"/>
  <c r="A358" i="17"/>
  <c r="O358" i="17"/>
  <c r="Q358" i="17"/>
  <c r="X358" i="17"/>
  <c r="A359" i="17"/>
  <c r="O359" i="17"/>
  <c r="Q359" i="17"/>
  <c r="X359" i="17"/>
  <c r="A360" i="17"/>
  <c r="X360" i="17"/>
  <c r="A361" i="17"/>
  <c r="X361" i="17"/>
  <c r="A362" i="17"/>
  <c r="X362" i="17"/>
  <c r="A363" i="17"/>
  <c r="O363" i="17"/>
  <c r="U363" i="17" s="1"/>
  <c r="Q363" i="17"/>
  <c r="X363" i="17"/>
  <c r="E364" i="17"/>
  <c r="X364" i="17"/>
  <c r="A365" i="17"/>
  <c r="O365" i="17"/>
  <c r="Q365" i="17"/>
  <c r="X365" i="17"/>
  <c r="A366" i="17"/>
  <c r="O366" i="17"/>
  <c r="Q366" i="17"/>
  <c r="X366" i="17"/>
  <c r="A367" i="17"/>
  <c r="O367" i="17"/>
  <c r="Q367" i="17"/>
  <c r="X367" i="17"/>
  <c r="A368" i="17"/>
  <c r="O368" i="17"/>
  <c r="Q368" i="17"/>
  <c r="X368" i="17"/>
  <c r="A369" i="17"/>
  <c r="O369" i="17"/>
  <c r="Q369" i="17"/>
  <c r="X369" i="17"/>
  <c r="A370" i="17"/>
  <c r="O370" i="17"/>
  <c r="Q370" i="17"/>
  <c r="X370" i="17"/>
  <c r="A371" i="17"/>
  <c r="O371" i="17"/>
  <c r="Q371" i="17"/>
  <c r="X371" i="17"/>
  <c r="A372" i="17"/>
  <c r="O372" i="17"/>
  <c r="Q372" i="17"/>
  <c r="X372" i="17"/>
  <c r="A373" i="17"/>
  <c r="O373" i="17"/>
  <c r="Q373" i="17"/>
  <c r="X373" i="17"/>
  <c r="A374" i="17"/>
  <c r="O374" i="17"/>
  <c r="Q374" i="17"/>
  <c r="X374" i="17"/>
  <c r="A375" i="17"/>
  <c r="O375" i="17"/>
  <c r="Q375" i="17"/>
  <c r="X375" i="17"/>
  <c r="A376" i="17"/>
  <c r="O376" i="17"/>
  <c r="Q376" i="17"/>
  <c r="X376" i="17"/>
  <c r="A377" i="17"/>
  <c r="O377" i="17"/>
  <c r="Q377" i="17"/>
  <c r="X377" i="17"/>
  <c r="A378" i="17"/>
  <c r="O378" i="17"/>
  <c r="Q378" i="17"/>
  <c r="X378" i="17"/>
  <c r="A379" i="17"/>
  <c r="O379" i="17"/>
  <c r="Q379" i="17"/>
  <c r="X379" i="17"/>
  <c r="A380" i="17"/>
  <c r="O380" i="17"/>
  <c r="Q380" i="17"/>
  <c r="X380" i="17"/>
  <c r="A381" i="17"/>
  <c r="X381" i="17"/>
  <c r="A382" i="17"/>
  <c r="X382" i="17"/>
  <c r="A383" i="17"/>
  <c r="X383" i="17"/>
  <c r="A384" i="17"/>
  <c r="O384" i="17"/>
  <c r="U384" i="17" s="1"/>
  <c r="Q384" i="17"/>
  <c r="W384" i="17" s="1"/>
  <c r="X384" i="17"/>
  <c r="E385" i="17"/>
  <c r="X385" i="17"/>
  <c r="A386" i="17"/>
  <c r="O386" i="17"/>
  <c r="Q386" i="17"/>
  <c r="X386" i="17"/>
  <c r="A387" i="17"/>
  <c r="O387" i="17"/>
  <c r="Q387" i="17"/>
  <c r="X387" i="17"/>
  <c r="A388" i="17"/>
  <c r="O388" i="17"/>
  <c r="Q388" i="17"/>
  <c r="X388" i="17"/>
  <c r="A389" i="17"/>
  <c r="O389" i="17"/>
  <c r="Q389" i="17"/>
  <c r="X389" i="17"/>
  <c r="A390" i="17"/>
  <c r="O390" i="17"/>
  <c r="Q390" i="17"/>
  <c r="X390" i="17"/>
  <c r="A391" i="17"/>
  <c r="O391" i="17"/>
  <c r="Q391" i="17"/>
  <c r="X391" i="17"/>
  <c r="A392" i="17"/>
  <c r="O392" i="17"/>
  <c r="Q392" i="17"/>
  <c r="X392" i="17"/>
  <c r="A393" i="17"/>
  <c r="O393" i="17"/>
  <c r="Q393" i="17"/>
  <c r="X393" i="17"/>
  <c r="A394" i="17"/>
  <c r="O394" i="17"/>
  <c r="Q394" i="17"/>
  <c r="X394" i="17"/>
  <c r="A395" i="17"/>
  <c r="O395" i="17"/>
  <c r="Q395" i="17"/>
  <c r="X395" i="17"/>
  <c r="A396" i="17"/>
  <c r="O396" i="17"/>
  <c r="Q396" i="17"/>
  <c r="X396" i="17"/>
  <c r="A397" i="17"/>
  <c r="O397" i="17"/>
  <c r="Q397" i="17"/>
  <c r="X397" i="17"/>
  <c r="A398" i="17"/>
  <c r="O398" i="17"/>
  <c r="Q398" i="17"/>
  <c r="X398" i="17"/>
  <c r="A399" i="17"/>
  <c r="O399" i="17"/>
  <c r="Q399" i="17"/>
  <c r="X399" i="17"/>
  <c r="A400" i="17"/>
  <c r="O400" i="17"/>
  <c r="Q400" i="17"/>
  <c r="X400" i="17"/>
  <c r="A401" i="17"/>
  <c r="O401" i="17"/>
  <c r="Q401" i="17"/>
  <c r="X401" i="17"/>
  <c r="A402" i="17"/>
  <c r="X402" i="17"/>
  <c r="A403" i="17"/>
  <c r="X403" i="17"/>
  <c r="A404" i="17"/>
  <c r="X404" i="17"/>
  <c r="A405" i="17"/>
  <c r="O405" i="17"/>
  <c r="U405" i="17" s="1"/>
  <c r="Q405" i="17"/>
  <c r="W405" i="17" s="1"/>
  <c r="X405" i="17"/>
  <c r="E406" i="17"/>
  <c r="X406" i="17"/>
  <c r="A407" i="17"/>
  <c r="O407" i="17"/>
  <c r="Q407" i="17"/>
  <c r="X407" i="17"/>
  <c r="A408" i="17"/>
  <c r="O408" i="17"/>
  <c r="Q408" i="17"/>
  <c r="X408" i="17"/>
  <c r="A409" i="17"/>
  <c r="O409" i="17"/>
  <c r="Q409" i="17"/>
  <c r="X409" i="17"/>
  <c r="A410" i="17"/>
  <c r="O410" i="17"/>
  <c r="Q410" i="17"/>
  <c r="X410" i="17"/>
  <c r="A411" i="17"/>
  <c r="O411" i="17"/>
  <c r="Q411" i="17"/>
  <c r="X411" i="17"/>
  <c r="A412" i="17"/>
  <c r="O412" i="17"/>
  <c r="Q412" i="17"/>
  <c r="X412" i="17"/>
  <c r="A413" i="17"/>
  <c r="O413" i="17"/>
  <c r="Q413" i="17"/>
  <c r="X413" i="17"/>
  <c r="A414" i="17"/>
  <c r="O414" i="17"/>
  <c r="Q414" i="17"/>
  <c r="X414" i="17"/>
  <c r="A415" i="17"/>
  <c r="O415" i="17"/>
  <c r="Q415" i="17"/>
  <c r="X415" i="17"/>
  <c r="A416" i="17"/>
  <c r="O416" i="17"/>
  <c r="Q416" i="17"/>
  <c r="X416" i="17"/>
  <c r="A417" i="17"/>
  <c r="O417" i="17"/>
  <c r="Q417" i="17"/>
  <c r="X417" i="17"/>
  <c r="A418" i="17"/>
  <c r="O418" i="17"/>
  <c r="Q418" i="17"/>
  <c r="X418" i="17"/>
  <c r="A419" i="17"/>
  <c r="O419" i="17"/>
  <c r="Q419" i="17"/>
  <c r="X419" i="17"/>
  <c r="A420" i="17"/>
  <c r="O420" i="17"/>
  <c r="Q420" i="17"/>
  <c r="X420" i="17"/>
  <c r="A421" i="17"/>
  <c r="O421" i="17"/>
  <c r="Q421" i="17"/>
  <c r="X421" i="17"/>
  <c r="A422" i="17"/>
  <c r="O422" i="17"/>
  <c r="Q422" i="17"/>
  <c r="X422" i="17"/>
  <c r="A423" i="17"/>
  <c r="X423" i="17"/>
  <c r="A424" i="17"/>
  <c r="X424" i="17"/>
  <c r="A425" i="17"/>
  <c r="X425" i="17"/>
  <c r="A426" i="17"/>
  <c r="O426" i="17"/>
  <c r="U426" i="17" s="1"/>
  <c r="Q426" i="17"/>
  <c r="W426" i="17" s="1"/>
  <c r="X426" i="17"/>
  <c r="E427" i="17"/>
  <c r="X427" i="17"/>
  <c r="A8" i="16"/>
  <c r="O8" i="16"/>
  <c r="Q8" i="16"/>
  <c r="X8" i="16"/>
  <c r="A9" i="16"/>
  <c r="O9" i="16"/>
  <c r="Q9" i="16"/>
  <c r="X9" i="16"/>
  <c r="A10" i="16"/>
  <c r="O10" i="16"/>
  <c r="Q10" i="16"/>
  <c r="X10" i="16"/>
  <c r="A11" i="16"/>
  <c r="O11" i="16"/>
  <c r="Q11" i="16"/>
  <c r="X11" i="16"/>
  <c r="A12" i="16"/>
  <c r="O12" i="16"/>
  <c r="Q12" i="16"/>
  <c r="X12" i="16"/>
  <c r="A13" i="16"/>
  <c r="O13" i="16"/>
  <c r="Q13" i="16"/>
  <c r="X13" i="16"/>
  <c r="A14" i="16"/>
  <c r="O14" i="16"/>
  <c r="Q14" i="16"/>
  <c r="X14" i="16"/>
  <c r="A15" i="16"/>
  <c r="O15" i="16"/>
  <c r="Q15" i="16"/>
  <c r="X15" i="16"/>
  <c r="A16" i="16"/>
  <c r="O16" i="16"/>
  <c r="Q16" i="16"/>
  <c r="X16" i="16"/>
  <c r="A17" i="16"/>
  <c r="O17" i="16"/>
  <c r="Q17" i="16"/>
  <c r="X17" i="16"/>
  <c r="A18" i="16"/>
  <c r="O18" i="16"/>
  <c r="Q18" i="16"/>
  <c r="X18" i="16"/>
  <c r="A19" i="16"/>
  <c r="O19" i="16"/>
  <c r="Q19" i="16"/>
  <c r="X19" i="16"/>
  <c r="A20" i="16"/>
  <c r="O20" i="16"/>
  <c r="Q20" i="16"/>
  <c r="X20" i="16"/>
  <c r="A21" i="16"/>
  <c r="O21" i="16"/>
  <c r="Q21" i="16"/>
  <c r="X21" i="16"/>
  <c r="A22" i="16"/>
  <c r="O22" i="16"/>
  <c r="Q22" i="16"/>
  <c r="X22" i="16"/>
  <c r="A23" i="16"/>
  <c r="O23" i="16"/>
  <c r="Q23" i="16"/>
  <c r="X23" i="16"/>
  <c r="A24" i="16"/>
  <c r="X24" i="16"/>
  <c r="A25" i="16"/>
  <c r="X25" i="16"/>
  <c r="A26" i="16"/>
  <c r="X26" i="16"/>
  <c r="A27" i="16"/>
  <c r="O27" i="16"/>
  <c r="U27" i="16" s="1"/>
  <c r="Q27" i="16"/>
  <c r="W27" i="16" s="1"/>
  <c r="X27" i="16"/>
  <c r="E28" i="16"/>
  <c r="X28" i="16"/>
  <c r="A29" i="16"/>
  <c r="O29" i="16"/>
  <c r="Q29" i="16"/>
  <c r="X29" i="16"/>
  <c r="A30" i="16"/>
  <c r="O30" i="16"/>
  <c r="Q30" i="16"/>
  <c r="X30" i="16"/>
  <c r="A31" i="16"/>
  <c r="O31" i="16"/>
  <c r="Q31" i="16"/>
  <c r="X31" i="16"/>
  <c r="A32" i="16"/>
  <c r="O32" i="16"/>
  <c r="Q32" i="16"/>
  <c r="X32" i="16"/>
  <c r="A33" i="16"/>
  <c r="O33" i="16"/>
  <c r="Q33" i="16"/>
  <c r="X33" i="16"/>
  <c r="A34" i="16"/>
  <c r="O34" i="16"/>
  <c r="Q34" i="16"/>
  <c r="X34" i="16"/>
  <c r="A35" i="16"/>
  <c r="O35" i="16"/>
  <c r="Q35" i="16"/>
  <c r="X35" i="16"/>
  <c r="A36" i="16"/>
  <c r="O36" i="16"/>
  <c r="Q36" i="16"/>
  <c r="X36" i="16"/>
  <c r="A37" i="16"/>
  <c r="O37" i="16"/>
  <c r="Q37" i="16"/>
  <c r="X37" i="16"/>
  <c r="A38" i="16"/>
  <c r="O38" i="16"/>
  <c r="Q38" i="16"/>
  <c r="X38" i="16"/>
  <c r="A39" i="16"/>
  <c r="O39" i="16"/>
  <c r="Q39" i="16"/>
  <c r="X39" i="16"/>
  <c r="A40" i="16"/>
  <c r="O40" i="16"/>
  <c r="Q40" i="16"/>
  <c r="X40" i="16"/>
  <c r="A41" i="16"/>
  <c r="O41" i="16"/>
  <c r="Q41" i="16"/>
  <c r="X41" i="16"/>
  <c r="A42" i="16"/>
  <c r="O42" i="16"/>
  <c r="Q42" i="16"/>
  <c r="X42" i="16"/>
  <c r="A43" i="16"/>
  <c r="O43" i="16"/>
  <c r="Q43" i="16"/>
  <c r="X43" i="16"/>
  <c r="A44" i="16"/>
  <c r="O44" i="16"/>
  <c r="Q44" i="16"/>
  <c r="X44" i="16"/>
  <c r="A45" i="16"/>
  <c r="X45" i="16"/>
  <c r="A46" i="16"/>
  <c r="X46" i="16"/>
  <c r="A47" i="16"/>
  <c r="X47" i="16"/>
  <c r="A48" i="16"/>
  <c r="O48" i="16"/>
  <c r="U48" i="16" s="1"/>
  <c r="Q48" i="16"/>
  <c r="W48" i="16" s="1"/>
  <c r="X48" i="16"/>
  <c r="E49" i="16"/>
  <c r="X49" i="16"/>
  <c r="A50" i="16"/>
  <c r="O50" i="16"/>
  <c r="Q50" i="16"/>
  <c r="X50" i="16"/>
  <c r="A51" i="16"/>
  <c r="O51" i="16"/>
  <c r="Q51" i="16"/>
  <c r="X51" i="16"/>
  <c r="A52" i="16"/>
  <c r="O52" i="16"/>
  <c r="Q52" i="16"/>
  <c r="X52" i="16"/>
  <c r="A53" i="16"/>
  <c r="O53" i="16"/>
  <c r="Q53" i="16"/>
  <c r="X53" i="16"/>
  <c r="A54" i="16"/>
  <c r="O54" i="16"/>
  <c r="Q54" i="16"/>
  <c r="X54" i="16"/>
  <c r="A55" i="16"/>
  <c r="O55" i="16"/>
  <c r="Q55" i="16"/>
  <c r="X55" i="16"/>
  <c r="A56" i="16"/>
  <c r="O56" i="16"/>
  <c r="Q56" i="16"/>
  <c r="X56" i="16"/>
  <c r="A57" i="16"/>
  <c r="O57" i="16"/>
  <c r="Q57" i="16"/>
  <c r="X57" i="16"/>
  <c r="A58" i="16"/>
  <c r="O58" i="16"/>
  <c r="Q58" i="16"/>
  <c r="X58" i="16"/>
  <c r="A59" i="16"/>
  <c r="O59" i="16"/>
  <c r="Q59" i="16"/>
  <c r="X59" i="16"/>
  <c r="A60" i="16"/>
  <c r="O60" i="16"/>
  <c r="Q60" i="16"/>
  <c r="X60" i="16"/>
  <c r="A61" i="16"/>
  <c r="O61" i="16"/>
  <c r="Q61" i="16"/>
  <c r="X61" i="16"/>
  <c r="A62" i="16"/>
  <c r="O62" i="16"/>
  <c r="Q62" i="16"/>
  <c r="X62" i="16"/>
  <c r="A63" i="16"/>
  <c r="O63" i="16"/>
  <c r="Q63" i="16"/>
  <c r="X63" i="16"/>
  <c r="A64" i="16"/>
  <c r="O64" i="16"/>
  <c r="Q64" i="16"/>
  <c r="X64" i="16"/>
  <c r="A65" i="16"/>
  <c r="O65" i="16"/>
  <c r="Q65" i="16"/>
  <c r="X65" i="16"/>
  <c r="A66" i="16"/>
  <c r="X66" i="16"/>
  <c r="A67" i="16"/>
  <c r="X67" i="16"/>
  <c r="A68" i="16"/>
  <c r="X68" i="16"/>
  <c r="A69" i="16"/>
  <c r="O69" i="16"/>
  <c r="U69" i="16" s="1"/>
  <c r="Q69" i="16"/>
  <c r="W69" i="16"/>
  <c r="X69" i="16"/>
  <c r="E70" i="16"/>
  <c r="X70" i="16"/>
  <c r="A71" i="16"/>
  <c r="O71" i="16"/>
  <c r="Q71" i="16"/>
  <c r="X71" i="16"/>
  <c r="A72" i="16"/>
  <c r="O72" i="16"/>
  <c r="Q72" i="16"/>
  <c r="X72" i="16"/>
  <c r="A73" i="16"/>
  <c r="O73" i="16"/>
  <c r="Q73" i="16"/>
  <c r="X73" i="16"/>
  <c r="A74" i="16"/>
  <c r="O74" i="16"/>
  <c r="Q74" i="16"/>
  <c r="X74" i="16"/>
  <c r="A75" i="16"/>
  <c r="O75" i="16"/>
  <c r="Q75" i="16"/>
  <c r="X75" i="16"/>
  <c r="A76" i="16"/>
  <c r="O76" i="16"/>
  <c r="Q76" i="16"/>
  <c r="X76" i="16"/>
  <c r="A77" i="16"/>
  <c r="O77" i="16"/>
  <c r="Q77" i="16"/>
  <c r="X77" i="16"/>
  <c r="A78" i="16"/>
  <c r="O78" i="16"/>
  <c r="Q78" i="16"/>
  <c r="X78" i="16"/>
  <c r="A79" i="16"/>
  <c r="O79" i="16"/>
  <c r="Q79" i="16"/>
  <c r="X79" i="16"/>
  <c r="A80" i="16"/>
  <c r="O80" i="16"/>
  <c r="Q80" i="16"/>
  <c r="X80" i="16"/>
  <c r="A81" i="16"/>
  <c r="O81" i="16"/>
  <c r="Q81" i="16"/>
  <c r="X81" i="16"/>
  <c r="A82" i="16"/>
  <c r="O82" i="16"/>
  <c r="Q82" i="16"/>
  <c r="X82" i="16"/>
  <c r="A83" i="16"/>
  <c r="O83" i="16"/>
  <c r="Q83" i="16"/>
  <c r="X83" i="16"/>
  <c r="A84" i="16"/>
  <c r="O84" i="16"/>
  <c r="Q84" i="16"/>
  <c r="X84" i="16"/>
  <c r="A85" i="16"/>
  <c r="O85" i="16"/>
  <c r="Q85" i="16"/>
  <c r="X85" i="16"/>
  <c r="A86" i="16"/>
  <c r="O86" i="16"/>
  <c r="Q86" i="16"/>
  <c r="X86" i="16"/>
  <c r="A87" i="16"/>
  <c r="X87" i="16"/>
  <c r="A88" i="16"/>
  <c r="X88" i="16"/>
  <c r="A89" i="16"/>
  <c r="X89" i="16"/>
  <c r="A90" i="16"/>
  <c r="O90" i="16"/>
  <c r="U90" i="16"/>
  <c r="Q90" i="16"/>
  <c r="W90" i="16" s="1"/>
  <c r="X90" i="16"/>
  <c r="E91" i="16"/>
  <c r="X91" i="16"/>
  <c r="A92" i="16"/>
  <c r="O92" i="16"/>
  <c r="Q92" i="16"/>
  <c r="X92" i="16"/>
  <c r="A93" i="16"/>
  <c r="O93" i="16"/>
  <c r="Q93" i="16"/>
  <c r="X93" i="16"/>
  <c r="A94" i="16"/>
  <c r="O94" i="16"/>
  <c r="Q94" i="16"/>
  <c r="X94" i="16"/>
  <c r="A95" i="16"/>
  <c r="O95" i="16"/>
  <c r="Q95" i="16"/>
  <c r="X95" i="16"/>
  <c r="A96" i="16"/>
  <c r="O96" i="16"/>
  <c r="Q96" i="16"/>
  <c r="X96" i="16"/>
  <c r="A97" i="16"/>
  <c r="O97" i="16"/>
  <c r="Q97" i="16"/>
  <c r="X97" i="16"/>
  <c r="A98" i="16"/>
  <c r="O98" i="16"/>
  <c r="Q98" i="16"/>
  <c r="X98" i="16"/>
  <c r="A99" i="16"/>
  <c r="O99" i="16"/>
  <c r="Q99" i="16"/>
  <c r="X99" i="16"/>
  <c r="A100" i="16"/>
  <c r="O100" i="16"/>
  <c r="Q100" i="16"/>
  <c r="X100" i="16"/>
  <c r="A101" i="16"/>
  <c r="O101" i="16"/>
  <c r="Q101" i="16"/>
  <c r="X101" i="16"/>
  <c r="A102" i="16"/>
  <c r="O102" i="16"/>
  <c r="Q102" i="16"/>
  <c r="X102" i="16"/>
  <c r="A103" i="16"/>
  <c r="O103" i="16"/>
  <c r="Q103" i="16"/>
  <c r="X103" i="16"/>
  <c r="A104" i="16"/>
  <c r="O104" i="16"/>
  <c r="Q104" i="16"/>
  <c r="X104" i="16"/>
  <c r="A105" i="16"/>
  <c r="O105" i="16"/>
  <c r="Q105" i="16"/>
  <c r="X105" i="16"/>
  <c r="A106" i="16"/>
  <c r="O106" i="16"/>
  <c r="Q106" i="16"/>
  <c r="X106" i="16"/>
  <c r="A107" i="16"/>
  <c r="O107" i="16"/>
  <c r="Q107" i="16"/>
  <c r="X107" i="16"/>
  <c r="A108" i="16"/>
  <c r="X108" i="16"/>
  <c r="A109" i="16"/>
  <c r="X109" i="16"/>
  <c r="A110" i="16"/>
  <c r="X110" i="16"/>
  <c r="A111" i="16"/>
  <c r="O111" i="16"/>
  <c r="U111" i="16" s="1"/>
  <c r="Q111" i="16"/>
  <c r="W111" i="16" s="1"/>
  <c r="X111" i="16"/>
  <c r="E112" i="16"/>
  <c r="X112" i="16"/>
  <c r="A113" i="16"/>
  <c r="O113" i="16"/>
  <c r="Q113" i="16"/>
  <c r="X113" i="16"/>
  <c r="A114" i="16"/>
  <c r="O114" i="16"/>
  <c r="Q114" i="16"/>
  <c r="X114" i="16"/>
  <c r="A115" i="16"/>
  <c r="O115" i="16"/>
  <c r="Q115" i="16"/>
  <c r="X115" i="16"/>
  <c r="A116" i="16"/>
  <c r="O116" i="16"/>
  <c r="Q116" i="16"/>
  <c r="X116" i="16"/>
  <c r="A117" i="16"/>
  <c r="O117" i="16"/>
  <c r="Q117" i="16"/>
  <c r="X117" i="16"/>
  <c r="A118" i="16"/>
  <c r="O118" i="16"/>
  <c r="Q118" i="16"/>
  <c r="X118" i="16"/>
  <c r="A119" i="16"/>
  <c r="O119" i="16"/>
  <c r="Q119" i="16"/>
  <c r="X119" i="16"/>
  <c r="A120" i="16"/>
  <c r="O120" i="16"/>
  <c r="Q120" i="16"/>
  <c r="X120" i="16"/>
  <c r="A121" i="16"/>
  <c r="O121" i="16"/>
  <c r="Q121" i="16"/>
  <c r="X121" i="16"/>
  <c r="A122" i="16"/>
  <c r="O122" i="16"/>
  <c r="Q122" i="16"/>
  <c r="X122" i="16"/>
  <c r="A123" i="16"/>
  <c r="O123" i="16"/>
  <c r="Q123" i="16"/>
  <c r="X123" i="16"/>
  <c r="A124" i="16"/>
  <c r="O124" i="16"/>
  <c r="Q124" i="16"/>
  <c r="X124" i="16"/>
  <c r="A125" i="16"/>
  <c r="O125" i="16"/>
  <c r="Q125" i="16"/>
  <c r="X125" i="16"/>
  <c r="A126" i="16"/>
  <c r="O126" i="16"/>
  <c r="Q126" i="16"/>
  <c r="X126" i="16"/>
  <c r="A127" i="16"/>
  <c r="O127" i="16"/>
  <c r="Q127" i="16"/>
  <c r="X127" i="16"/>
  <c r="A128" i="16"/>
  <c r="O128" i="16"/>
  <c r="Q128" i="16"/>
  <c r="X128" i="16"/>
  <c r="A129" i="16"/>
  <c r="X129" i="16"/>
  <c r="A130" i="16"/>
  <c r="X130" i="16"/>
  <c r="A131" i="16"/>
  <c r="X131" i="16"/>
  <c r="A132" i="16"/>
  <c r="O132" i="16"/>
  <c r="U132" i="16" s="1"/>
  <c r="Q132" i="16"/>
  <c r="W132" i="16" s="1"/>
  <c r="X132" i="16"/>
  <c r="E133" i="16"/>
  <c r="X133" i="16"/>
  <c r="A134" i="16"/>
  <c r="O134" i="16"/>
  <c r="Q134" i="16"/>
  <c r="X134" i="16"/>
  <c r="A135" i="16"/>
  <c r="O135" i="16"/>
  <c r="Q135" i="16"/>
  <c r="X135" i="16"/>
  <c r="A136" i="16"/>
  <c r="O136" i="16"/>
  <c r="Q136" i="16"/>
  <c r="X136" i="16"/>
  <c r="A137" i="16"/>
  <c r="O137" i="16"/>
  <c r="Q137" i="16"/>
  <c r="X137" i="16"/>
  <c r="A138" i="16"/>
  <c r="O138" i="16"/>
  <c r="Q138" i="16"/>
  <c r="X138" i="16"/>
  <c r="A139" i="16"/>
  <c r="O139" i="16"/>
  <c r="Q139" i="16"/>
  <c r="X139" i="16"/>
  <c r="A140" i="16"/>
  <c r="O140" i="16"/>
  <c r="Q140" i="16"/>
  <c r="X140" i="16"/>
  <c r="A141" i="16"/>
  <c r="O141" i="16"/>
  <c r="Q141" i="16"/>
  <c r="X141" i="16"/>
  <c r="A142" i="16"/>
  <c r="O142" i="16"/>
  <c r="Q142" i="16"/>
  <c r="X142" i="16"/>
  <c r="A143" i="16"/>
  <c r="O143" i="16"/>
  <c r="Q143" i="16"/>
  <c r="X143" i="16"/>
  <c r="A144" i="16"/>
  <c r="O144" i="16"/>
  <c r="Q144" i="16"/>
  <c r="X144" i="16"/>
  <c r="A145" i="16"/>
  <c r="O145" i="16"/>
  <c r="Q145" i="16"/>
  <c r="X145" i="16"/>
  <c r="A146" i="16"/>
  <c r="O146" i="16"/>
  <c r="Q146" i="16"/>
  <c r="X146" i="16"/>
  <c r="A147" i="16"/>
  <c r="O147" i="16"/>
  <c r="Q147" i="16"/>
  <c r="X147" i="16"/>
  <c r="A148" i="16"/>
  <c r="O148" i="16"/>
  <c r="Q148" i="16"/>
  <c r="X148" i="16"/>
  <c r="A149" i="16"/>
  <c r="O149" i="16"/>
  <c r="Q149" i="16"/>
  <c r="X149" i="16"/>
  <c r="A150" i="16"/>
  <c r="X150" i="16"/>
  <c r="A151" i="16"/>
  <c r="X151" i="16"/>
  <c r="A152" i="16"/>
  <c r="X152" i="16"/>
  <c r="A153" i="16"/>
  <c r="O153" i="16"/>
  <c r="U153" i="16" s="1"/>
  <c r="Q153" i="16"/>
  <c r="W153" i="16" s="1"/>
  <c r="X153" i="16"/>
  <c r="E154" i="16"/>
  <c r="X154" i="16"/>
  <c r="A155" i="16"/>
  <c r="O155" i="16"/>
  <c r="Q155" i="16"/>
  <c r="X155" i="16"/>
  <c r="A156" i="16"/>
  <c r="O156" i="16"/>
  <c r="Q156" i="16"/>
  <c r="X156" i="16"/>
  <c r="A157" i="16"/>
  <c r="O157" i="16"/>
  <c r="Q157" i="16"/>
  <c r="X157" i="16"/>
  <c r="A158" i="16"/>
  <c r="O158" i="16"/>
  <c r="Q158" i="16"/>
  <c r="X158" i="16"/>
  <c r="A159" i="16"/>
  <c r="O159" i="16"/>
  <c r="Q159" i="16"/>
  <c r="X159" i="16"/>
  <c r="A160" i="16"/>
  <c r="O160" i="16"/>
  <c r="Q160" i="16"/>
  <c r="X160" i="16"/>
  <c r="A161" i="16"/>
  <c r="O161" i="16"/>
  <c r="Q161" i="16"/>
  <c r="X161" i="16"/>
  <c r="A162" i="16"/>
  <c r="O162" i="16"/>
  <c r="Q162" i="16"/>
  <c r="X162" i="16"/>
  <c r="A163" i="16"/>
  <c r="O163" i="16"/>
  <c r="Q163" i="16"/>
  <c r="X163" i="16"/>
  <c r="A164" i="16"/>
  <c r="O164" i="16"/>
  <c r="Q164" i="16"/>
  <c r="X164" i="16"/>
  <c r="A165" i="16"/>
  <c r="O165" i="16"/>
  <c r="Q165" i="16"/>
  <c r="X165" i="16"/>
  <c r="A166" i="16"/>
  <c r="O166" i="16"/>
  <c r="Q166" i="16"/>
  <c r="X166" i="16"/>
  <c r="A167" i="16"/>
  <c r="O167" i="16"/>
  <c r="Q167" i="16"/>
  <c r="X167" i="16"/>
  <c r="A168" i="16"/>
  <c r="O168" i="16"/>
  <c r="Q168" i="16"/>
  <c r="X168" i="16"/>
  <c r="A169" i="16"/>
  <c r="O169" i="16"/>
  <c r="Q169" i="16"/>
  <c r="X169" i="16"/>
  <c r="A170" i="16"/>
  <c r="O170" i="16"/>
  <c r="Q170" i="16"/>
  <c r="X170" i="16"/>
  <c r="A171" i="16"/>
  <c r="X171" i="16"/>
  <c r="A172" i="16"/>
  <c r="X172" i="16"/>
  <c r="A173" i="16"/>
  <c r="X173" i="16"/>
  <c r="A174" i="16"/>
  <c r="O174" i="16"/>
  <c r="U174" i="16" s="1"/>
  <c r="Q174" i="16"/>
  <c r="W174" i="16" s="1"/>
  <c r="X174" i="16"/>
  <c r="E175" i="16"/>
  <c r="X175" i="16"/>
  <c r="A176" i="16"/>
  <c r="O176" i="16"/>
  <c r="Q176" i="16"/>
  <c r="X176" i="16"/>
  <c r="A177" i="16"/>
  <c r="O177" i="16"/>
  <c r="Q177" i="16"/>
  <c r="X177" i="16"/>
  <c r="A178" i="16"/>
  <c r="O178" i="16"/>
  <c r="Q178" i="16"/>
  <c r="X178" i="16"/>
  <c r="A179" i="16"/>
  <c r="O179" i="16"/>
  <c r="Q179" i="16"/>
  <c r="X179" i="16"/>
  <c r="A180" i="16"/>
  <c r="O180" i="16"/>
  <c r="Q180" i="16"/>
  <c r="X180" i="16"/>
  <c r="A181" i="16"/>
  <c r="O181" i="16"/>
  <c r="Q181" i="16"/>
  <c r="X181" i="16"/>
  <c r="A182" i="16"/>
  <c r="O182" i="16"/>
  <c r="Q182" i="16"/>
  <c r="X182" i="16"/>
  <c r="A183" i="16"/>
  <c r="O183" i="16"/>
  <c r="Q183" i="16"/>
  <c r="X183" i="16"/>
  <c r="A184" i="16"/>
  <c r="O184" i="16"/>
  <c r="Q184" i="16"/>
  <c r="X184" i="16"/>
  <c r="A185" i="16"/>
  <c r="O185" i="16"/>
  <c r="Q185" i="16"/>
  <c r="X185" i="16"/>
  <c r="A186" i="16"/>
  <c r="O186" i="16"/>
  <c r="Q186" i="16"/>
  <c r="X186" i="16"/>
  <c r="A187" i="16"/>
  <c r="O187" i="16"/>
  <c r="Q187" i="16"/>
  <c r="X187" i="16"/>
  <c r="A188" i="16"/>
  <c r="O188" i="16"/>
  <c r="Q188" i="16"/>
  <c r="X188" i="16"/>
  <c r="A189" i="16"/>
  <c r="O189" i="16"/>
  <c r="Q189" i="16"/>
  <c r="X189" i="16"/>
  <c r="A190" i="16"/>
  <c r="O190" i="16"/>
  <c r="Q190" i="16"/>
  <c r="X190" i="16"/>
  <c r="A191" i="16"/>
  <c r="O191" i="16"/>
  <c r="Q191" i="16"/>
  <c r="X191" i="16"/>
  <c r="A192" i="16"/>
  <c r="X192" i="16"/>
  <c r="A193" i="16"/>
  <c r="X193" i="16"/>
  <c r="A194" i="16"/>
  <c r="X194" i="16"/>
  <c r="A195" i="16"/>
  <c r="O195" i="16"/>
  <c r="U195" i="16"/>
  <c r="Q195" i="16"/>
  <c r="W195" i="16" s="1"/>
  <c r="X195" i="16"/>
  <c r="E196" i="16"/>
  <c r="X196" i="16"/>
  <c r="A197" i="16"/>
  <c r="O197" i="16"/>
  <c r="Q197" i="16"/>
  <c r="X197" i="16"/>
  <c r="A198" i="16"/>
  <c r="O198" i="16"/>
  <c r="Q198" i="16"/>
  <c r="X198" i="16"/>
  <c r="A199" i="16"/>
  <c r="O199" i="16"/>
  <c r="Q199" i="16"/>
  <c r="X199" i="16"/>
  <c r="A200" i="16"/>
  <c r="O200" i="16"/>
  <c r="Q200" i="16"/>
  <c r="X200" i="16"/>
  <c r="A201" i="16"/>
  <c r="O201" i="16"/>
  <c r="Q201" i="16"/>
  <c r="X201" i="16"/>
  <c r="A202" i="16"/>
  <c r="O202" i="16"/>
  <c r="Q202" i="16"/>
  <c r="X202" i="16"/>
  <c r="A203" i="16"/>
  <c r="O203" i="16"/>
  <c r="Q203" i="16"/>
  <c r="X203" i="16"/>
  <c r="A204" i="16"/>
  <c r="O204" i="16"/>
  <c r="Q204" i="16"/>
  <c r="X204" i="16"/>
  <c r="A205" i="16"/>
  <c r="O205" i="16"/>
  <c r="Q205" i="16"/>
  <c r="X205" i="16"/>
  <c r="A206" i="16"/>
  <c r="O206" i="16"/>
  <c r="Q206" i="16"/>
  <c r="X206" i="16"/>
  <c r="A207" i="16"/>
  <c r="O207" i="16"/>
  <c r="Q207" i="16"/>
  <c r="X207" i="16"/>
  <c r="A208" i="16"/>
  <c r="O208" i="16"/>
  <c r="Q208" i="16"/>
  <c r="X208" i="16"/>
  <c r="A209" i="16"/>
  <c r="O209" i="16"/>
  <c r="Q209" i="16"/>
  <c r="X209" i="16"/>
  <c r="A210" i="16"/>
  <c r="O210" i="16"/>
  <c r="Q210" i="16"/>
  <c r="X210" i="16"/>
  <c r="A211" i="16"/>
  <c r="O211" i="16"/>
  <c r="Q211" i="16"/>
  <c r="X211" i="16"/>
  <c r="A212" i="16"/>
  <c r="O212" i="16"/>
  <c r="Q212" i="16"/>
  <c r="X212" i="16"/>
  <c r="A213" i="16"/>
  <c r="X213" i="16"/>
  <c r="A214" i="16"/>
  <c r="X214" i="16"/>
  <c r="A215" i="16"/>
  <c r="X215" i="16"/>
  <c r="A216" i="16"/>
  <c r="O216" i="16"/>
  <c r="U216" i="16" s="1"/>
  <c r="Q216" i="16"/>
  <c r="W216" i="16" s="1"/>
  <c r="X216" i="16"/>
  <c r="E217" i="16"/>
  <c r="X217" i="16"/>
  <c r="A218" i="16"/>
  <c r="O218" i="16"/>
  <c r="Q218" i="16"/>
  <c r="X218" i="16"/>
  <c r="A219" i="16"/>
  <c r="O219" i="16"/>
  <c r="Q219" i="16"/>
  <c r="X219" i="16"/>
  <c r="A220" i="16"/>
  <c r="O220" i="16"/>
  <c r="Q220" i="16"/>
  <c r="X220" i="16"/>
  <c r="A221" i="16"/>
  <c r="O221" i="16"/>
  <c r="Q221" i="16"/>
  <c r="X221" i="16"/>
  <c r="A222" i="16"/>
  <c r="O222" i="16"/>
  <c r="Q222" i="16"/>
  <c r="X222" i="16"/>
  <c r="A223" i="16"/>
  <c r="O223" i="16"/>
  <c r="Q223" i="16"/>
  <c r="X223" i="16"/>
  <c r="A224" i="16"/>
  <c r="O224" i="16"/>
  <c r="Q224" i="16"/>
  <c r="X224" i="16"/>
  <c r="A225" i="16"/>
  <c r="O225" i="16"/>
  <c r="Q225" i="16"/>
  <c r="X225" i="16"/>
  <c r="A226" i="16"/>
  <c r="O226" i="16"/>
  <c r="Q226" i="16"/>
  <c r="X226" i="16"/>
  <c r="A227" i="16"/>
  <c r="O227" i="16"/>
  <c r="Q227" i="16"/>
  <c r="X227" i="16"/>
  <c r="A228" i="16"/>
  <c r="O228" i="16"/>
  <c r="Q228" i="16"/>
  <c r="X228" i="16"/>
  <c r="A229" i="16"/>
  <c r="O229" i="16"/>
  <c r="Q229" i="16"/>
  <c r="X229" i="16"/>
  <c r="A230" i="16"/>
  <c r="O230" i="16"/>
  <c r="Q230" i="16"/>
  <c r="X230" i="16"/>
  <c r="A231" i="16"/>
  <c r="O231" i="16"/>
  <c r="Q231" i="16"/>
  <c r="X231" i="16"/>
  <c r="A232" i="16"/>
  <c r="O232" i="16"/>
  <c r="Q232" i="16"/>
  <c r="X232" i="16"/>
  <c r="A233" i="16"/>
  <c r="O233" i="16"/>
  <c r="Q233" i="16"/>
  <c r="X233" i="16"/>
  <c r="A234" i="16"/>
  <c r="X234" i="16"/>
  <c r="A235" i="16"/>
  <c r="X235" i="16"/>
  <c r="A236" i="16"/>
  <c r="X236" i="16"/>
  <c r="A237" i="16"/>
  <c r="O237" i="16"/>
  <c r="U237" i="16" s="1"/>
  <c r="Q237" i="16"/>
  <c r="W237" i="16" s="1"/>
  <c r="X237" i="16"/>
  <c r="E238" i="16"/>
  <c r="X238" i="16"/>
  <c r="A239" i="16"/>
  <c r="O239" i="16"/>
  <c r="Q239" i="16"/>
  <c r="X239" i="16"/>
  <c r="A240" i="16"/>
  <c r="O240" i="16"/>
  <c r="Q240" i="16"/>
  <c r="X240" i="16"/>
  <c r="A241" i="16"/>
  <c r="O241" i="16"/>
  <c r="Q241" i="16"/>
  <c r="X241" i="16"/>
  <c r="A242" i="16"/>
  <c r="O242" i="16"/>
  <c r="Q242" i="16"/>
  <c r="X242" i="16"/>
  <c r="A243" i="16"/>
  <c r="O243" i="16"/>
  <c r="Q243" i="16"/>
  <c r="X243" i="16"/>
  <c r="A244" i="16"/>
  <c r="O244" i="16"/>
  <c r="Q244" i="16"/>
  <c r="X244" i="16"/>
  <c r="A245" i="16"/>
  <c r="O245" i="16"/>
  <c r="Q245" i="16"/>
  <c r="X245" i="16"/>
  <c r="A246" i="16"/>
  <c r="O246" i="16"/>
  <c r="Q246" i="16"/>
  <c r="X246" i="16"/>
  <c r="A247" i="16"/>
  <c r="O247" i="16"/>
  <c r="Q247" i="16"/>
  <c r="X247" i="16"/>
  <c r="A248" i="16"/>
  <c r="O248" i="16"/>
  <c r="Q248" i="16"/>
  <c r="X248" i="16"/>
  <c r="A249" i="16"/>
  <c r="O249" i="16"/>
  <c r="Q249" i="16"/>
  <c r="X249" i="16"/>
  <c r="A250" i="16"/>
  <c r="O250" i="16"/>
  <c r="Q250" i="16"/>
  <c r="X250" i="16"/>
  <c r="A251" i="16"/>
  <c r="O251" i="16"/>
  <c r="Q251" i="16"/>
  <c r="X251" i="16"/>
  <c r="A252" i="16"/>
  <c r="O252" i="16"/>
  <c r="Q252" i="16"/>
  <c r="X252" i="16"/>
  <c r="A253" i="16"/>
  <c r="O253" i="16"/>
  <c r="Q253" i="16"/>
  <c r="X253" i="16"/>
  <c r="A254" i="16"/>
  <c r="O254" i="16"/>
  <c r="Q254" i="16"/>
  <c r="X254" i="16"/>
  <c r="A255" i="16"/>
  <c r="X255" i="16"/>
  <c r="A256" i="16"/>
  <c r="X256" i="16"/>
  <c r="A257" i="16"/>
  <c r="X257" i="16"/>
  <c r="A258" i="16"/>
  <c r="O258" i="16"/>
  <c r="U258" i="16" s="1"/>
  <c r="Q258" i="16"/>
  <c r="W258" i="16" s="1"/>
  <c r="X258" i="16"/>
  <c r="E259" i="16"/>
  <c r="X259" i="16"/>
  <c r="A260" i="16"/>
  <c r="O260" i="16"/>
  <c r="Q260" i="16"/>
  <c r="X260" i="16"/>
  <c r="A261" i="16"/>
  <c r="O261" i="16"/>
  <c r="Q261" i="16"/>
  <c r="X261" i="16"/>
  <c r="A262" i="16"/>
  <c r="O262" i="16"/>
  <c r="Q262" i="16"/>
  <c r="X262" i="16"/>
  <c r="A263" i="16"/>
  <c r="O263" i="16"/>
  <c r="Q263" i="16"/>
  <c r="X263" i="16"/>
  <c r="A264" i="16"/>
  <c r="O264" i="16"/>
  <c r="Q264" i="16"/>
  <c r="X264" i="16"/>
  <c r="A265" i="16"/>
  <c r="O265" i="16"/>
  <c r="Q265" i="16"/>
  <c r="X265" i="16"/>
  <c r="A266" i="16"/>
  <c r="O266" i="16"/>
  <c r="Q266" i="16"/>
  <c r="X266" i="16"/>
  <c r="A267" i="16"/>
  <c r="O267" i="16"/>
  <c r="Q267" i="16"/>
  <c r="X267" i="16"/>
  <c r="A268" i="16"/>
  <c r="O268" i="16"/>
  <c r="Q268" i="16"/>
  <c r="X268" i="16"/>
  <c r="A269" i="16"/>
  <c r="O269" i="16"/>
  <c r="Q269" i="16"/>
  <c r="X269" i="16"/>
  <c r="A270" i="16"/>
  <c r="O270" i="16"/>
  <c r="Q270" i="16"/>
  <c r="X270" i="16"/>
  <c r="A271" i="16"/>
  <c r="O271" i="16"/>
  <c r="Q271" i="16"/>
  <c r="X271" i="16"/>
  <c r="A272" i="16"/>
  <c r="O272" i="16"/>
  <c r="Q272" i="16"/>
  <c r="X272" i="16"/>
  <c r="A273" i="16"/>
  <c r="O273" i="16"/>
  <c r="Q273" i="16"/>
  <c r="X273" i="16"/>
  <c r="A274" i="16"/>
  <c r="O274" i="16"/>
  <c r="Q274" i="16"/>
  <c r="X274" i="16"/>
  <c r="A275" i="16"/>
  <c r="O275" i="16"/>
  <c r="Q275" i="16"/>
  <c r="X275" i="16"/>
  <c r="A276" i="16"/>
  <c r="X276" i="16"/>
  <c r="A277" i="16"/>
  <c r="X277" i="16"/>
  <c r="A278" i="16"/>
  <c r="X278" i="16"/>
  <c r="A279" i="16"/>
  <c r="O279" i="16"/>
  <c r="U279" i="16" s="1"/>
  <c r="Q279" i="16"/>
  <c r="W279" i="16" s="1"/>
  <c r="X279" i="16"/>
  <c r="E280" i="16"/>
  <c r="X280" i="16"/>
  <c r="A281" i="16"/>
  <c r="O281" i="16"/>
  <c r="Q281" i="16"/>
  <c r="X281" i="16"/>
  <c r="A282" i="16"/>
  <c r="O282" i="16"/>
  <c r="Q282" i="16"/>
  <c r="X282" i="16"/>
  <c r="A283" i="16"/>
  <c r="O283" i="16"/>
  <c r="Q283" i="16"/>
  <c r="X283" i="16"/>
  <c r="A284" i="16"/>
  <c r="O284" i="16"/>
  <c r="Q284" i="16"/>
  <c r="X284" i="16"/>
  <c r="A285" i="16"/>
  <c r="O285" i="16"/>
  <c r="Q285" i="16"/>
  <c r="X285" i="16"/>
  <c r="A286" i="16"/>
  <c r="O286" i="16"/>
  <c r="Q286" i="16"/>
  <c r="X286" i="16"/>
  <c r="A287" i="16"/>
  <c r="O287" i="16"/>
  <c r="Q287" i="16"/>
  <c r="X287" i="16"/>
  <c r="A288" i="16"/>
  <c r="O288" i="16"/>
  <c r="Q288" i="16"/>
  <c r="X288" i="16"/>
  <c r="A289" i="16"/>
  <c r="O289" i="16"/>
  <c r="Q289" i="16"/>
  <c r="X289" i="16"/>
  <c r="A290" i="16"/>
  <c r="O290" i="16"/>
  <c r="Q290" i="16"/>
  <c r="X290" i="16"/>
  <c r="A291" i="16"/>
  <c r="O291" i="16"/>
  <c r="Q291" i="16"/>
  <c r="X291" i="16"/>
  <c r="A292" i="16"/>
  <c r="O292" i="16"/>
  <c r="Q292" i="16"/>
  <c r="X292" i="16"/>
  <c r="A293" i="16"/>
  <c r="O293" i="16"/>
  <c r="Q293" i="16"/>
  <c r="X293" i="16"/>
  <c r="A294" i="16"/>
  <c r="O294" i="16"/>
  <c r="Q294" i="16"/>
  <c r="X294" i="16"/>
  <c r="A295" i="16"/>
  <c r="O295" i="16"/>
  <c r="Q295" i="16"/>
  <c r="X295" i="16"/>
  <c r="A296" i="16"/>
  <c r="O296" i="16"/>
  <c r="Q296" i="16"/>
  <c r="X296" i="16"/>
  <c r="A297" i="16"/>
  <c r="X297" i="16"/>
  <c r="A298" i="16"/>
  <c r="X298" i="16"/>
  <c r="A299" i="16"/>
  <c r="X299" i="16"/>
  <c r="A300" i="16"/>
  <c r="O300" i="16"/>
  <c r="U300" i="16" s="1"/>
  <c r="Q300" i="16"/>
  <c r="W300" i="16" s="1"/>
  <c r="X300" i="16"/>
  <c r="E301" i="16"/>
  <c r="X301" i="16"/>
  <c r="A302" i="16"/>
  <c r="O302" i="16"/>
  <c r="Q302" i="16"/>
  <c r="X302" i="16"/>
  <c r="A303" i="16"/>
  <c r="O303" i="16"/>
  <c r="Q303" i="16"/>
  <c r="X303" i="16"/>
  <c r="A304" i="16"/>
  <c r="O304" i="16"/>
  <c r="Q304" i="16"/>
  <c r="X304" i="16"/>
  <c r="A305" i="16"/>
  <c r="O305" i="16"/>
  <c r="Q305" i="16"/>
  <c r="X305" i="16"/>
  <c r="A306" i="16"/>
  <c r="O306" i="16"/>
  <c r="Q306" i="16"/>
  <c r="X306" i="16"/>
  <c r="A307" i="16"/>
  <c r="O307" i="16"/>
  <c r="Q307" i="16"/>
  <c r="X307" i="16"/>
  <c r="A308" i="16"/>
  <c r="O308" i="16"/>
  <c r="Q308" i="16"/>
  <c r="X308" i="16"/>
  <c r="A309" i="16"/>
  <c r="O309" i="16"/>
  <c r="Q309" i="16"/>
  <c r="X309" i="16"/>
  <c r="A310" i="16"/>
  <c r="O310" i="16"/>
  <c r="Q310" i="16"/>
  <c r="X310" i="16"/>
  <c r="A311" i="16"/>
  <c r="O311" i="16"/>
  <c r="Q311" i="16"/>
  <c r="X311" i="16"/>
  <c r="A312" i="16"/>
  <c r="O312" i="16"/>
  <c r="Q312" i="16"/>
  <c r="X312" i="16"/>
  <c r="A313" i="16"/>
  <c r="O313" i="16"/>
  <c r="Q313" i="16"/>
  <c r="X313" i="16"/>
  <c r="A314" i="16"/>
  <c r="O314" i="16"/>
  <c r="Q314" i="16"/>
  <c r="X314" i="16"/>
  <c r="A315" i="16"/>
  <c r="O315" i="16"/>
  <c r="Q315" i="16"/>
  <c r="X315" i="16"/>
  <c r="A316" i="16"/>
  <c r="O316" i="16"/>
  <c r="Q316" i="16"/>
  <c r="X316" i="16"/>
  <c r="A317" i="16"/>
  <c r="O317" i="16"/>
  <c r="Q317" i="16"/>
  <c r="X317" i="16"/>
  <c r="A318" i="16"/>
  <c r="X318" i="16"/>
  <c r="A319" i="16"/>
  <c r="X319" i="16"/>
  <c r="A320" i="16"/>
  <c r="X320" i="16"/>
  <c r="A321" i="16"/>
  <c r="O321" i="16"/>
  <c r="U321" i="16" s="1"/>
  <c r="Q321" i="16"/>
  <c r="W321" i="16"/>
  <c r="X321" i="16"/>
  <c r="E322" i="16"/>
  <c r="X322" i="16"/>
  <c r="A323" i="16"/>
  <c r="O323" i="16"/>
  <c r="Q323" i="16"/>
  <c r="X323" i="16"/>
  <c r="A324" i="16"/>
  <c r="O324" i="16"/>
  <c r="Q324" i="16"/>
  <c r="X324" i="16"/>
  <c r="A325" i="16"/>
  <c r="O325" i="16"/>
  <c r="Q325" i="16"/>
  <c r="X325" i="16"/>
  <c r="A326" i="16"/>
  <c r="O326" i="16"/>
  <c r="Q326" i="16"/>
  <c r="X326" i="16"/>
  <c r="A327" i="16"/>
  <c r="O327" i="16"/>
  <c r="Q327" i="16"/>
  <c r="X327" i="16"/>
  <c r="A328" i="16"/>
  <c r="O328" i="16"/>
  <c r="Q328" i="16"/>
  <c r="X328" i="16"/>
  <c r="A329" i="16"/>
  <c r="O329" i="16"/>
  <c r="Q329" i="16"/>
  <c r="X329" i="16"/>
  <c r="A330" i="16"/>
  <c r="O330" i="16"/>
  <c r="Q330" i="16"/>
  <c r="X330" i="16"/>
  <c r="A331" i="16"/>
  <c r="O331" i="16"/>
  <c r="Q331" i="16"/>
  <c r="X331" i="16"/>
  <c r="A332" i="16"/>
  <c r="O332" i="16"/>
  <c r="Q332" i="16"/>
  <c r="X332" i="16"/>
  <c r="A333" i="16"/>
  <c r="O333" i="16"/>
  <c r="Q333" i="16"/>
  <c r="X333" i="16"/>
  <c r="A334" i="16"/>
  <c r="O334" i="16"/>
  <c r="Q334" i="16"/>
  <c r="X334" i="16"/>
  <c r="A335" i="16"/>
  <c r="O335" i="16"/>
  <c r="Q335" i="16"/>
  <c r="X335" i="16"/>
  <c r="A336" i="16"/>
  <c r="O336" i="16"/>
  <c r="Q336" i="16"/>
  <c r="X336" i="16"/>
  <c r="A337" i="16"/>
  <c r="O337" i="16"/>
  <c r="Q337" i="16"/>
  <c r="X337" i="16"/>
  <c r="A338" i="16"/>
  <c r="O338" i="16"/>
  <c r="Q338" i="16"/>
  <c r="X338" i="16"/>
  <c r="A339" i="16"/>
  <c r="X339" i="16"/>
  <c r="A340" i="16"/>
  <c r="X340" i="16"/>
  <c r="A341" i="16"/>
  <c r="X341" i="16"/>
  <c r="A342" i="16"/>
  <c r="O342" i="16"/>
  <c r="U342" i="16"/>
  <c r="Q342" i="16"/>
  <c r="W342" i="16" s="1"/>
  <c r="X342" i="16"/>
  <c r="E343" i="16"/>
  <c r="X343" i="16"/>
  <c r="A344" i="16"/>
  <c r="O344" i="16"/>
  <c r="Q344" i="16"/>
  <c r="X344" i="16"/>
  <c r="A345" i="16"/>
  <c r="O345" i="16"/>
  <c r="Q345" i="16"/>
  <c r="X345" i="16"/>
  <c r="A346" i="16"/>
  <c r="O346" i="16"/>
  <c r="Q346" i="16"/>
  <c r="X346" i="16"/>
  <c r="A347" i="16"/>
  <c r="O347" i="16"/>
  <c r="Q347" i="16"/>
  <c r="X347" i="16"/>
  <c r="A348" i="16"/>
  <c r="O348" i="16"/>
  <c r="Q348" i="16"/>
  <c r="X348" i="16"/>
  <c r="A349" i="16"/>
  <c r="O349" i="16"/>
  <c r="Q349" i="16"/>
  <c r="X349" i="16"/>
  <c r="A350" i="16"/>
  <c r="O350" i="16"/>
  <c r="Q350" i="16"/>
  <c r="X350" i="16"/>
  <c r="A351" i="16"/>
  <c r="O351" i="16"/>
  <c r="Q351" i="16"/>
  <c r="X351" i="16"/>
  <c r="A352" i="16"/>
  <c r="O352" i="16"/>
  <c r="Q352" i="16"/>
  <c r="X352" i="16"/>
  <c r="A353" i="16"/>
  <c r="O353" i="16"/>
  <c r="Q353" i="16"/>
  <c r="X353" i="16"/>
  <c r="A354" i="16"/>
  <c r="O354" i="16"/>
  <c r="Q354" i="16"/>
  <c r="X354" i="16"/>
  <c r="A355" i="16"/>
  <c r="O355" i="16"/>
  <c r="Q355" i="16"/>
  <c r="X355" i="16"/>
  <c r="A356" i="16"/>
  <c r="O356" i="16"/>
  <c r="Q356" i="16"/>
  <c r="X356" i="16"/>
  <c r="A357" i="16"/>
  <c r="O357" i="16"/>
  <c r="Q357" i="16"/>
  <c r="X357" i="16"/>
  <c r="A358" i="16"/>
  <c r="O358" i="16"/>
  <c r="Q358" i="16"/>
  <c r="X358" i="16"/>
  <c r="A359" i="16"/>
  <c r="O359" i="16"/>
  <c r="Q359" i="16"/>
  <c r="X359" i="16"/>
  <c r="A360" i="16"/>
  <c r="X360" i="16"/>
  <c r="A361" i="16"/>
  <c r="X361" i="16"/>
  <c r="A362" i="16"/>
  <c r="X362" i="16"/>
  <c r="A363" i="16"/>
  <c r="O363" i="16"/>
  <c r="U363" i="16"/>
  <c r="Q363" i="16"/>
  <c r="W363" i="16" s="1"/>
  <c r="X363" i="16"/>
  <c r="E364" i="16"/>
  <c r="X364" i="16"/>
  <c r="A365" i="16"/>
  <c r="O365" i="16"/>
  <c r="Q365" i="16"/>
  <c r="X365" i="16"/>
  <c r="A366" i="16"/>
  <c r="O366" i="16"/>
  <c r="Q366" i="16"/>
  <c r="X366" i="16"/>
  <c r="A367" i="16"/>
  <c r="O367" i="16"/>
  <c r="Q367" i="16"/>
  <c r="X367" i="16"/>
  <c r="A368" i="16"/>
  <c r="O368" i="16"/>
  <c r="Q368" i="16"/>
  <c r="X368" i="16"/>
  <c r="A369" i="16"/>
  <c r="O369" i="16"/>
  <c r="Q369" i="16"/>
  <c r="X369" i="16"/>
  <c r="A370" i="16"/>
  <c r="O370" i="16"/>
  <c r="Q370" i="16"/>
  <c r="X370" i="16"/>
  <c r="A371" i="16"/>
  <c r="O371" i="16"/>
  <c r="Q371" i="16"/>
  <c r="X371" i="16"/>
  <c r="A372" i="16"/>
  <c r="O372" i="16"/>
  <c r="Q372" i="16"/>
  <c r="X372" i="16"/>
  <c r="A373" i="16"/>
  <c r="O373" i="16"/>
  <c r="Q373" i="16"/>
  <c r="X373" i="16"/>
  <c r="A374" i="16"/>
  <c r="O374" i="16"/>
  <c r="Q374" i="16"/>
  <c r="X374" i="16"/>
  <c r="A375" i="16"/>
  <c r="O375" i="16"/>
  <c r="Q375" i="16"/>
  <c r="X375" i="16"/>
  <c r="A376" i="16"/>
  <c r="O376" i="16"/>
  <c r="Q376" i="16"/>
  <c r="X376" i="16"/>
  <c r="A377" i="16"/>
  <c r="O377" i="16"/>
  <c r="Q377" i="16"/>
  <c r="X377" i="16"/>
  <c r="A378" i="16"/>
  <c r="O378" i="16"/>
  <c r="Q378" i="16"/>
  <c r="X378" i="16"/>
  <c r="A379" i="16"/>
  <c r="O379" i="16"/>
  <c r="Q379" i="16"/>
  <c r="X379" i="16"/>
  <c r="A380" i="16"/>
  <c r="O380" i="16"/>
  <c r="Q380" i="16"/>
  <c r="X380" i="16"/>
  <c r="A381" i="16"/>
  <c r="X381" i="16"/>
  <c r="A382" i="16"/>
  <c r="X382" i="16"/>
  <c r="A383" i="16"/>
  <c r="X383" i="16"/>
  <c r="A384" i="16"/>
  <c r="O384" i="16"/>
  <c r="U384" i="16" s="1"/>
  <c r="Q384" i="16"/>
  <c r="W384" i="16" s="1"/>
  <c r="X384" i="16"/>
  <c r="E385" i="16"/>
  <c r="X385" i="16"/>
  <c r="A386" i="16"/>
  <c r="O386" i="16"/>
  <c r="Q386" i="16"/>
  <c r="X386" i="16"/>
  <c r="A387" i="16"/>
  <c r="O387" i="16"/>
  <c r="Q387" i="16"/>
  <c r="X387" i="16"/>
  <c r="A388" i="16"/>
  <c r="O388" i="16"/>
  <c r="Q388" i="16"/>
  <c r="X388" i="16"/>
  <c r="A389" i="16"/>
  <c r="O389" i="16"/>
  <c r="Q389" i="16"/>
  <c r="X389" i="16"/>
  <c r="A390" i="16"/>
  <c r="O390" i="16"/>
  <c r="Q390" i="16"/>
  <c r="X390" i="16"/>
  <c r="A391" i="16"/>
  <c r="O391" i="16"/>
  <c r="Q391" i="16"/>
  <c r="X391" i="16"/>
  <c r="A392" i="16"/>
  <c r="O392" i="16"/>
  <c r="Q392" i="16"/>
  <c r="X392" i="16"/>
  <c r="A393" i="16"/>
  <c r="O393" i="16"/>
  <c r="Q393" i="16"/>
  <c r="X393" i="16"/>
  <c r="A394" i="16"/>
  <c r="O394" i="16"/>
  <c r="Q394" i="16"/>
  <c r="X394" i="16"/>
  <c r="A395" i="16"/>
  <c r="O395" i="16"/>
  <c r="Q395" i="16"/>
  <c r="X395" i="16"/>
  <c r="A396" i="16"/>
  <c r="O396" i="16"/>
  <c r="Q396" i="16"/>
  <c r="X396" i="16"/>
  <c r="A397" i="16"/>
  <c r="O397" i="16"/>
  <c r="Q397" i="16"/>
  <c r="X397" i="16"/>
  <c r="A398" i="16"/>
  <c r="O398" i="16"/>
  <c r="Q398" i="16"/>
  <c r="X398" i="16"/>
  <c r="A399" i="16"/>
  <c r="O399" i="16"/>
  <c r="Q399" i="16"/>
  <c r="X399" i="16"/>
  <c r="A400" i="16"/>
  <c r="O400" i="16"/>
  <c r="Q400" i="16"/>
  <c r="X400" i="16"/>
  <c r="A401" i="16"/>
  <c r="O401" i="16"/>
  <c r="Q401" i="16"/>
  <c r="X401" i="16"/>
  <c r="A402" i="16"/>
  <c r="X402" i="16"/>
  <c r="A403" i="16"/>
  <c r="X403" i="16"/>
  <c r="A404" i="16"/>
  <c r="X404" i="16"/>
  <c r="A405" i="16"/>
  <c r="O405" i="16"/>
  <c r="U405" i="16" s="1"/>
  <c r="Q405" i="16"/>
  <c r="W405" i="16" s="1"/>
  <c r="X405" i="16"/>
  <c r="E406" i="16"/>
  <c r="X406" i="16"/>
  <c r="A407" i="16"/>
  <c r="O407" i="16"/>
  <c r="Q407" i="16"/>
  <c r="X407" i="16"/>
  <c r="A408" i="16"/>
  <c r="O408" i="16"/>
  <c r="Q408" i="16"/>
  <c r="X408" i="16"/>
  <c r="A409" i="16"/>
  <c r="O409" i="16"/>
  <c r="Q409" i="16"/>
  <c r="X409" i="16"/>
  <c r="A410" i="16"/>
  <c r="O410" i="16"/>
  <c r="Q410" i="16"/>
  <c r="X410" i="16"/>
  <c r="A411" i="16"/>
  <c r="O411" i="16"/>
  <c r="Q411" i="16"/>
  <c r="X411" i="16"/>
  <c r="A412" i="16"/>
  <c r="O412" i="16"/>
  <c r="Q412" i="16"/>
  <c r="X412" i="16"/>
  <c r="A413" i="16"/>
  <c r="O413" i="16"/>
  <c r="Q413" i="16"/>
  <c r="X413" i="16"/>
  <c r="A414" i="16"/>
  <c r="O414" i="16"/>
  <c r="Q414" i="16"/>
  <c r="X414" i="16"/>
  <c r="A415" i="16"/>
  <c r="O415" i="16"/>
  <c r="Q415" i="16"/>
  <c r="X415" i="16"/>
  <c r="A416" i="16"/>
  <c r="O416" i="16"/>
  <c r="Q416" i="16"/>
  <c r="X416" i="16"/>
  <c r="A417" i="16"/>
  <c r="O417" i="16"/>
  <c r="Q417" i="16"/>
  <c r="X417" i="16"/>
  <c r="A418" i="16"/>
  <c r="O418" i="16"/>
  <c r="Q418" i="16"/>
  <c r="X418" i="16"/>
  <c r="A419" i="16"/>
  <c r="O419" i="16"/>
  <c r="Q419" i="16"/>
  <c r="X419" i="16"/>
  <c r="A420" i="16"/>
  <c r="O420" i="16"/>
  <c r="Q420" i="16"/>
  <c r="X420" i="16"/>
  <c r="A421" i="16"/>
  <c r="O421" i="16"/>
  <c r="Q421" i="16"/>
  <c r="X421" i="16"/>
  <c r="A422" i="16"/>
  <c r="O422" i="16"/>
  <c r="Q422" i="16"/>
  <c r="X422" i="16"/>
  <c r="A423" i="16"/>
  <c r="X423" i="16"/>
  <c r="A424" i="16"/>
  <c r="X424" i="16"/>
  <c r="A425" i="16"/>
  <c r="X425" i="16"/>
  <c r="A426" i="16"/>
  <c r="O426" i="16"/>
  <c r="U426" i="16" s="1"/>
  <c r="Q426" i="16"/>
  <c r="W426" i="16" s="1"/>
  <c r="X426" i="16"/>
  <c r="E427" i="16"/>
  <c r="X427" i="16"/>
  <c r="A8" i="15"/>
  <c r="O8" i="15"/>
  <c r="Q8" i="15"/>
  <c r="X8" i="15"/>
  <c r="A9" i="15"/>
  <c r="O9" i="15"/>
  <c r="Q9" i="15"/>
  <c r="X9" i="15"/>
  <c r="A10" i="15"/>
  <c r="O10" i="15"/>
  <c r="Q10" i="15"/>
  <c r="X10" i="15"/>
  <c r="A11" i="15"/>
  <c r="O11" i="15"/>
  <c r="Q11" i="15"/>
  <c r="X11" i="15"/>
  <c r="A12" i="15"/>
  <c r="O12" i="15"/>
  <c r="Q12" i="15"/>
  <c r="X12" i="15"/>
  <c r="A13" i="15"/>
  <c r="O13" i="15"/>
  <c r="Q13" i="15"/>
  <c r="X13" i="15"/>
  <c r="A14" i="15"/>
  <c r="O14" i="15"/>
  <c r="Q14" i="15"/>
  <c r="X14" i="15"/>
  <c r="A15" i="15"/>
  <c r="O15" i="15"/>
  <c r="Q15" i="15"/>
  <c r="X15" i="15"/>
  <c r="A16" i="15"/>
  <c r="O16" i="15"/>
  <c r="Q16" i="15"/>
  <c r="X16" i="15"/>
  <c r="A17" i="15"/>
  <c r="O17" i="15"/>
  <c r="Q17" i="15"/>
  <c r="X17" i="15"/>
  <c r="A18" i="15"/>
  <c r="O18" i="15"/>
  <c r="Q18" i="15"/>
  <c r="X18" i="15"/>
  <c r="A19" i="15"/>
  <c r="O19" i="15"/>
  <c r="Q19" i="15"/>
  <c r="X19" i="15"/>
  <c r="A20" i="15"/>
  <c r="O20" i="15"/>
  <c r="Q20" i="15"/>
  <c r="X20" i="15"/>
  <c r="A21" i="15"/>
  <c r="O21" i="15"/>
  <c r="Q21" i="15"/>
  <c r="X21" i="15"/>
  <c r="A22" i="15"/>
  <c r="O22" i="15"/>
  <c r="Q22" i="15"/>
  <c r="X22" i="15"/>
  <c r="A23" i="15"/>
  <c r="O23" i="15"/>
  <c r="Q23" i="15"/>
  <c r="X23" i="15"/>
  <c r="A24" i="15"/>
  <c r="X24" i="15"/>
  <c r="A25" i="15"/>
  <c r="X25" i="15"/>
  <c r="A26" i="15"/>
  <c r="X26" i="15"/>
  <c r="A27" i="15"/>
  <c r="O27" i="15"/>
  <c r="U27" i="15" s="1"/>
  <c r="Q27" i="15"/>
  <c r="W27" i="15" s="1"/>
  <c r="X27" i="15"/>
  <c r="E28" i="15"/>
  <c r="X28" i="15"/>
  <c r="A29" i="15"/>
  <c r="O29" i="15"/>
  <c r="Q29" i="15"/>
  <c r="X29" i="15"/>
  <c r="A30" i="15"/>
  <c r="O30" i="15"/>
  <c r="Q30" i="15"/>
  <c r="X30" i="15"/>
  <c r="A31" i="15"/>
  <c r="O31" i="15"/>
  <c r="Q31" i="15"/>
  <c r="X31" i="15"/>
  <c r="A32" i="15"/>
  <c r="O32" i="15"/>
  <c r="Q32" i="15"/>
  <c r="X32" i="15"/>
  <c r="A33" i="15"/>
  <c r="O33" i="15"/>
  <c r="Q33" i="15"/>
  <c r="X33" i="15"/>
  <c r="A34" i="15"/>
  <c r="O34" i="15"/>
  <c r="Q34" i="15"/>
  <c r="X34" i="15"/>
  <c r="A35" i="15"/>
  <c r="O35" i="15"/>
  <c r="Q35" i="15"/>
  <c r="X35" i="15"/>
  <c r="A36" i="15"/>
  <c r="O36" i="15"/>
  <c r="Q36" i="15"/>
  <c r="X36" i="15"/>
  <c r="A37" i="15"/>
  <c r="O37" i="15"/>
  <c r="Q37" i="15"/>
  <c r="X37" i="15"/>
  <c r="A38" i="15"/>
  <c r="O38" i="15"/>
  <c r="Q38" i="15"/>
  <c r="X38" i="15"/>
  <c r="A39" i="15"/>
  <c r="O39" i="15"/>
  <c r="Q39" i="15"/>
  <c r="X39" i="15"/>
  <c r="A40" i="15"/>
  <c r="O40" i="15"/>
  <c r="Q40" i="15"/>
  <c r="X40" i="15"/>
  <c r="A41" i="15"/>
  <c r="O41" i="15"/>
  <c r="Q41" i="15"/>
  <c r="X41" i="15"/>
  <c r="A42" i="15"/>
  <c r="O42" i="15"/>
  <c r="Q42" i="15"/>
  <c r="X42" i="15"/>
  <c r="A43" i="15"/>
  <c r="O43" i="15"/>
  <c r="Q43" i="15"/>
  <c r="X43" i="15"/>
  <c r="A44" i="15"/>
  <c r="O44" i="15"/>
  <c r="Q44" i="15"/>
  <c r="X44" i="15"/>
  <c r="A45" i="15"/>
  <c r="X45" i="15"/>
  <c r="A46" i="15"/>
  <c r="X46" i="15"/>
  <c r="A47" i="15"/>
  <c r="X47" i="15"/>
  <c r="A48" i="15"/>
  <c r="O48" i="15"/>
  <c r="U48" i="15" s="1"/>
  <c r="Q48" i="15"/>
  <c r="W48" i="15" s="1"/>
  <c r="X48" i="15"/>
  <c r="E49" i="15"/>
  <c r="X49" i="15"/>
  <c r="A50" i="15"/>
  <c r="O50" i="15"/>
  <c r="Q50" i="15"/>
  <c r="X50" i="15"/>
  <c r="A51" i="15"/>
  <c r="O51" i="15"/>
  <c r="Q51" i="15"/>
  <c r="X51" i="15"/>
  <c r="A52" i="15"/>
  <c r="O52" i="15"/>
  <c r="Q52" i="15"/>
  <c r="X52" i="15"/>
  <c r="A53" i="15"/>
  <c r="O53" i="15"/>
  <c r="Q53" i="15"/>
  <c r="X53" i="15"/>
  <c r="A54" i="15"/>
  <c r="O54" i="15"/>
  <c r="Q54" i="15"/>
  <c r="X54" i="15"/>
  <c r="A55" i="15"/>
  <c r="O55" i="15"/>
  <c r="Q55" i="15"/>
  <c r="X55" i="15"/>
  <c r="A56" i="15"/>
  <c r="O56" i="15"/>
  <c r="Q56" i="15"/>
  <c r="X56" i="15"/>
  <c r="A57" i="15"/>
  <c r="O57" i="15"/>
  <c r="Q57" i="15"/>
  <c r="X57" i="15"/>
  <c r="A58" i="15"/>
  <c r="O58" i="15"/>
  <c r="Q58" i="15"/>
  <c r="X58" i="15"/>
  <c r="A59" i="15"/>
  <c r="O59" i="15"/>
  <c r="Q59" i="15"/>
  <c r="X59" i="15"/>
  <c r="A60" i="15"/>
  <c r="O60" i="15"/>
  <c r="Q60" i="15"/>
  <c r="X60" i="15"/>
  <c r="A61" i="15"/>
  <c r="O61" i="15"/>
  <c r="Q61" i="15"/>
  <c r="X61" i="15"/>
  <c r="A62" i="15"/>
  <c r="O62" i="15"/>
  <c r="Q62" i="15"/>
  <c r="X62" i="15"/>
  <c r="A63" i="15"/>
  <c r="O63" i="15"/>
  <c r="Q63" i="15"/>
  <c r="X63" i="15"/>
  <c r="A64" i="15"/>
  <c r="O64" i="15"/>
  <c r="Q64" i="15"/>
  <c r="X64" i="15"/>
  <c r="A65" i="15"/>
  <c r="O65" i="15"/>
  <c r="Q65" i="15"/>
  <c r="X65" i="15"/>
  <c r="A66" i="15"/>
  <c r="X66" i="15"/>
  <c r="A67" i="15"/>
  <c r="X67" i="15"/>
  <c r="A68" i="15"/>
  <c r="X68" i="15"/>
  <c r="A69" i="15"/>
  <c r="O69" i="15"/>
  <c r="U69" i="15" s="1"/>
  <c r="Q69" i="15"/>
  <c r="X69" i="15"/>
  <c r="E70" i="15"/>
  <c r="X70" i="15"/>
  <c r="A71" i="15"/>
  <c r="O71" i="15"/>
  <c r="Q71" i="15"/>
  <c r="X71" i="15"/>
  <c r="A72" i="15"/>
  <c r="O72" i="15"/>
  <c r="Q72" i="15"/>
  <c r="X72" i="15"/>
  <c r="A73" i="15"/>
  <c r="O73" i="15"/>
  <c r="Q73" i="15"/>
  <c r="X73" i="15"/>
  <c r="A74" i="15"/>
  <c r="O74" i="15"/>
  <c r="Q74" i="15"/>
  <c r="X74" i="15"/>
  <c r="A75" i="15"/>
  <c r="O75" i="15"/>
  <c r="Q75" i="15"/>
  <c r="X75" i="15"/>
  <c r="A76" i="15"/>
  <c r="O76" i="15"/>
  <c r="Q76" i="15"/>
  <c r="X76" i="15"/>
  <c r="A77" i="15"/>
  <c r="O77" i="15"/>
  <c r="Q77" i="15"/>
  <c r="X77" i="15"/>
  <c r="A78" i="15"/>
  <c r="O78" i="15"/>
  <c r="Q78" i="15"/>
  <c r="X78" i="15"/>
  <c r="A79" i="15"/>
  <c r="O79" i="15"/>
  <c r="Q79" i="15"/>
  <c r="X79" i="15"/>
  <c r="A80" i="15"/>
  <c r="O80" i="15"/>
  <c r="Q80" i="15"/>
  <c r="X80" i="15"/>
  <c r="A81" i="15"/>
  <c r="O81" i="15"/>
  <c r="Q81" i="15"/>
  <c r="X81" i="15"/>
  <c r="A82" i="15"/>
  <c r="O82" i="15"/>
  <c r="Q82" i="15"/>
  <c r="X82" i="15"/>
  <c r="A83" i="15"/>
  <c r="O83" i="15"/>
  <c r="Q83" i="15"/>
  <c r="X83" i="15"/>
  <c r="A84" i="15"/>
  <c r="O84" i="15"/>
  <c r="Q84" i="15"/>
  <c r="X84" i="15"/>
  <c r="A85" i="15"/>
  <c r="O85" i="15"/>
  <c r="Q85" i="15"/>
  <c r="X85" i="15"/>
  <c r="A86" i="15"/>
  <c r="O86" i="15"/>
  <c r="Q86" i="15"/>
  <c r="X86" i="15"/>
  <c r="A87" i="15"/>
  <c r="X87" i="15"/>
  <c r="A88" i="15"/>
  <c r="X88" i="15"/>
  <c r="A89" i="15"/>
  <c r="X89" i="15"/>
  <c r="A90" i="15"/>
  <c r="O90" i="15"/>
  <c r="U90" i="15" s="1"/>
  <c r="Q90" i="15"/>
  <c r="W90" i="15" s="1"/>
  <c r="X90" i="15"/>
  <c r="E91" i="15"/>
  <c r="X91" i="15"/>
  <c r="A92" i="15"/>
  <c r="O92" i="15"/>
  <c r="Q92" i="15"/>
  <c r="X92" i="15"/>
  <c r="A93" i="15"/>
  <c r="O93" i="15"/>
  <c r="Q93" i="15"/>
  <c r="X93" i="15"/>
  <c r="A94" i="15"/>
  <c r="O94" i="15"/>
  <c r="Q94" i="15"/>
  <c r="X94" i="15"/>
  <c r="A95" i="15"/>
  <c r="O95" i="15"/>
  <c r="Q95" i="15"/>
  <c r="X95" i="15"/>
  <c r="A96" i="15"/>
  <c r="O96" i="15"/>
  <c r="Q96" i="15"/>
  <c r="X96" i="15"/>
  <c r="A97" i="15"/>
  <c r="O97" i="15"/>
  <c r="Q97" i="15"/>
  <c r="X97" i="15"/>
  <c r="A98" i="15"/>
  <c r="O98" i="15"/>
  <c r="Q98" i="15"/>
  <c r="X98" i="15"/>
  <c r="A99" i="15"/>
  <c r="O99" i="15"/>
  <c r="Q99" i="15"/>
  <c r="X99" i="15"/>
  <c r="A100" i="15"/>
  <c r="O100" i="15"/>
  <c r="Q100" i="15"/>
  <c r="X100" i="15"/>
  <c r="A101" i="15"/>
  <c r="O101" i="15"/>
  <c r="Q101" i="15"/>
  <c r="X101" i="15"/>
  <c r="A102" i="15"/>
  <c r="O102" i="15"/>
  <c r="Q102" i="15"/>
  <c r="X102" i="15"/>
  <c r="A103" i="15"/>
  <c r="O103" i="15"/>
  <c r="Q103" i="15"/>
  <c r="X103" i="15"/>
  <c r="A104" i="15"/>
  <c r="O104" i="15"/>
  <c r="Q104" i="15"/>
  <c r="X104" i="15"/>
  <c r="A105" i="15"/>
  <c r="O105" i="15"/>
  <c r="Q105" i="15"/>
  <c r="X105" i="15"/>
  <c r="A106" i="15"/>
  <c r="O106" i="15"/>
  <c r="Q106" i="15"/>
  <c r="X106" i="15"/>
  <c r="A107" i="15"/>
  <c r="O107" i="15"/>
  <c r="Q107" i="15"/>
  <c r="X107" i="15"/>
  <c r="A108" i="15"/>
  <c r="X108" i="15"/>
  <c r="A109" i="15"/>
  <c r="X109" i="15"/>
  <c r="A110" i="15"/>
  <c r="X110" i="15"/>
  <c r="A111" i="15"/>
  <c r="O111" i="15"/>
  <c r="U111" i="15" s="1"/>
  <c r="Q111" i="15"/>
  <c r="W111" i="15"/>
  <c r="X111" i="15"/>
  <c r="E112" i="15"/>
  <c r="X112" i="15"/>
  <c r="A113" i="15"/>
  <c r="O113" i="15"/>
  <c r="Q113" i="15"/>
  <c r="X113" i="15"/>
  <c r="A114" i="15"/>
  <c r="O114" i="15"/>
  <c r="Q114" i="15"/>
  <c r="X114" i="15"/>
  <c r="A115" i="15"/>
  <c r="O115" i="15"/>
  <c r="Q115" i="15"/>
  <c r="X115" i="15"/>
  <c r="A116" i="15"/>
  <c r="O116" i="15"/>
  <c r="Q116" i="15"/>
  <c r="X116" i="15"/>
  <c r="A117" i="15"/>
  <c r="O117" i="15"/>
  <c r="Q117" i="15"/>
  <c r="X117" i="15"/>
  <c r="A118" i="15"/>
  <c r="O118" i="15"/>
  <c r="Q118" i="15"/>
  <c r="X118" i="15"/>
  <c r="A119" i="15"/>
  <c r="O119" i="15"/>
  <c r="Q119" i="15"/>
  <c r="X119" i="15"/>
  <c r="A120" i="15"/>
  <c r="O120" i="15"/>
  <c r="Q120" i="15"/>
  <c r="X120" i="15"/>
  <c r="A121" i="15"/>
  <c r="O121" i="15"/>
  <c r="Q121" i="15"/>
  <c r="X121" i="15"/>
  <c r="A122" i="15"/>
  <c r="O122" i="15"/>
  <c r="Q122" i="15"/>
  <c r="X122" i="15"/>
  <c r="A123" i="15"/>
  <c r="O123" i="15"/>
  <c r="Q123" i="15"/>
  <c r="X123" i="15"/>
  <c r="A124" i="15"/>
  <c r="O124" i="15"/>
  <c r="Q124" i="15"/>
  <c r="X124" i="15"/>
  <c r="A125" i="15"/>
  <c r="O125" i="15"/>
  <c r="Q125" i="15"/>
  <c r="X125" i="15"/>
  <c r="A126" i="15"/>
  <c r="O126" i="15"/>
  <c r="Q126" i="15"/>
  <c r="X126" i="15"/>
  <c r="A127" i="15"/>
  <c r="O127" i="15"/>
  <c r="Q127" i="15"/>
  <c r="X127" i="15"/>
  <c r="A128" i="15"/>
  <c r="O128" i="15"/>
  <c r="Q128" i="15"/>
  <c r="X128" i="15"/>
  <c r="A129" i="15"/>
  <c r="X129" i="15"/>
  <c r="A130" i="15"/>
  <c r="X130" i="15"/>
  <c r="A131" i="15"/>
  <c r="X131" i="15"/>
  <c r="A132" i="15"/>
  <c r="O132" i="15"/>
  <c r="U132" i="15"/>
  <c r="Q132" i="15"/>
  <c r="W132" i="15" s="1"/>
  <c r="X132" i="15"/>
  <c r="E133" i="15"/>
  <c r="X133" i="15"/>
  <c r="A134" i="15"/>
  <c r="O134" i="15"/>
  <c r="Q134" i="15"/>
  <c r="X134" i="15"/>
  <c r="A135" i="15"/>
  <c r="O135" i="15"/>
  <c r="Q135" i="15"/>
  <c r="X135" i="15"/>
  <c r="A136" i="15"/>
  <c r="O136" i="15"/>
  <c r="Q136" i="15"/>
  <c r="X136" i="15"/>
  <c r="A137" i="15"/>
  <c r="O137" i="15"/>
  <c r="Q137" i="15"/>
  <c r="X137" i="15"/>
  <c r="A138" i="15"/>
  <c r="O138" i="15"/>
  <c r="Q138" i="15"/>
  <c r="X138" i="15"/>
  <c r="A139" i="15"/>
  <c r="O139" i="15"/>
  <c r="Q139" i="15"/>
  <c r="X139" i="15"/>
  <c r="A140" i="15"/>
  <c r="O140" i="15"/>
  <c r="Q140" i="15"/>
  <c r="X140" i="15"/>
  <c r="A141" i="15"/>
  <c r="O141" i="15"/>
  <c r="Q141" i="15"/>
  <c r="X141" i="15"/>
  <c r="A142" i="15"/>
  <c r="O142" i="15"/>
  <c r="Q142" i="15"/>
  <c r="X142" i="15"/>
  <c r="A143" i="15"/>
  <c r="O143" i="15"/>
  <c r="Q143" i="15"/>
  <c r="X143" i="15"/>
  <c r="A144" i="15"/>
  <c r="O144" i="15"/>
  <c r="Q144" i="15"/>
  <c r="X144" i="15"/>
  <c r="A145" i="15"/>
  <c r="O145" i="15"/>
  <c r="Q145" i="15"/>
  <c r="X145" i="15"/>
  <c r="A146" i="15"/>
  <c r="O146" i="15"/>
  <c r="Q146" i="15"/>
  <c r="X146" i="15"/>
  <c r="A147" i="15"/>
  <c r="O147" i="15"/>
  <c r="Q147" i="15"/>
  <c r="X147" i="15"/>
  <c r="A148" i="15"/>
  <c r="O148" i="15"/>
  <c r="Q148" i="15"/>
  <c r="X148" i="15"/>
  <c r="A149" i="15"/>
  <c r="O149" i="15"/>
  <c r="Q149" i="15"/>
  <c r="X149" i="15"/>
  <c r="A150" i="15"/>
  <c r="X150" i="15"/>
  <c r="A151" i="15"/>
  <c r="X151" i="15"/>
  <c r="A152" i="15"/>
  <c r="X152" i="15"/>
  <c r="A153" i="15"/>
  <c r="O153" i="15"/>
  <c r="U153" i="15" s="1"/>
  <c r="Q153" i="15"/>
  <c r="W153" i="15" s="1"/>
  <c r="X153" i="15"/>
  <c r="E154" i="15"/>
  <c r="X154" i="15"/>
  <c r="A155" i="15"/>
  <c r="O155" i="15"/>
  <c r="Q155" i="15"/>
  <c r="X155" i="15"/>
  <c r="A156" i="15"/>
  <c r="O156" i="15"/>
  <c r="Q156" i="15"/>
  <c r="X156" i="15"/>
  <c r="A157" i="15"/>
  <c r="O157" i="15"/>
  <c r="Q157" i="15"/>
  <c r="X157" i="15"/>
  <c r="A158" i="15"/>
  <c r="O158" i="15"/>
  <c r="Q158" i="15"/>
  <c r="X158" i="15"/>
  <c r="A159" i="15"/>
  <c r="O159" i="15"/>
  <c r="Q159" i="15"/>
  <c r="X159" i="15"/>
  <c r="A160" i="15"/>
  <c r="O160" i="15"/>
  <c r="Q160" i="15"/>
  <c r="X160" i="15"/>
  <c r="A161" i="15"/>
  <c r="O161" i="15"/>
  <c r="Q161" i="15"/>
  <c r="X161" i="15"/>
  <c r="A162" i="15"/>
  <c r="O162" i="15"/>
  <c r="Q162" i="15"/>
  <c r="X162" i="15"/>
  <c r="A163" i="15"/>
  <c r="O163" i="15"/>
  <c r="Q163" i="15"/>
  <c r="X163" i="15"/>
  <c r="A164" i="15"/>
  <c r="O164" i="15"/>
  <c r="Q164" i="15"/>
  <c r="X164" i="15"/>
  <c r="A165" i="15"/>
  <c r="O165" i="15"/>
  <c r="Q165" i="15"/>
  <c r="X165" i="15"/>
  <c r="A166" i="15"/>
  <c r="O166" i="15"/>
  <c r="Q166" i="15"/>
  <c r="X166" i="15"/>
  <c r="A167" i="15"/>
  <c r="O167" i="15"/>
  <c r="Q167" i="15"/>
  <c r="X167" i="15"/>
  <c r="A168" i="15"/>
  <c r="O168" i="15"/>
  <c r="Q168" i="15"/>
  <c r="X168" i="15"/>
  <c r="A169" i="15"/>
  <c r="O169" i="15"/>
  <c r="Q169" i="15"/>
  <c r="X169" i="15"/>
  <c r="A170" i="15"/>
  <c r="O170" i="15"/>
  <c r="Q170" i="15"/>
  <c r="X170" i="15"/>
  <c r="A171" i="15"/>
  <c r="X171" i="15"/>
  <c r="A172" i="15"/>
  <c r="X172" i="15"/>
  <c r="A173" i="15"/>
  <c r="X173" i="15"/>
  <c r="A174" i="15"/>
  <c r="O174" i="15"/>
  <c r="U174" i="15" s="1"/>
  <c r="Q174" i="15"/>
  <c r="W174" i="15" s="1"/>
  <c r="X174" i="15"/>
  <c r="E175" i="15"/>
  <c r="X175" i="15"/>
  <c r="A176" i="15"/>
  <c r="O176" i="15"/>
  <c r="Q176" i="15"/>
  <c r="X176" i="15"/>
  <c r="A177" i="15"/>
  <c r="O177" i="15"/>
  <c r="Q177" i="15"/>
  <c r="X177" i="15"/>
  <c r="A178" i="15"/>
  <c r="O178" i="15"/>
  <c r="Q178" i="15"/>
  <c r="X178" i="15"/>
  <c r="A179" i="15"/>
  <c r="O179" i="15"/>
  <c r="Q179" i="15"/>
  <c r="X179" i="15"/>
  <c r="A180" i="15"/>
  <c r="O180" i="15"/>
  <c r="Q180" i="15"/>
  <c r="X180" i="15"/>
  <c r="A181" i="15"/>
  <c r="O181" i="15"/>
  <c r="Q181" i="15"/>
  <c r="X181" i="15"/>
  <c r="A182" i="15"/>
  <c r="O182" i="15"/>
  <c r="Q182" i="15"/>
  <c r="X182" i="15"/>
  <c r="A183" i="15"/>
  <c r="O183" i="15"/>
  <c r="Q183" i="15"/>
  <c r="X183" i="15"/>
  <c r="A184" i="15"/>
  <c r="O184" i="15"/>
  <c r="Q184" i="15"/>
  <c r="X184" i="15"/>
  <c r="A185" i="15"/>
  <c r="O185" i="15"/>
  <c r="Q185" i="15"/>
  <c r="X185" i="15"/>
  <c r="A186" i="15"/>
  <c r="O186" i="15"/>
  <c r="Q186" i="15"/>
  <c r="X186" i="15"/>
  <c r="A187" i="15"/>
  <c r="O187" i="15"/>
  <c r="Q187" i="15"/>
  <c r="X187" i="15"/>
  <c r="A188" i="15"/>
  <c r="O188" i="15"/>
  <c r="Q188" i="15"/>
  <c r="X188" i="15"/>
  <c r="A189" i="15"/>
  <c r="O189" i="15"/>
  <c r="Q189" i="15"/>
  <c r="X189" i="15"/>
  <c r="A190" i="15"/>
  <c r="O190" i="15"/>
  <c r="Q190" i="15"/>
  <c r="X190" i="15"/>
  <c r="A191" i="15"/>
  <c r="O191" i="15"/>
  <c r="Q191" i="15"/>
  <c r="X191" i="15"/>
  <c r="A192" i="15"/>
  <c r="X192" i="15"/>
  <c r="A193" i="15"/>
  <c r="X193" i="15"/>
  <c r="A194" i="15"/>
  <c r="X194" i="15"/>
  <c r="A195" i="15"/>
  <c r="O195" i="15"/>
  <c r="U195" i="15" s="1"/>
  <c r="Q195" i="15"/>
  <c r="W195" i="15" s="1"/>
  <c r="X195" i="15"/>
  <c r="E196" i="15"/>
  <c r="X196" i="15"/>
  <c r="A197" i="15"/>
  <c r="O197" i="15"/>
  <c r="Q197" i="15"/>
  <c r="X197" i="15"/>
  <c r="A198" i="15"/>
  <c r="O198" i="15"/>
  <c r="Q198" i="15"/>
  <c r="X198" i="15"/>
  <c r="A199" i="15"/>
  <c r="O199" i="15"/>
  <c r="Q199" i="15"/>
  <c r="X199" i="15"/>
  <c r="A200" i="15"/>
  <c r="O200" i="15"/>
  <c r="Q200" i="15"/>
  <c r="X200" i="15"/>
  <c r="A201" i="15"/>
  <c r="O201" i="15"/>
  <c r="Q201" i="15"/>
  <c r="X201" i="15"/>
  <c r="A202" i="15"/>
  <c r="O202" i="15"/>
  <c r="Q202" i="15"/>
  <c r="X202" i="15"/>
  <c r="A203" i="15"/>
  <c r="O203" i="15"/>
  <c r="Q203" i="15"/>
  <c r="X203" i="15"/>
  <c r="A204" i="15"/>
  <c r="O204" i="15"/>
  <c r="Q204" i="15"/>
  <c r="X204" i="15"/>
  <c r="A205" i="15"/>
  <c r="O205" i="15"/>
  <c r="Q205" i="15"/>
  <c r="X205" i="15"/>
  <c r="A206" i="15"/>
  <c r="O206" i="15"/>
  <c r="Q206" i="15"/>
  <c r="X206" i="15"/>
  <c r="A207" i="15"/>
  <c r="O207" i="15"/>
  <c r="Q207" i="15"/>
  <c r="X207" i="15"/>
  <c r="A208" i="15"/>
  <c r="O208" i="15"/>
  <c r="Q208" i="15"/>
  <c r="X208" i="15"/>
  <c r="A209" i="15"/>
  <c r="O209" i="15"/>
  <c r="Q209" i="15"/>
  <c r="X209" i="15"/>
  <c r="A210" i="15"/>
  <c r="O210" i="15"/>
  <c r="Q210" i="15"/>
  <c r="X210" i="15"/>
  <c r="A211" i="15"/>
  <c r="O211" i="15"/>
  <c r="Q211" i="15"/>
  <c r="X211" i="15"/>
  <c r="A212" i="15"/>
  <c r="O212" i="15"/>
  <c r="Q212" i="15"/>
  <c r="X212" i="15"/>
  <c r="A213" i="15"/>
  <c r="X213" i="15"/>
  <c r="A214" i="15"/>
  <c r="X214" i="15"/>
  <c r="A215" i="15"/>
  <c r="X215" i="15"/>
  <c r="A216" i="15"/>
  <c r="O216" i="15"/>
  <c r="U216" i="15"/>
  <c r="Q216" i="15"/>
  <c r="W216" i="15" s="1"/>
  <c r="X216" i="15"/>
  <c r="E217" i="15"/>
  <c r="X217" i="15"/>
  <c r="A218" i="15"/>
  <c r="O218" i="15"/>
  <c r="Q218" i="15"/>
  <c r="X218" i="15"/>
  <c r="A219" i="15"/>
  <c r="O219" i="15"/>
  <c r="Q219" i="15"/>
  <c r="X219" i="15"/>
  <c r="A220" i="15"/>
  <c r="O220" i="15"/>
  <c r="Q220" i="15"/>
  <c r="X220" i="15"/>
  <c r="A221" i="15"/>
  <c r="O221" i="15"/>
  <c r="Q221" i="15"/>
  <c r="X221" i="15"/>
  <c r="A222" i="15"/>
  <c r="O222" i="15"/>
  <c r="Q222" i="15"/>
  <c r="X222" i="15"/>
  <c r="A223" i="15"/>
  <c r="O223" i="15"/>
  <c r="Q223" i="15"/>
  <c r="X223" i="15"/>
  <c r="A224" i="15"/>
  <c r="O224" i="15"/>
  <c r="Q224" i="15"/>
  <c r="X224" i="15"/>
  <c r="A225" i="15"/>
  <c r="O225" i="15"/>
  <c r="Q225" i="15"/>
  <c r="X225" i="15"/>
  <c r="A226" i="15"/>
  <c r="O226" i="15"/>
  <c r="Q226" i="15"/>
  <c r="X226" i="15"/>
  <c r="A227" i="15"/>
  <c r="O227" i="15"/>
  <c r="Q227" i="15"/>
  <c r="X227" i="15"/>
  <c r="A228" i="15"/>
  <c r="O228" i="15"/>
  <c r="Q228" i="15"/>
  <c r="X228" i="15"/>
  <c r="A229" i="15"/>
  <c r="O229" i="15"/>
  <c r="Q229" i="15"/>
  <c r="X229" i="15"/>
  <c r="A230" i="15"/>
  <c r="O230" i="15"/>
  <c r="Q230" i="15"/>
  <c r="X230" i="15"/>
  <c r="A231" i="15"/>
  <c r="O231" i="15"/>
  <c r="Q231" i="15"/>
  <c r="X231" i="15"/>
  <c r="A232" i="15"/>
  <c r="O232" i="15"/>
  <c r="Q232" i="15"/>
  <c r="X232" i="15"/>
  <c r="A233" i="15"/>
  <c r="O233" i="15"/>
  <c r="Q233" i="15"/>
  <c r="X233" i="15"/>
  <c r="A234" i="15"/>
  <c r="X234" i="15"/>
  <c r="A235" i="15"/>
  <c r="X235" i="15"/>
  <c r="A236" i="15"/>
  <c r="X236" i="15"/>
  <c r="A237" i="15"/>
  <c r="O237" i="15"/>
  <c r="U237" i="15" s="1"/>
  <c r="Q237" i="15"/>
  <c r="W237" i="15" s="1"/>
  <c r="X237" i="15"/>
  <c r="E238" i="15"/>
  <c r="X238" i="15"/>
  <c r="A239" i="15"/>
  <c r="O239" i="15"/>
  <c r="Q239" i="15"/>
  <c r="X239" i="15"/>
  <c r="A240" i="15"/>
  <c r="O240" i="15"/>
  <c r="Q240" i="15"/>
  <c r="X240" i="15"/>
  <c r="A241" i="15"/>
  <c r="O241" i="15"/>
  <c r="Q241" i="15"/>
  <c r="X241" i="15"/>
  <c r="A242" i="15"/>
  <c r="O242" i="15"/>
  <c r="Q242" i="15"/>
  <c r="X242" i="15"/>
  <c r="A243" i="15"/>
  <c r="O243" i="15"/>
  <c r="Q243" i="15"/>
  <c r="X243" i="15"/>
  <c r="A244" i="15"/>
  <c r="O244" i="15"/>
  <c r="Q244" i="15"/>
  <c r="X244" i="15"/>
  <c r="A245" i="15"/>
  <c r="O245" i="15"/>
  <c r="Q245" i="15"/>
  <c r="X245" i="15"/>
  <c r="A246" i="15"/>
  <c r="O246" i="15"/>
  <c r="Q246" i="15"/>
  <c r="X246" i="15"/>
  <c r="A247" i="15"/>
  <c r="O247" i="15"/>
  <c r="Q247" i="15"/>
  <c r="X247" i="15"/>
  <c r="A248" i="15"/>
  <c r="O248" i="15"/>
  <c r="Q248" i="15"/>
  <c r="X248" i="15"/>
  <c r="A249" i="15"/>
  <c r="O249" i="15"/>
  <c r="Q249" i="15"/>
  <c r="X249" i="15"/>
  <c r="A250" i="15"/>
  <c r="O250" i="15"/>
  <c r="Q250" i="15"/>
  <c r="X250" i="15"/>
  <c r="A251" i="15"/>
  <c r="O251" i="15"/>
  <c r="Q251" i="15"/>
  <c r="X251" i="15"/>
  <c r="A252" i="15"/>
  <c r="O252" i="15"/>
  <c r="Q252" i="15"/>
  <c r="X252" i="15"/>
  <c r="A253" i="15"/>
  <c r="O253" i="15"/>
  <c r="Q253" i="15"/>
  <c r="X253" i="15"/>
  <c r="A254" i="15"/>
  <c r="O254" i="15"/>
  <c r="Q254" i="15"/>
  <c r="X254" i="15"/>
  <c r="A255" i="15"/>
  <c r="X255" i="15"/>
  <c r="A256" i="15"/>
  <c r="X256" i="15"/>
  <c r="A257" i="15"/>
  <c r="X257" i="15"/>
  <c r="A258" i="15"/>
  <c r="O258" i="15"/>
  <c r="U258" i="15" s="1"/>
  <c r="Q258" i="15"/>
  <c r="W258" i="15" s="1"/>
  <c r="X258" i="15"/>
  <c r="E259" i="15"/>
  <c r="X259" i="15"/>
  <c r="A260" i="15"/>
  <c r="O260" i="15"/>
  <c r="Q260" i="15"/>
  <c r="X260" i="15"/>
  <c r="A261" i="15"/>
  <c r="O261" i="15"/>
  <c r="Q261" i="15"/>
  <c r="X261" i="15"/>
  <c r="A262" i="15"/>
  <c r="O262" i="15"/>
  <c r="Q262" i="15"/>
  <c r="X262" i="15"/>
  <c r="A263" i="15"/>
  <c r="O263" i="15"/>
  <c r="Q263" i="15"/>
  <c r="X263" i="15"/>
  <c r="A264" i="15"/>
  <c r="O264" i="15"/>
  <c r="Q264" i="15"/>
  <c r="X264" i="15"/>
  <c r="A265" i="15"/>
  <c r="O265" i="15"/>
  <c r="Q265" i="15"/>
  <c r="X265" i="15"/>
  <c r="A266" i="15"/>
  <c r="O266" i="15"/>
  <c r="Q266" i="15"/>
  <c r="X266" i="15"/>
  <c r="A267" i="15"/>
  <c r="O267" i="15"/>
  <c r="Q267" i="15"/>
  <c r="X267" i="15"/>
  <c r="A268" i="15"/>
  <c r="O268" i="15"/>
  <c r="Q268" i="15"/>
  <c r="X268" i="15"/>
  <c r="A269" i="15"/>
  <c r="O269" i="15"/>
  <c r="Q269" i="15"/>
  <c r="X269" i="15"/>
  <c r="A270" i="15"/>
  <c r="O270" i="15"/>
  <c r="Q270" i="15"/>
  <c r="X270" i="15"/>
  <c r="A271" i="15"/>
  <c r="O271" i="15"/>
  <c r="Q271" i="15"/>
  <c r="X271" i="15"/>
  <c r="A272" i="15"/>
  <c r="O272" i="15"/>
  <c r="Q272" i="15"/>
  <c r="X272" i="15"/>
  <c r="A273" i="15"/>
  <c r="O273" i="15"/>
  <c r="Q273" i="15"/>
  <c r="X273" i="15"/>
  <c r="A274" i="15"/>
  <c r="O274" i="15"/>
  <c r="Q274" i="15"/>
  <c r="X274" i="15"/>
  <c r="A275" i="15"/>
  <c r="O275" i="15"/>
  <c r="Q275" i="15"/>
  <c r="X275" i="15"/>
  <c r="A276" i="15"/>
  <c r="X276" i="15"/>
  <c r="A277" i="15"/>
  <c r="X277" i="15"/>
  <c r="A278" i="15"/>
  <c r="X278" i="15"/>
  <c r="A279" i="15"/>
  <c r="O279" i="15"/>
  <c r="U279" i="15" s="1"/>
  <c r="Q279" i="15"/>
  <c r="W279" i="15" s="1"/>
  <c r="X279" i="15"/>
  <c r="E280" i="15"/>
  <c r="X280" i="15"/>
  <c r="A281" i="15"/>
  <c r="O281" i="15"/>
  <c r="Q281" i="15"/>
  <c r="X281" i="15"/>
  <c r="A282" i="15"/>
  <c r="O282" i="15"/>
  <c r="Q282" i="15"/>
  <c r="X282" i="15"/>
  <c r="A283" i="15"/>
  <c r="O283" i="15"/>
  <c r="Q283" i="15"/>
  <c r="X283" i="15"/>
  <c r="A284" i="15"/>
  <c r="O284" i="15"/>
  <c r="Q284" i="15"/>
  <c r="X284" i="15"/>
  <c r="A285" i="15"/>
  <c r="O285" i="15"/>
  <c r="Q285" i="15"/>
  <c r="X285" i="15"/>
  <c r="A286" i="15"/>
  <c r="O286" i="15"/>
  <c r="Q286" i="15"/>
  <c r="X286" i="15"/>
  <c r="A287" i="15"/>
  <c r="O287" i="15"/>
  <c r="Q287" i="15"/>
  <c r="X287" i="15"/>
  <c r="A288" i="15"/>
  <c r="O288" i="15"/>
  <c r="Q288" i="15"/>
  <c r="X288" i="15"/>
  <c r="A289" i="15"/>
  <c r="O289" i="15"/>
  <c r="Q289" i="15"/>
  <c r="X289" i="15"/>
  <c r="A290" i="15"/>
  <c r="O290" i="15"/>
  <c r="Q290" i="15"/>
  <c r="X290" i="15"/>
  <c r="A291" i="15"/>
  <c r="O291" i="15"/>
  <c r="Q291" i="15"/>
  <c r="X291" i="15"/>
  <c r="A292" i="15"/>
  <c r="O292" i="15"/>
  <c r="Q292" i="15"/>
  <c r="X292" i="15"/>
  <c r="A293" i="15"/>
  <c r="O293" i="15"/>
  <c r="Q293" i="15"/>
  <c r="X293" i="15"/>
  <c r="A294" i="15"/>
  <c r="O294" i="15"/>
  <c r="Q294" i="15"/>
  <c r="X294" i="15"/>
  <c r="A295" i="15"/>
  <c r="O295" i="15"/>
  <c r="Q295" i="15"/>
  <c r="X295" i="15"/>
  <c r="A296" i="15"/>
  <c r="O296" i="15"/>
  <c r="Q296" i="15"/>
  <c r="X296" i="15"/>
  <c r="A297" i="15"/>
  <c r="X297" i="15"/>
  <c r="A298" i="15"/>
  <c r="X298" i="15"/>
  <c r="A299" i="15"/>
  <c r="X299" i="15"/>
  <c r="A300" i="15"/>
  <c r="O300" i="15"/>
  <c r="U300" i="15" s="1"/>
  <c r="Q300" i="15"/>
  <c r="W300" i="15" s="1"/>
  <c r="X300" i="15"/>
  <c r="E301" i="15"/>
  <c r="X301" i="15"/>
  <c r="A302" i="15"/>
  <c r="O302" i="15"/>
  <c r="Q302" i="15"/>
  <c r="X302" i="15"/>
  <c r="A303" i="15"/>
  <c r="O303" i="15"/>
  <c r="Q303" i="15"/>
  <c r="X303" i="15"/>
  <c r="A304" i="15"/>
  <c r="O304" i="15"/>
  <c r="Q304" i="15"/>
  <c r="X304" i="15"/>
  <c r="A305" i="15"/>
  <c r="O305" i="15"/>
  <c r="Q305" i="15"/>
  <c r="X305" i="15"/>
  <c r="A306" i="15"/>
  <c r="O306" i="15"/>
  <c r="Q306" i="15"/>
  <c r="X306" i="15"/>
  <c r="A307" i="15"/>
  <c r="O307" i="15"/>
  <c r="Q307" i="15"/>
  <c r="X307" i="15"/>
  <c r="A308" i="15"/>
  <c r="O308" i="15"/>
  <c r="Q308" i="15"/>
  <c r="X308" i="15"/>
  <c r="A309" i="15"/>
  <c r="O309" i="15"/>
  <c r="Q309" i="15"/>
  <c r="X309" i="15"/>
  <c r="A310" i="15"/>
  <c r="O310" i="15"/>
  <c r="Q310" i="15"/>
  <c r="X310" i="15"/>
  <c r="A311" i="15"/>
  <c r="O311" i="15"/>
  <c r="Q311" i="15"/>
  <c r="X311" i="15"/>
  <c r="A312" i="15"/>
  <c r="O312" i="15"/>
  <c r="Q312" i="15"/>
  <c r="X312" i="15"/>
  <c r="A313" i="15"/>
  <c r="O313" i="15"/>
  <c r="Q313" i="15"/>
  <c r="X313" i="15"/>
  <c r="A314" i="15"/>
  <c r="O314" i="15"/>
  <c r="Q314" i="15"/>
  <c r="X314" i="15"/>
  <c r="A315" i="15"/>
  <c r="O315" i="15"/>
  <c r="Q315" i="15"/>
  <c r="X315" i="15"/>
  <c r="A316" i="15"/>
  <c r="O316" i="15"/>
  <c r="Q316" i="15"/>
  <c r="X316" i="15"/>
  <c r="A317" i="15"/>
  <c r="O317" i="15"/>
  <c r="Q317" i="15"/>
  <c r="X317" i="15"/>
  <c r="A318" i="15"/>
  <c r="X318" i="15"/>
  <c r="A319" i="15"/>
  <c r="X319" i="15"/>
  <c r="A320" i="15"/>
  <c r="X320" i="15"/>
  <c r="A321" i="15"/>
  <c r="O321" i="15"/>
  <c r="U321" i="15" s="1"/>
  <c r="Q321" i="15"/>
  <c r="W321" i="15" s="1"/>
  <c r="X321" i="15"/>
  <c r="E322" i="15"/>
  <c r="X322" i="15"/>
  <c r="A323" i="15"/>
  <c r="O323" i="15"/>
  <c r="Q323" i="15"/>
  <c r="X323" i="15"/>
  <c r="A324" i="15"/>
  <c r="O324" i="15"/>
  <c r="Q324" i="15"/>
  <c r="X324" i="15"/>
  <c r="A325" i="15"/>
  <c r="O325" i="15"/>
  <c r="Q325" i="15"/>
  <c r="X325" i="15"/>
  <c r="A326" i="15"/>
  <c r="O326" i="15"/>
  <c r="Q326" i="15"/>
  <c r="X326" i="15"/>
  <c r="A327" i="15"/>
  <c r="O327" i="15"/>
  <c r="Q327" i="15"/>
  <c r="X327" i="15"/>
  <c r="A328" i="15"/>
  <c r="O328" i="15"/>
  <c r="Q328" i="15"/>
  <c r="X328" i="15"/>
  <c r="A329" i="15"/>
  <c r="O329" i="15"/>
  <c r="Q329" i="15"/>
  <c r="X329" i="15"/>
  <c r="A330" i="15"/>
  <c r="O330" i="15"/>
  <c r="Q330" i="15"/>
  <c r="X330" i="15"/>
  <c r="A331" i="15"/>
  <c r="O331" i="15"/>
  <c r="Q331" i="15"/>
  <c r="X331" i="15"/>
  <c r="A332" i="15"/>
  <c r="O332" i="15"/>
  <c r="Q332" i="15"/>
  <c r="X332" i="15"/>
  <c r="A333" i="15"/>
  <c r="O333" i="15"/>
  <c r="Q333" i="15"/>
  <c r="X333" i="15"/>
  <c r="A334" i="15"/>
  <c r="O334" i="15"/>
  <c r="Q334" i="15"/>
  <c r="X334" i="15"/>
  <c r="A335" i="15"/>
  <c r="O335" i="15"/>
  <c r="Q335" i="15"/>
  <c r="X335" i="15"/>
  <c r="A336" i="15"/>
  <c r="O336" i="15"/>
  <c r="Q336" i="15"/>
  <c r="X336" i="15"/>
  <c r="A337" i="15"/>
  <c r="O337" i="15"/>
  <c r="Q337" i="15"/>
  <c r="X337" i="15"/>
  <c r="A338" i="15"/>
  <c r="O338" i="15"/>
  <c r="Q338" i="15"/>
  <c r="X338" i="15"/>
  <c r="A339" i="15"/>
  <c r="X339" i="15"/>
  <c r="A340" i="15"/>
  <c r="X340" i="15"/>
  <c r="A341" i="15"/>
  <c r="X341" i="15"/>
  <c r="A342" i="15"/>
  <c r="O342" i="15"/>
  <c r="U342" i="15" s="1"/>
  <c r="Q342" i="15"/>
  <c r="W342" i="15"/>
  <c r="X342" i="15"/>
  <c r="E343" i="15"/>
  <c r="X343" i="15"/>
  <c r="A344" i="15"/>
  <c r="O344" i="15"/>
  <c r="Q344" i="15"/>
  <c r="X344" i="15"/>
  <c r="A345" i="15"/>
  <c r="O345" i="15"/>
  <c r="Q345" i="15"/>
  <c r="X345" i="15"/>
  <c r="A346" i="15"/>
  <c r="O346" i="15"/>
  <c r="Q346" i="15"/>
  <c r="X346" i="15"/>
  <c r="A347" i="15"/>
  <c r="O347" i="15"/>
  <c r="Q347" i="15"/>
  <c r="X347" i="15"/>
  <c r="A348" i="15"/>
  <c r="O348" i="15"/>
  <c r="Q348" i="15"/>
  <c r="X348" i="15"/>
  <c r="A349" i="15"/>
  <c r="O349" i="15"/>
  <c r="Q349" i="15"/>
  <c r="X349" i="15"/>
  <c r="A350" i="15"/>
  <c r="O350" i="15"/>
  <c r="Q350" i="15"/>
  <c r="X350" i="15"/>
  <c r="A351" i="15"/>
  <c r="O351" i="15"/>
  <c r="Q351" i="15"/>
  <c r="X351" i="15"/>
  <c r="A352" i="15"/>
  <c r="O352" i="15"/>
  <c r="Q352" i="15"/>
  <c r="X352" i="15"/>
  <c r="A353" i="15"/>
  <c r="O353" i="15"/>
  <c r="Q353" i="15"/>
  <c r="X353" i="15"/>
  <c r="A354" i="15"/>
  <c r="O354" i="15"/>
  <c r="Q354" i="15"/>
  <c r="X354" i="15"/>
  <c r="A355" i="15"/>
  <c r="O355" i="15"/>
  <c r="Q355" i="15"/>
  <c r="X355" i="15"/>
  <c r="A356" i="15"/>
  <c r="O356" i="15"/>
  <c r="Q356" i="15"/>
  <c r="X356" i="15"/>
  <c r="A357" i="15"/>
  <c r="O357" i="15"/>
  <c r="Q357" i="15"/>
  <c r="X357" i="15"/>
  <c r="A358" i="15"/>
  <c r="O358" i="15"/>
  <c r="Q358" i="15"/>
  <c r="X358" i="15"/>
  <c r="A359" i="15"/>
  <c r="O359" i="15"/>
  <c r="Q359" i="15"/>
  <c r="X359" i="15"/>
  <c r="A360" i="15"/>
  <c r="X360" i="15"/>
  <c r="A361" i="15"/>
  <c r="X361" i="15"/>
  <c r="A362" i="15"/>
  <c r="X362" i="15"/>
  <c r="A363" i="15"/>
  <c r="O363" i="15"/>
  <c r="U363" i="15"/>
  <c r="Q363" i="15"/>
  <c r="W363" i="15" s="1"/>
  <c r="X363" i="15"/>
  <c r="E364" i="15"/>
  <c r="X364" i="15"/>
  <c r="A365" i="15"/>
  <c r="O365" i="15"/>
  <c r="Q365" i="15"/>
  <c r="X365" i="15"/>
  <c r="A366" i="15"/>
  <c r="O366" i="15"/>
  <c r="Q366" i="15"/>
  <c r="X366" i="15"/>
  <c r="A367" i="15"/>
  <c r="O367" i="15"/>
  <c r="Q367" i="15"/>
  <c r="X367" i="15"/>
  <c r="A368" i="15"/>
  <c r="O368" i="15"/>
  <c r="Q368" i="15"/>
  <c r="X368" i="15"/>
  <c r="A369" i="15"/>
  <c r="O369" i="15"/>
  <c r="Q369" i="15"/>
  <c r="X369" i="15"/>
  <c r="A370" i="15"/>
  <c r="O370" i="15"/>
  <c r="Q370" i="15"/>
  <c r="X370" i="15"/>
  <c r="A371" i="15"/>
  <c r="O371" i="15"/>
  <c r="Q371" i="15"/>
  <c r="X371" i="15"/>
  <c r="A372" i="15"/>
  <c r="O372" i="15"/>
  <c r="Q372" i="15"/>
  <c r="X372" i="15"/>
  <c r="A373" i="15"/>
  <c r="O373" i="15"/>
  <c r="Q373" i="15"/>
  <c r="X373" i="15"/>
  <c r="A374" i="15"/>
  <c r="O374" i="15"/>
  <c r="Q374" i="15"/>
  <c r="X374" i="15"/>
  <c r="A375" i="15"/>
  <c r="O375" i="15"/>
  <c r="Q375" i="15"/>
  <c r="X375" i="15"/>
  <c r="A376" i="15"/>
  <c r="O376" i="15"/>
  <c r="Q376" i="15"/>
  <c r="X376" i="15"/>
  <c r="A377" i="15"/>
  <c r="O377" i="15"/>
  <c r="Q377" i="15"/>
  <c r="X377" i="15"/>
  <c r="A378" i="15"/>
  <c r="O378" i="15"/>
  <c r="Q378" i="15"/>
  <c r="X378" i="15"/>
  <c r="A379" i="15"/>
  <c r="O379" i="15"/>
  <c r="Q379" i="15"/>
  <c r="X379" i="15"/>
  <c r="A380" i="15"/>
  <c r="O380" i="15"/>
  <c r="Q380" i="15"/>
  <c r="X380" i="15"/>
  <c r="A381" i="15"/>
  <c r="X381" i="15"/>
  <c r="A382" i="15"/>
  <c r="X382" i="15"/>
  <c r="A383" i="15"/>
  <c r="X383" i="15"/>
  <c r="A384" i="15"/>
  <c r="O384" i="15"/>
  <c r="U384" i="15" s="1"/>
  <c r="Q384" i="15"/>
  <c r="W384" i="15" s="1"/>
  <c r="X384" i="15"/>
  <c r="E385" i="15"/>
  <c r="X385" i="15"/>
  <c r="A386" i="15"/>
  <c r="O386" i="15"/>
  <c r="Q386" i="15"/>
  <c r="X386" i="15"/>
  <c r="A387" i="15"/>
  <c r="O387" i="15"/>
  <c r="Q387" i="15"/>
  <c r="X387" i="15"/>
  <c r="A388" i="15"/>
  <c r="O388" i="15"/>
  <c r="Q388" i="15"/>
  <c r="X388" i="15"/>
  <c r="A389" i="15"/>
  <c r="O389" i="15"/>
  <c r="Q389" i="15"/>
  <c r="X389" i="15"/>
  <c r="A390" i="15"/>
  <c r="O390" i="15"/>
  <c r="Q390" i="15"/>
  <c r="X390" i="15"/>
  <c r="A391" i="15"/>
  <c r="O391" i="15"/>
  <c r="Q391" i="15"/>
  <c r="X391" i="15"/>
  <c r="A392" i="15"/>
  <c r="O392" i="15"/>
  <c r="Q392" i="15"/>
  <c r="X392" i="15"/>
  <c r="A393" i="15"/>
  <c r="O393" i="15"/>
  <c r="Q393" i="15"/>
  <c r="X393" i="15"/>
  <c r="A394" i="15"/>
  <c r="O394" i="15"/>
  <c r="Q394" i="15"/>
  <c r="X394" i="15"/>
  <c r="A395" i="15"/>
  <c r="O395" i="15"/>
  <c r="Q395" i="15"/>
  <c r="X395" i="15"/>
  <c r="A396" i="15"/>
  <c r="O396" i="15"/>
  <c r="Q396" i="15"/>
  <c r="X396" i="15"/>
  <c r="A397" i="15"/>
  <c r="O397" i="15"/>
  <c r="Q397" i="15"/>
  <c r="X397" i="15"/>
  <c r="A398" i="15"/>
  <c r="O398" i="15"/>
  <c r="Q398" i="15"/>
  <c r="X398" i="15"/>
  <c r="A399" i="15"/>
  <c r="O399" i="15"/>
  <c r="Q399" i="15"/>
  <c r="X399" i="15"/>
  <c r="A400" i="15"/>
  <c r="O400" i="15"/>
  <c r="Q400" i="15"/>
  <c r="X400" i="15"/>
  <c r="A401" i="15"/>
  <c r="O401" i="15"/>
  <c r="Q401" i="15"/>
  <c r="X401" i="15"/>
  <c r="A402" i="15"/>
  <c r="X402" i="15"/>
  <c r="A403" i="15"/>
  <c r="X403" i="15"/>
  <c r="A404" i="15"/>
  <c r="X404" i="15"/>
  <c r="A405" i="15"/>
  <c r="O405" i="15"/>
  <c r="U405" i="15" s="1"/>
  <c r="Q405" i="15"/>
  <c r="W405" i="15" s="1"/>
  <c r="X405" i="15"/>
  <c r="E406" i="15"/>
  <c r="X406" i="15"/>
  <c r="A407" i="15"/>
  <c r="O407" i="15"/>
  <c r="Q407" i="15"/>
  <c r="X407" i="15"/>
  <c r="A408" i="15"/>
  <c r="O408" i="15"/>
  <c r="Q408" i="15"/>
  <c r="X408" i="15"/>
  <c r="A409" i="15"/>
  <c r="O409" i="15"/>
  <c r="Q409" i="15"/>
  <c r="X409" i="15"/>
  <c r="A410" i="15"/>
  <c r="O410" i="15"/>
  <c r="Q410" i="15"/>
  <c r="X410" i="15"/>
  <c r="A411" i="15"/>
  <c r="O411" i="15"/>
  <c r="Q411" i="15"/>
  <c r="X411" i="15"/>
  <c r="A412" i="15"/>
  <c r="O412" i="15"/>
  <c r="Q412" i="15"/>
  <c r="X412" i="15"/>
  <c r="A413" i="15"/>
  <c r="O413" i="15"/>
  <c r="Q413" i="15"/>
  <c r="X413" i="15"/>
  <c r="A414" i="15"/>
  <c r="O414" i="15"/>
  <c r="Q414" i="15"/>
  <c r="X414" i="15"/>
  <c r="A415" i="15"/>
  <c r="O415" i="15"/>
  <c r="Q415" i="15"/>
  <c r="X415" i="15"/>
  <c r="A416" i="15"/>
  <c r="O416" i="15"/>
  <c r="Q416" i="15"/>
  <c r="X416" i="15"/>
  <c r="A417" i="15"/>
  <c r="O417" i="15"/>
  <c r="Q417" i="15"/>
  <c r="X417" i="15"/>
  <c r="A418" i="15"/>
  <c r="O418" i="15"/>
  <c r="Q418" i="15"/>
  <c r="X418" i="15"/>
  <c r="A419" i="15"/>
  <c r="O419" i="15"/>
  <c r="Q419" i="15"/>
  <c r="X419" i="15"/>
  <c r="A420" i="15"/>
  <c r="O420" i="15"/>
  <c r="Q420" i="15"/>
  <c r="X420" i="15"/>
  <c r="A421" i="15"/>
  <c r="O421" i="15"/>
  <c r="Q421" i="15"/>
  <c r="X421" i="15"/>
  <c r="A422" i="15"/>
  <c r="O422" i="15"/>
  <c r="Q422" i="15"/>
  <c r="X422" i="15"/>
  <c r="A423" i="15"/>
  <c r="X423" i="15"/>
  <c r="A424" i="15"/>
  <c r="X424" i="15"/>
  <c r="A425" i="15"/>
  <c r="X425" i="15"/>
  <c r="A426" i="15"/>
  <c r="O426" i="15"/>
  <c r="U426" i="15" s="1"/>
  <c r="Q426" i="15"/>
  <c r="W426" i="15" s="1"/>
  <c r="X426" i="15"/>
  <c r="E427" i="15"/>
  <c r="X427" i="15"/>
  <c r="A8" i="14"/>
  <c r="O8" i="14"/>
  <c r="Q8" i="14"/>
  <c r="X8" i="14"/>
  <c r="A9" i="14"/>
  <c r="O9" i="14"/>
  <c r="Q9" i="14"/>
  <c r="X9" i="14"/>
  <c r="A10" i="14"/>
  <c r="O10" i="14"/>
  <c r="Q10" i="14"/>
  <c r="X10" i="14"/>
  <c r="A11" i="14"/>
  <c r="O11" i="14"/>
  <c r="Q11" i="14"/>
  <c r="X11" i="14"/>
  <c r="A12" i="14"/>
  <c r="O12" i="14"/>
  <c r="Q12" i="14"/>
  <c r="X12" i="14"/>
  <c r="A13" i="14"/>
  <c r="O13" i="14"/>
  <c r="Q13" i="14"/>
  <c r="X13" i="14"/>
  <c r="A14" i="14"/>
  <c r="O14" i="14"/>
  <c r="Q14" i="14"/>
  <c r="X14" i="14"/>
  <c r="A15" i="14"/>
  <c r="O15" i="14"/>
  <c r="Q15" i="14"/>
  <c r="X15" i="14"/>
  <c r="A16" i="14"/>
  <c r="O16" i="14"/>
  <c r="Q16" i="14"/>
  <c r="X16" i="14"/>
  <c r="A17" i="14"/>
  <c r="O17" i="14"/>
  <c r="Q17" i="14"/>
  <c r="X17" i="14"/>
  <c r="A18" i="14"/>
  <c r="O18" i="14"/>
  <c r="Q18" i="14"/>
  <c r="X18" i="14"/>
  <c r="A19" i="14"/>
  <c r="O19" i="14"/>
  <c r="Q19" i="14"/>
  <c r="X19" i="14"/>
  <c r="A20" i="14"/>
  <c r="O20" i="14"/>
  <c r="Q20" i="14"/>
  <c r="X20" i="14"/>
  <c r="A21" i="14"/>
  <c r="O21" i="14"/>
  <c r="Q21" i="14"/>
  <c r="X21" i="14"/>
  <c r="A22" i="14"/>
  <c r="O22" i="14"/>
  <c r="Q22" i="14"/>
  <c r="X22" i="14"/>
  <c r="A23" i="14"/>
  <c r="O23" i="14"/>
  <c r="Q23" i="14"/>
  <c r="X23" i="14"/>
  <c r="A24" i="14"/>
  <c r="X24" i="14"/>
  <c r="A25" i="14"/>
  <c r="X25" i="14"/>
  <c r="A26" i="14"/>
  <c r="X26" i="14"/>
  <c r="A27" i="14"/>
  <c r="O27" i="14"/>
  <c r="U27" i="14" s="1"/>
  <c r="Q27" i="14"/>
  <c r="W27" i="14" s="1"/>
  <c r="X27" i="14"/>
  <c r="E28" i="14"/>
  <c r="X28" i="14"/>
  <c r="A29" i="14"/>
  <c r="O29" i="14"/>
  <c r="Q29" i="14"/>
  <c r="X29" i="14"/>
  <c r="A30" i="14"/>
  <c r="O30" i="14"/>
  <c r="Q30" i="14"/>
  <c r="X30" i="14"/>
  <c r="A31" i="14"/>
  <c r="O31" i="14"/>
  <c r="Q31" i="14"/>
  <c r="X31" i="14"/>
  <c r="A32" i="14"/>
  <c r="O32" i="14"/>
  <c r="Q32" i="14"/>
  <c r="X32" i="14"/>
  <c r="A33" i="14"/>
  <c r="O33" i="14"/>
  <c r="Q33" i="14"/>
  <c r="X33" i="14"/>
  <c r="A34" i="14"/>
  <c r="O34" i="14"/>
  <c r="Q34" i="14"/>
  <c r="X34" i="14"/>
  <c r="A35" i="14"/>
  <c r="O35" i="14"/>
  <c r="Q35" i="14"/>
  <c r="X35" i="14"/>
  <c r="A36" i="14"/>
  <c r="O36" i="14"/>
  <c r="Q36" i="14"/>
  <c r="X36" i="14"/>
  <c r="A37" i="14"/>
  <c r="O37" i="14"/>
  <c r="Q37" i="14"/>
  <c r="X37" i="14"/>
  <c r="A38" i="14"/>
  <c r="O38" i="14"/>
  <c r="Q38" i="14"/>
  <c r="X38" i="14"/>
  <c r="A39" i="14"/>
  <c r="O39" i="14"/>
  <c r="Q39" i="14"/>
  <c r="X39" i="14"/>
  <c r="A40" i="14"/>
  <c r="O40" i="14"/>
  <c r="Q40" i="14"/>
  <c r="X40" i="14"/>
  <c r="A41" i="14"/>
  <c r="O41" i="14"/>
  <c r="Q41" i="14"/>
  <c r="X41" i="14"/>
  <c r="A42" i="14"/>
  <c r="O42" i="14"/>
  <c r="Q42" i="14"/>
  <c r="X42" i="14"/>
  <c r="A43" i="14"/>
  <c r="O43" i="14"/>
  <c r="Q43" i="14"/>
  <c r="X43" i="14"/>
  <c r="A44" i="14"/>
  <c r="O44" i="14"/>
  <c r="Q44" i="14"/>
  <c r="X44" i="14"/>
  <c r="A45" i="14"/>
  <c r="X45" i="14"/>
  <c r="A46" i="14"/>
  <c r="X46" i="14"/>
  <c r="A47" i="14"/>
  <c r="X47" i="14"/>
  <c r="A48" i="14"/>
  <c r="O48" i="14"/>
  <c r="U48" i="14" s="1"/>
  <c r="Q48" i="14"/>
  <c r="W48" i="14" s="1"/>
  <c r="X48" i="14"/>
  <c r="E49" i="14"/>
  <c r="X49" i="14"/>
  <c r="A50" i="14"/>
  <c r="O50" i="14"/>
  <c r="Q50" i="14"/>
  <c r="X50" i="14"/>
  <c r="A51" i="14"/>
  <c r="O51" i="14"/>
  <c r="Q51" i="14"/>
  <c r="X51" i="14"/>
  <c r="A52" i="14"/>
  <c r="O52" i="14"/>
  <c r="Q52" i="14"/>
  <c r="X52" i="14"/>
  <c r="A53" i="14"/>
  <c r="O53" i="14"/>
  <c r="Q53" i="14"/>
  <c r="X53" i="14"/>
  <c r="A54" i="14"/>
  <c r="O54" i="14"/>
  <c r="Q54" i="14"/>
  <c r="X54" i="14"/>
  <c r="A55" i="14"/>
  <c r="O55" i="14"/>
  <c r="Q55" i="14"/>
  <c r="X55" i="14"/>
  <c r="A56" i="14"/>
  <c r="O56" i="14"/>
  <c r="Q56" i="14"/>
  <c r="X56" i="14"/>
  <c r="A57" i="14"/>
  <c r="O57" i="14"/>
  <c r="Q57" i="14"/>
  <c r="X57" i="14"/>
  <c r="A58" i="14"/>
  <c r="O58" i="14"/>
  <c r="Q58" i="14"/>
  <c r="X58" i="14"/>
  <c r="A59" i="14"/>
  <c r="O59" i="14"/>
  <c r="Q59" i="14"/>
  <c r="X59" i="14"/>
  <c r="A60" i="14"/>
  <c r="O60" i="14"/>
  <c r="Q60" i="14"/>
  <c r="X60" i="14"/>
  <c r="A61" i="14"/>
  <c r="O61" i="14"/>
  <c r="Q61" i="14"/>
  <c r="X61" i="14"/>
  <c r="A62" i="14"/>
  <c r="O62" i="14"/>
  <c r="Q62" i="14"/>
  <c r="X62" i="14"/>
  <c r="A63" i="14"/>
  <c r="O63" i="14"/>
  <c r="Q63" i="14"/>
  <c r="X63" i="14"/>
  <c r="A64" i="14"/>
  <c r="O64" i="14"/>
  <c r="Q64" i="14"/>
  <c r="X64" i="14"/>
  <c r="A65" i="14"/>
  <c r="O65" i="14"/>
  <c r="Q65" i="14"/>
  <c r="X65" i="14"/>
  <c r="A66" i="14"/>
  <c r="X66" i="14"/>
  <c r="A67" i="14"/>
  <c r="X67" i="14"/>
  <c r="A68" i="14"/>
  <c r="X68" i="14"/>
  <c r="A69" i="14"/>
  <c r="O69" i="14"/>
  <c r="U69" i="14" s="1"/>
  <c r="Q69" i="14"/>
  <c r="W69" i="14" s="1"/>
  <c r="X69" i="14"/>
  <c r="E70" i="14"/>
  <c r="X70" i="14"/>
  <c r="A71" i="14"/>
  <c r="O71" i="14"/>
  <c r="Q71" i="14"/>
  <c r="X71" i="14"/>
  <c r="A72" i="14"/>
  <c r="O72" i="14"/>
  <c r="Q72" i="14"/>
  <c r="X72" i="14"/>
  <c r="A73" i="14"/>
  <c r="O73" i="14"/>
  <c r="Q73" i="14"/>
  <c r="X73" i="14"/>
  <c r="A74" i="14"/>
  <c r="O74" i="14"/>
  <c r="Q74" i="14"/>
  <c r="X74" i="14"/>
  <c r="A75" i="14"/>
  <c r="O75" i="14"/>
  <c r="Q75" i="14"/>
  <c r="X75" i="14"/>
  <c r="A76" i="14"/>
  <c r="O76" i="14"/>
  <c r="Q76" i="14"/>
  <c r="X76" i="14"/>
  <c r="A77" i="14"/>
  <c r="O77" i="14"/>
  <c r="Q77" i="14"/>
  <c r="X77" i="14"/>
  <c r="A78" i="14"/>
  <c r="O78" i="14"/>
  <c r="Q78" i="14"/>
  <c r="X78" i="14"/>
  <c r="A79" i="14"/>
  <c r="O79" i="14"/>
  <c r="Q79" i="14"/>
  <c r="X79" i="14"/>
  <c r="A80" i="14"/>
  <c r="O80" i="14"/>
  <c r="Q80" i="14"/>
  <c r="X80" i="14"/>
  <c r="A81" i="14"/>
  <c r="O81" i="14"/>
  <c r="Q81" i="14"/>
  <c r="X81" i="14"/>
  <c r="A82" i="14"/>
  <c r="O82" i="14"/>
  <c r="Q82" i="14"/>
  <c r="X82" i="14"/>
  <c r="A83" i="14"/>
  <c r="O83" i="14"/>
  <c r="Q83" i="14"/>
  <c r="X83" i="14"/>
  <c r="A84" i="14"/>
  <c r="O84" i="14"/>
  <c r="Q84" i="14"/>
  <c r="X84" i="14"/>
  <c r="A85" i="14"/>
  <c r="O85" i="14"/>
  <c r="Q85" i="14"/>
  <c r="X85" i="14"/>
  <c r="A86" i="14"/>
  <c r="O86" i="14"/>
  <c r="Q86" i="14"/>
  <c r="X86" i="14"/>
  <c r="A87" i="14"/>
  <c r="X87" i="14"/>
  <c r="A88" i="14"/>
  <c r="X88" i="14"/>
  <c r="A89" i="14"/>
  <c r="X89" i="14"/>
  <c r="A90" i="14"/>
  <c r="O90" i="14"/>
  <c r="U90" i="14" s="1"/>
  <c r="Q90" i="14"/>
  <c r="W90" i="14"/>
  <c r="X90" i="14"/>
  <c r="E91" i="14"/>
  <c r="X91" i="14"/>
  <c r="A92" i="14"/>
  <c r="O92" i="14"/>
  <c r="Q92" i="14"/>
  <c r="X92" i="14"/>
  <c r="A93" i="14"/>
  <c r="O93" i="14"/>
  <c r="Q93" i="14"/>
  <c r="X93" i="14"/>
  <c r="A94" i="14"/>
  <c r="O94" i="14"/>
  <c r="Q94" i="14"/>
  <c r="X94" i="14"/>
  <c r="A95" i="14"/>
  <c r="O95" i="14"/>
  <c r="Q95" i="14"/>
  <c r="X95" i="14"/>
  <c r="A96" i="14"/>
  <c r="O96" i="14"/>
  <c r="Q96" i="14"/>
  <c r="X96" i="14"/>
  <c r="A97" i="14"/>
  <c r="O97" i="14"/>
  <c r="Q97" i="14"/>
  <c r="X97" i="14"/>
  <c r="A98" i="14"/>
  <c r="O98" i="14"/>
  <c r="Q98" i="14"/>
  <c r="X98" i="14"/>
  <c r="A99" i="14"/>
  <c r="O99" i="14"/>
  <c r="Q99" i="14"/>
  <c r="X99" i="14"/>
  <c r="A100" i="14"/>
  <c r="O100" i="14"/>
  <c r="Q100" i="14"/>
  <c r="X100" i="14"/>
  <c r="A101" i="14"/>
  <c r="O101" i="14"/>
  <c r="Q101" i="14"/>
  <c r="X101" i="14"/>
  <c r="A102" i="14"/>
  <c r="O102" i="14"/>
  <c r="Q102" i="14"/>
  <c r="X102" i="14"/>
  <c r="A103" i="14"/>
  <c r="O103" i="14"/>
  <c r="Q103" i="14"/>
  <c r="X103" i="14"/>
  <c r="A104" i="14"/>
  <c r="O104" i="14"/>
  <c r="Q104" i="14"/>
  <c r="X104" i="14"/>
  <c r="A105" i="14"/>
  <c r="O105" i="14"/>
  <c r="Q105" i="14"/>
  <c r="X105" i="14"/>
  <c r="A106" i="14"/>
  <c r="O106" i="14"/>
  <c r="Q106" i="14"/>
  <c r="X106" i="14"/>
  <c r="A107" i="14"/>
  <c r="O107" i="14"/>
  <c r="Q107" i="14"/>
  <c r="X107" i="14"/>
  <c r="A108" i="14"/>
  <c r="X108" i="14"/>
  <c r="A109" i="14"/>
  <c r="X109" i="14"/>
  <c r="A110" i="14"/>
  <c r="X110" i="14"/>
  <c r="A111" i="14"/>
  <c r="O111" i="14"/>
  <c r="U111" i="14"/>
  <c r="Q111" i="14"/>
  <c r="W111" i="14" s="1"/>
  <c r="X111" i="14"/>
  <c r="E112" i="14"/>
  <c r="X112" i="14"/>
  <c r="A113" i="14"/>
  <c r="O113" i="14"/>
  <c r="Q113" i="14"/>
  <c r="X113" i="14"/>
  <c r="A114" i="14"/>
  <c r="O114" i="14"/>
  <c r="Q114" i="14"/>
  <c r="X114" i="14"/>
  <c r="A115" i="14"/>
  <c r="O115" i="14"/>
  <c r="Q115" i="14"/>
  <c r="X115" i="14"/>
  <c r="A116" i="14"/>
  <c r="O116" i="14"/>
  <c r="Q116" i="14"/>
  <c r="X116" i="14"/>
  <c r="A117" i="14"/>
  <c r="O117" i="14"/>
  <c r="Q117" i="14"/>
  <c r="X117" i="14"/>
  <c r="A118" i="14"/>
  <c r="O118" i="14"/>
  <c r="Q118" i="14"/>
  <c r="X118" i="14"/>
  <c r="A119" i="14"/>
  <c r="O119" i="14"/>
  <c r="Q119" i="14"/>
  <c r="X119" i="14"/>
  <c r="A120" i="14"/>
  <c r="O120" i="14"/>
  <c r="Q120" i="14"/>
  <c r="X120" i="14"/>
  <c r="A121" i="14"/>
  <c r="O121" i="14"/>
  <c r="Q121" i="14"/>
  <c r="X121" i="14"/>
  <c r="A122" i="14"/>
  <c r="O122" i="14"/>
  <c r="Q122" i="14"/>
  <c r="X122" i="14"/>
  <c r="A123" i="14"/>
  <c r="O123" i="14"/>
  <c r="Q123" i="14"/>
  <c r="X123" i="14"/>
  <c r="A124" i="14"/>
  <c r="O124" i="14"/>
  <c r="Q124" i="14"/>
  <c r="X124" i="14"/>
  <c r="A125" i="14"/>
  <c r="O125" i="14"/>
  <c r="Q125" i="14"/>
  <c r="X125" i="14"/>
  <c r="A126" i="14"/>
  <c r="O126" i="14"/>
  <c r="Q126" i="14"/>
  <c r="X126" i="14"/>
  <c r="A127" i="14"/>
  <c r="O127" i="14"/>
  <c r="Q127" i="14"/>
  <c r="X127" i="14"/>
  <c r="A128" i="14"/>
  <c r="O128" i="14"/>
  <c r="Q128" i="14"/>
  <c r="X128" i="14"/>
  <c r="A129" i="14"/>
  <c r="X129" i="14"/>
  <c r="A130" i="14"/>
  <c r="X130" i="14"/>
  <c r="A131" i="14"/>
  <c r="X131" i="14"/>
  <c r="A132" i="14"/>
  <c r="O132" i="14"/>
  <c r="U132" i="14"/>
  <c r="Q132" i="14"/>
  <c r="W132" i="14" s="1"/>
  <c r="X132" i="14"/>
  <c r="E133" i="14"/>
  <c r="X133" i="14"/>
  <c r="A134" i="14"/>
  <c r="O134" i="14"/>
  <c r="Q134" i="14"/>
  <c r="X134" i="14"/>
  <c r="A135" i="14"/>
  <c r="O135" i="14"/>
  <c r="Q135" i="14"/>
  <c r="X135" i="14"/>
  <c r="A136" i="14"/>
  <c r="O136" i="14"/>
  <c r="Q136" i="14"/>
  <c r="X136" i="14"/>
  <c r="A137" i="14"/>
  <c r="O137" i="14"/>
  <c r="Q137" i="14"/>
  <c r="X137" i="14"/>
  <c r="A138" i="14"/>
  <c r="O138" i="14"/>
  <c r="Q138" i="14"/>
  <c r="X138" i="14"/>
  <c r="A139" i="14"/>
  <c r="O139" i="14"/>
  <c r="Q139" i="14"/>
  <c r="X139" i="14"/>
  <c r="A140" i="14"/>
  <c r="O140" i="14"/>
  <c r="Q140" i="14"/>
  <c r="X140" i="14"/>
  <c r="A141" i="14"/>
  <c r="O141" i="14"/>
  <c r="Q141" i="14"/>
  <c r="X141" i="14"/>
  <c r="A142" i="14"/>
  <c r="O142" i="14"/>
  <c r="Q142" i="14"/>
  <c r="X142" i="14"/>
  <c r="A143" i="14"/>
  <c r="O143" i="14"/>
  <c r="Q143" i="14"/>
  <c r="X143" i="14"/>
  <c r="A144" i="14"/>
  <c r="O144" i="14"/>
  <c r="Q144" i="14"/>
  <c r="X144" i="14"/>
  <c r="A145" i="14"/>
  <c r="O145" i="14"/>
  <c r="Q145" i="14"/>
  <c r="X145" i="14"/>
  <c r="A146" i="14"/>
  <c r="O146" i="14"/>
  <c r="Q146" i="14"/>
  <c r="X146" i="14"/>
  <c r="A147" i="14"/>
  <c r="O147" i="14"/>
  <c r="Q147" i="14"/>
  <c r="X147" i="14"/>
  <c r="A148" i="14"/>
  <c r="O148" i="14"/>
  <c r="Q148" i="14"/>
  <c r="X148" i="14"/>
  <c r="A149" i="14"/>
  <c r="O149" i="14"/>
  <c r="Q149" i="14"/>
  <c r="X149" i="14"/>
  <c r="A150" i="14"/>
  <c r="X150" i="14"/>
  <c r="A151" i="14"/>
  <c r="X151" i="14"/>
  <c r="A152" i="14"/>
  <c r="X152" i="14"/>
  <c r="A153" i="14"/>
  <c r="O153" i="14"/>
  <c r="U153" i="14" s="1"/>
  <c r="Q153" i="14"/>
  <c r="X153" i="14"/>
  <c r="E154" i="14"/>
  <c r="X154" i="14"/>
  <c r="A155" i="14"/>
  <c r="O155" i="14"/>
  <c r="Q155" i="14"/>
  <c r="X155" i="14"/>
  <c r="A156" i="14"/>
  <c r="O156" i="14"/>
  <c r="Q156" i="14"/>
  <c r="X156" i="14"/>
  <c r="A157" i="14"/>
  <c r="O157" i="14"/>
  <c r="Q157" i="14"/>
  <c r="X157" i="14"/>
  <c r="A158" i="14"/>
  <c r="O158" i="14"/>
  <c r="Q158" i="14"/>
  <c r="X158" i="14"/>
  <c r="A159" i="14"/>
  <c r="O159" i="14"/>
  <c r="Q159" i="14"/>
  <c r="X159" i="14"/>
  <c r="A160" i="14"/>
  <c r="O160" i="14"/>
  <c r="Q160" i="14"/>
  <c r="X160" i="14"/>
  <c r="A161" i="14"/>
  <c r="O161" i="14"/>
  <c r="Q161" i="14"/>
  <c r="X161" i="14"/>
  <c r="A162" i="14"/>
  <c r="O162" i="14"/>
  <c r="Q162" i="14"/>
  <c r="X162" i="14"/>
  <c r="A163" i="14"/>
  <c r="O163" i="14"/>
  <c r="Q163" i="14"/>
  <c r="X163" i="14"/>
  <c r="A164" i="14"/>
  <c r="O164" i="14"/>
  <c r="Q164" i="14"/>
  <c r="X164" i="14"/>
  <c r="A165" i="14"/>
  <c r="O165" i="14"/>
  <c r="Q165" i="14"/>
  <c r="X165" i="14"/>
  <c r="A166" i="14"/>
  <c r="O166" i="14"/>
  <c r="Q166" i="14"/>
  <c r="X166" i="14"/>
  <c r="A167" i="14"/>
  <c r="O167" i="14"/>
  <c r="Q167" i="14"/>
  <c r="X167" i="14"/>
  <c r="A168" i="14"/>
  <c r="O168" i="14"/>
  <c r="Q168" i="14"/>
  <c r="X168" i="14"/>
  <c r="A169" i="14"/>
  <c r="O169" i="14"/>
  <c r="Q169" i="14"/>
  <c r="X169" i="14"/>
  <c r="A170" i="14"/>
  <c r="O170" i="14"/>
  <c r="Q170" i="14"/>
  <c r="X170" i="14"/>
  <c r="A171" i="14"/>
  <c r="X171" i="14"/>
  <c r="A172" i="14"/>
  <c r="X172" i="14"/>
  <c r="A173" i="14"/>
  <c r="X173" i="14"/>
  <c r="A174" i="14"/>
  <c r="O174" i="14"/>
  <c r="U174" i="14" s="1"/>
  <c r="Q174" i="14"/>
  <c r="W174" i="14" s="1"/>
  <c r="X174" i="14"/>
  <c r="E175" i="14"/>
  <c r="X175" i="14"/>
  <c r="A176" i="14"/>
  <c r="O176" i="14"/>
  <c r="Q176" i="14"/>
  <c r="X176" i="14"/>
  <c r="A177" i="14"/>
  <c r="O177" i="14"/>
  <c r="Q177" i="14"/>
  <c r="X177" i="14"/>
  <c r="A178" i="14"/>
  <c r="O178" i="14"/>
  <c r="Q178" i="14"/>
  <c r="X178" i="14"/>
  <c r="A179" i="14"/>
  <c r="O179" i="14"/>
  <c r="Q179" i="14"/>
  <c r="X179" i="14"/>
  <c r="A180" i="14"/>
  <c r="O180" i="14"/>
  <c r="Q180" i="14"/>
  <c r="X180" i="14"/>
  <c r="A181" i="14"/>
  <c r="O181" i="14"/>
  <c r="Q181" i="14"/>
  <c r="X181" i="14"/>
  <c r="A182" i="14"/>
  <c r="O182" i="14"/>
  <c r="Q182" i="14"/>
  <c r="X182" i="14"/>
  <c r="A183" i="14"/>
  <c r="O183" i="14"/>
  <c r="Q183" i="14"/>
  <c r="X183" i="14"/>
  <c r="A184" i="14"/>
  <c r="O184" i="14"/>
  <c r="Q184" i="14"/>
  <c r="X184" i="14"/>
  <c r="A185" i="14"/>
  <c r="O185" i="14"/>
  <c r="Q185" i="14"/>
  <c r="X185" i="14"/>
  <c r="A186" i="14"/>
  <c r="O186" i="14"/>
  <c r="Q186" i="14"/>
  <c r="X186" i="14"/>
  <c r="A187" i="14"/>
  <c r="O187" i="14"/>
  <c r="Q187" i="14"/>
  <c r="X187" i="14"/>
  <c r="A188" i="14"/>
  <c r="O188" i="14"/>
  <c r="Q188" i="14"/>
  <c r="X188" i="14"/>
  <c r="A189" i="14"/>
  <c r="O189" i="14"/>
  <c r="Q189" i="14"/>
  <c r="X189" i="14"/>
  <c r="A190" i="14"/>
  <c r="O190" i="14"/>
  <c r="Q190" i="14"/>
  <c r="X190" i="14"/>
  <c r="A191" i="14"/>
  <c r="O191" i="14"/>
  <c r="Q191" i="14"/>
  <c r="X191" i="14"/>
  <c r="A192" i="14"/>
  <c r="X192" i="14"/>
  <c r="A193" i="14"/>
  <c r="X193" i="14"/>
  <c r="A194" i="14"/>
  <c r="X194" i="14"/>
  <c r="A195" i="14"/>
  <c r="O195" i="14"/>
  <c r="U195" i="14" s="1"/>
  <c r="Q195" i="14"/>
  <c r="W195" i="14" s="1"/>
  <c r="X195" i="14"/>
  <c r="E196" i="14"/>
  <c r="X196" i="14"/>
  <c r="A197" i="14"/>
  <c r="O197" i="14"/>
  <c r="Q197" i="14"/>
  <c r="X197" i="14"/>
  <c r="A198" i="14"/>
  <c r="O198" i="14"/>
  <c r="Q198" i="14"/>
  <c r="X198" i="14"/>
  <c r="A199" i="14"/>
  <c r="O199" i="14"/>
  <c r="Q199" i="14"/>
  <c r="X199" i="14"/>
  <c r="A200" i="14"/>
  <c r="O200" i="14"/>
  <c r="Q200" i="14"/>
  <c r="X200" i="14"/>
  <c r="A201" i="14"/>
  <c r="O201" i="14"/>
  <c r="Q201" i="14"/>
  <c r="X201" i="14"/>
  <c r="A202" i="14"/>
  <c r="O202" i="14"/>
  <c r="Q202" i="14"/>
  <c r="X202" i="14"/>
  <c r="A203" i="14"/>
  <c r="O203" i="14"/>
  <c r="Q203" i="14"/>
  <c r="X203" i="14"/>
  <c r="A204" i="14"/>
  <c r="O204" i="14"/>
  <c r="Q204" i="14"/>
  <c r="X204" i="14"/>
  <c r="A205" i="14"/>
  <c r="O205" i="14"/>
  <c r="Q205" i="14"/>
  <c r="X205" i="14"/>
  <c r="A206" i="14"/>
  <c r="O206" i="14"/>
  <c r="Q206" i="14"/>
  <c r="X206" i="14"/>
  <c r="A207" i="14"/>
  <c r="O207" i="14"/>
  <c r="Q207" i="14"/>
  <c r="X207" i="14"/>
  <c r="A208" i="14"/>
  <c r="O208" i="14"/>
  <c r="Q208" i="14"/>
  <c r="X208" i="14"/>
  <c r="A209" i="14"/>
  <c r="O209" i="14"/>
  <c r="Q209" i="14"/>
  <c r="X209" i="14"/>
  <c r="A210" i="14"/>
  <c r="O210" i="14"/>
  <c r="Q210" i="14"/>
  <c r="X210" i="14"/>
  <c r="A211" i="14"/>
  <c r="O211" i="14"/>
  <c r="Q211" i="14"/>
  <c r="X211" i="14"/>
  <c r="A212" i="14"/>
  <c r="O212" i="14"/>
  <c r="Q212" i="14"/>
  <c r="X212" i="14"/>
  <c r="A213" i="14"/>
  <c r="X213" i="14"/>
  <c r="A214" i="14"/>
  <c r="X214" i="14"/>
  <c r="A215" i="14"/>
  <c r="X215" i="14"/>
  <c r="A216" i="14"/>
  <c r="O216" i="14"/>
  <c r="U216" i="14" s="1"/>
  <c r="Q216" i="14"/>
  <c r="W216" i="14" s="1"/>
  <c r="X216" i="14"/>
  <c r="E217" i="14"/>
  <c r="X217" i="14"/>
  <c r="A218" i="14"/>
  <c r="O218" i="14"/>
  <c r="Q218" i="14"/>
  <c r="X218" i="14"/>
  <c r="A219" i="14"/>
  <c r="O219" i="14"/>
  <c r="Q219" i="14"/>
  <c r="X219" i="14"/>
  <c r="A220" i="14"/>
  <c r="O220" i="14"/>
  <c r="Q220" i="14"/>
  <c r="X220" i="14"/>
  <c r="A221" i="14"/>
  <c r="O221" i="14"/>
  <c r="Q221" i="14"/>
  <c r="X221" i="14"/>
  <c r="A222" i="14"/>
  <c r="O222" i="14"/>
  <c r="Q222" i="14"/>
  <c r="X222" i="14"/>
  <c r="A223" i="14"/>
  <c r="O223" i="14"/>
  <c r="Q223" i="14"/>
  <c r="X223" i="14"/>
  <c r="A224" i="14"/>
  <c r="O224" i="14"/>
  <c r="Q224" i="14"/>
  <c r="X224" i="14"/>
  <c r="A225" i="14"/>
  <c r="O225" i="14"/>
  <c r="Q225" i="14"/>
  <c r="X225" i="14"/>
  <c r="A226" i="14"/>
  <c r="O226" i="14"/>
  <c r="Q226" i="14"/>
  <c r="X226" i="14"/>
  <c r="A227" i="14"/>
  <c r="O227" i="14"/>
  <c r="Q227" i="14"/>
  <c r="X227" i="14"/>
  <c r="A228" i="14"/>
  <c r="O228" i="14"/>
  <c r="Q228" i="14"/>
  <c r="X228" i="14"/>
  <c r="A229" i="14"/>
  <c r="O229" i="14"/>
  <c r="Q229" i="14"/>
  <c r="X229" i="14"/>
  <c r="A230" i="14"/>
  <c r="O230" i="14"/>
  <c r="Q230" i="14"/>
  <c r="X230" i="14"/>
  <c r="A231" i="14"/>
  <c r="O231" i="14"/>
  <c r="Q231" i="14"/>
  <c r="X231" i="14"/>
  <c r="A232" i="14"/>
  <c r="O232" i="14"/>
  <c r="Q232" i="14"/>
  <c r="X232" i="14"/>
  <c r="A233" i="14"/>
  <c r="O233" i="14"/>
  <c r="Q233" i="14"/>
  <c r="X233" i="14"/>
  <c r="A234" i="14"/>
  <c r="X234" i="14"/>
  <c r="A235" i="14"/>
  <c r="X235" i="14"/>
  <c r="A236" i="14"/>
  <c r="X236" i="14"/>
  <c r="A237" i="14"/>
  <c r="O237" i="14"/>
  <c r="U237" i="14" s="1"/>
  <c r="Q237" i="14"/>
  <c r="W237" i="14" s="1"/>
  <c r="X237" i="14"/>
  <c r="E238" i="14"/>
  <c r="X238" i="14"/>
  <c r="A239" i="14"/>
  <c r="O239" i="14"/>
  <c r="Q239" i="14"/>
  <c r="X239" i="14"/>
  <c r="A240" i="14"/>
  <c r="O240" i="14"/>
  <c r="Q240" i="14"/>
  <c r="X240" i="14"/>
  <c r="A241" i="14"/>
  <c r="O241" i="14"/>
  <c r="Q241" i="14"/>
  <c r="X241" i="14"/>
  <c r="A242" i="14"/>
  <c r="O242" i="14"/>
  <c r="Q242" i="14"/>
  <c r="X242" i="14"/>
  <c r="A243" i="14"/>
  <c r="O243" i="14"/>
  <c r="Q243" i="14"/>
  <c r="X243" i="14"/>
  <c r="A244" i="14"/>
  <c r="O244" i="14"/>
  <c r="Q244" i="14"/>
  <c r="X244" i="14"/>
  <c r="A245" i="14"/>
  <c r="O245" i="14"/>
  <c r="Q245" i="14"/>
  <c r="X245" i="14"/>
  <c r="A246" i="14"/>
  <c r="O246" i="14"/>
  <c r="Q246" i="14"/>
  <c r="X246" i="14"/>
  <c r="A247" i="14"/>
  <c r="O247" i="14"/>
  <c r="Q247" i="14"/>
  <c r="X247" i="14"/>
  <c r="A248" i="14"/>
  <c r="O248" i="14"/>
  <c r="Q248" i="14"/>
  <c r="X248" i="14"/>
  <c r="A249" i="14"/>
  <c r="O249" i="14"/>
  <c r="Q249" i="14"/>
  <c r="X249" i="14"/>
  <c r="A250" i="14"/>
  <c r="O250" i="14"/>
  <c r="Q250" i="14"/>
  <c r="X250" i="14"/>
  <c r="A251" i="14"/>
  <c r="O251" i="14"/>
  <c r="Q251" i="14"/>
  <c r="X251" i="14"/>
  <c r="A252" i="14"/>
  <c r="O252" i="14"/>
  <c r="Q252" i="14"/>
  <c r="X252" i="14"/>
  <c r="A253" i="14"/>
  <c r="O253" i="14"/>
  <c r="Q253" i="14"/>
  <c r="X253" i="14"/>
  <c r="A254" i="14"/>
  <c r="O254" i="14"/>
  <c r="Q254" i="14"/>
  <c r="X254" i="14"/>
  <c r="A255" i="14"/>
  <c r="X255" i="14"/>
  <c r="A256" i="14"/>
  <c r="X256" i="14"/>
  <c r="A257" i="14"/>
  <c r="X257" i="14"/>
  <c r="A258" i="14"/>
  <c r="O258" i="14"/>
  <c r="U258" i="14" s="1"/>
  <c r="Q258" i="14"/>
  <c r="W258" i="14" s="1"/>
  <c r="X258" i="14"/>
  <c r="E259" i="14"/>
  <c r="X259" i="14"/>
  <c r="A260" i="14"/>
  <c r="O260" i="14"/>
  <c r="Q260" i="14"/>
  <c r="X260" i="14"/>
  <c r="A261" i="14"/>
  <c r="O261" i="14"/>
  <c r="Q261" i="14"/>
  <c r="X261" i="14"/>
  <c r="A262" i="14"/>
  <c r="O262" i="14"/>
  <c r="Q262" i="14"/>
  <c r="X262" i="14"/>
  <c r="A263" i="14"/>
  <c r="O263" i="14"/>
  <c r="Q263" i="14"/>
  <c r="X263" i="14"/>
  <c r="A264" i="14"/>
  <c r="O264" i="14"/>
  <c r="Q264" i="14"/>
  <c r="X264" i="14"/>
  <c r="A265" i="14"/>
  <c r="O265" i="14"/>
  <c r="Q265" i="14"/>
  <c r="X265" i="14"/>
  <c r="A266" i="14"/>
  <c r="O266" i="14"/>
  <c r="Q266" i="14"/>
  <c r="X266" i="14"/>
  <c r="A267" i="14"/>
  <c r="O267" i="14"/>
  <c r="Q267" i="14"/>
  <c r="X267" i="14"/>
  <c r="A268" i="14"/>
  <c r="O268" i="14"/>
  <c r="Q268" i="14"/>
  <c r="X268" i="14"/>
  <c r="A269" i="14"/>
  <c r="O269" i="14"/>
  <c r="Q269" i="14"/>
  <c r="X269" i="14"/>
  <c r="A270" i="14"/>
  <c r="O270" i="14"/>
  <c r="Q270" i="14"/>
  <c r="X270" i="14"/>
  <c r="A271" i="14"/>
  <c r="O271" i="14"/>
  <c r="Q271" i="14"/>
  <c r="X271" i="14"/>
  <c r="A272" i="14"/>
  <c r="O272" i="14"/>
  <c r="Q272" i="14"/>
  <c r="X272" i="14"/>
  <c r="A273" i="14"/>
  <c r="O273" i="14"/>
  <c r="Q273" i="14"/>
  <c r="X273" i="14"/>
  <c r="A274" i="14"/>
  <c r="O274" i="14"/>
  <c r="Q274" i="14"/>
  <c r="X274" i="14"/>
  <c r="A275" i="14"/>
  <c r="O275" i="14"/>
  <c r="Q275" i="14"/>
  <c r="X275" i="14"/>
  <c r="A276" i="14"/>
  <c r="X276" i="14"/>
  <c r="A277" i="14"/>
  <c r="X277" i="14"/>
  <c r="A278" i="14"/>
  <c r="X278" i="14"/>
  <c r="A279" i="14"/>
  <c r="O279" i="14"/>
  <c r="U279" i="14" s="1"/>
  <c r="Q279" i="14"/>
  <c r="W279" i="14" s="1"/>
  <c r="X279" i="14"/>
  <c r="E280" i="14"/>
  <c r="X280" i="14"/>
  <c r="A281" i="14"/>
  <c r="O281" i="14"/>
  <c r="Q281" i="14"/>
  <c r="X281" i="14"/>
  <c r="A282" i="14"/>
  <c r="O282" i="14"/>
  <c r="Q282" i="14"/>
  <c r="X282" i="14"/>
  <c r="A283" i="14"/>
  <c r="O283" i="14"/>
  <c r="Q283" i="14"/>
  <c r="X283" i="14"/>
  <c r="A284" i="14"/>
  <c r="O284" i="14"/>
  <c r="Q284" i="14"/>
  <c r="X284" i="14"/>
  <c r="A285" i="14"/>
  <c r="O285" i="14"/>
  <c r="Q285" i="14"/>
  <c r="X285" i="14"/>
  <c r="A286" i="14"/>
  <c r="O286" i="14"/>
  <c r="Q286" i="14"/>
  <c r="X286" i="14"/>
  <c r="A287" i="14"/>
  <c r="O287" i="14"/>
  <c r="Q287" i="14"/>
  <c r="X287" i="14"/>
  <c r="A288" i="14"/>
  <c r="O288" i="14"/>
  <c r="Q288" i="14"/>
  <c r="X288" i="14"/>
  <c r="A289" i="14"/>
  <c r="O289" i="14"/>
  <c r="Q289" i="14"/>
  <c r="X289" i="14"/>
  <c r="A290" i="14"/>
  <c r="O290" i="14"/>
  <c r="Q290" i="14"/>
  <c r="X290" i="14"/>
  <c r="A291" i="14"/>
  <c r="O291" i="14"/>
  <c r="Q291" i="14"/>
  <c r="X291" i="14"/>
  <c r="A292" i="14"/>
  <c r="O292" i="14"/>
  <c r="Q292" i="14"/>
  <c r="X292" i="14"/>
  <c r="A293" i="14"/>
  <c r="O293" i="14"/>
  <c r="Q293" i="14"/>
  <c r="X293" i="14"/>
  <c r="A294" i="14"/>
  <c r="O294" i="14"/>
  <c r="Q294" i="14"/>
  <c r="X294" i="14"/>
  <c r="A295" i="14"/>
  <c r="O295" i="14"/>
  <c r="Q295" i="14"/>
  <c r="X295" i="14"/>
  <c r="A296" i="14"/>
  <c r="O296" i="14"/>
  <c r="Q296" i="14"/>
  <c r="X296" i="14"/>
  <c r="A297" i="14"/>
  <c r="X297" i="14"/>
  <c r="A298" i="14"/>
  <c r="X298" i="14"/>
  <c r="A299" i="14"/>
  <c r="X299" i="14"/>
  <c r="A300" i="14"/>
  <c r="O300" i="14"/>
  <c r="U300" i="14" s="1"/>
  <c r="Q300" i="14"/>
  <c r="W300" i="14"/>
  <c r="X300" i="14"/>
  <c r="E301" i="14"/>
  <c r="X301" i="14"/>
  <c r="A302" i="14"/>
  <c r="O302" i="14"/>
  <c r="Q302" i="14"/>
  <c r="X302" i="14"/>
  <c r="A303" i="14"/>
  <c r="O303" i="14"/>
  <c r="Q303" i="14"/>
  <c r="X303" i="14"/>
  <c r="A304" i="14"/>
  <c r="O304" i="14"/>
  <c r="Q304" i="14"/>
  <c r="X304" i="14"/>
  <c r="A305" i="14"/>
  <c r="O305" i="14"/>
  <c r="Q305" i="14"/>
  <c r="X305" i="14"/>
  <c r="A306" i="14"/>
  <c r="O306" i="14"/>
  <c r="Q306" i="14"/>
  <c r="X306" i="14"/>
  <c r="A307" i="14"/>
  <c r="O307" i="14"/>
  <c r="Q307" i="14"/>
  <c r="X307" i="14"/>
  <c r="A308" i="14"/>
  <c r="O308" i="14"/>
  <c r="Q308" i="14"/>
  <c r="X308" i="14"/>
  <c r="A309" i="14"/>
  <c r="O309" i="14"/>
  <c r="Q309" i="14"/>
  <c r="X309" i="14"/>
  <c r="A310" i="14"/>
  <c r="O310" i="14"/>
  <c r="Q310" i="14"/>
  <c r="X310" i="14"/>
  <c r="A311" i="14"/>
  <c r="O311" i="14"/>
  <c r="Q311" i="14"/>
  <c r="X311" i="14"/>
  <c r="A312" i="14"/>
  <c r="O312" i="14"/>
  <c r="Q312" i="14"/>
  <c r="X312" i="14"/>
  <c r="A313" i="14"/>
  <c r="O313" i="14"/>
  <c r="Q313" i="14"/>
  <c r="X313" i="14"/>
  <c r="A314" i="14"/>
  <c r="O314" i="14"/>
  <c r="Q314" i="14"/>
  <c r="X314" i="14"/>
  <c r="A315" i="14"/>
  <c r="O315" i="14"/>
  <c r="Q315" i="14"/>
  <c r="X315" i="14"/>
  <c r="A316" i="14"/>
  <c r="O316" i="14"/>
  <c r="Q316" i="14"/>
  <c r="X316" i="14"/>
  <c r="A317" i="14"/>
  <c r="O317" i="14"/>
  <c r="Q317" i="14"/>
  <c r="X317" i="14"/>
  <c r="A318" i="14"/>
  <c r="X318" i="14"/>
  <c r="A319" i="14"/>
  <c r="X319" i="14"/>
  <c r="A320" i="14"/>
  <c r="X320" i="14"/>
  <c r="A321" i="14"/>
  <c r="O321" i="14"/>
  <c r="U321" i="14"/>
  <c r="Q321" i="14"/>
  <c r="W321" i="14" s="1"/>
  <c r="X321" i="14"/>
  <c r="E322" i="14"/>
  <c r="X322" i="14"/>
  <c r="A323" i="14"/>
  <c r="O323" i="14"/>
  <c r="Q323" i="14"/>
  <c r="X323" i="14"/>
  <c r="A324" i="14"/>
  <c r="O324" i="14"/>
  <c r="Q324" i="14"/>
  <c r="X324" i="14"/>
  <c r="A325" i="14"/>
  <c r="O325" i="14"/>
  <c r="Q325" i="14"/>
  <c r="X325" i="14"/>
  <c r="A326" i="14"/>
  <c r="O326" i="14"/>
  <c r="Q326" i="14"/>
  <c r="X326" i="14"/>
  <c r="A327" i="14"/>
  <c r="O327" i="14"/>
  <c r="Q327" i="14"/>
  <c r="X327" i="14"/>
  <c r="A328" i="14"/>
  <c r="O328" i="14"/>
  <c r="Q328" i="14"/>
  <c r="X328" i="14"/>
  <c r="A329" i="14"/>
  <c r="O329" i="14"/>
  <c r="Q329" i="14"/>
  <c r="X329" i="14"/>
  <c r="A330" i="14"/>
  <c r="O330" i="14"/>
  <c r="Q330" i="14"/>
  <c r="X330" i="14"/>
  <c r="A331" i="14"/>
  <c r="O331" i="14"/>
  <c r="Q331" i="14"/>
  <c r="X331" i="14"/>
  <c r="A332" i="14"/>
  <c r="O332" i="14"/>
  <c r="Q332" i="14"/>
  <c r="X332" i="14"/>
  <c r="A333" i="14"/>
  <c r="O333" i="14"/>
  <c r="Q333" i="14"/>
  <c r="X333" i="14"/>
  <c r="A334" i="14"/>
  <c r="O334" i="14"/>
  <c r="Q334" i="14"/>
  <c r="X334" i="14"/>
  <c r="A335" i="14"/>
  <c r="O335" i="14"/>
  <c r="Q335" i="14"/>
  <c r="X335" i="14"/>
  <c r="A336" i="14"/>
  <c r="O336" i="14"/>
  <c r="Q336" i="14"/>
  <c r="X336" i="14"/>
  <c r="A337" i="14"/>
  <c r="O337" i="14"/>
  <c r="Q337" i="14"/>
  <c r="X337" i="14"/>
  <c r="A338" i="14"/>
  <c r="O338" i="14"/>
  <c r="Q338" i="14"/>
  <c r="X338" i="14"/>
  <c r="A339" i="14"/>
  <c r="X339" i="14"/>
  <c r="A340" i="14"/>
  <c r="X340" i="14"/>
  <c r="A341" i="14"/>
  <c r="X341" i="14"/>
  <c r="A342" i="14"/>
  <c r="O342" i="14"/>
  <c r="U342" i="14" s="1"/>
  <c r="Q342" i="14"/>
  <c r="W342" i="14" s="1"/>
  <c r="X342" i="14"/>
  <c r="E343" i="14"/>
  <c r="X343" i="14"/>
  <c r="A344" i="14"/>
  <c r="O344" i="14"/>
  <c r="Q344" i="14"/>
  <c r="X344" i="14"/>
  <c r="A345" i="14"/>
  <c r="O345" i="14"/>
  <c r="Q345" i="14"/>
  <c r="X345" i="14"/>
  <c r="A346" i="14"/>
  <c r="O346" i="14"/>
  <c r="Q346" i="14"/>
  <c r="X346" i="14"/>
  <c r="A347" i="14"/>
  <c r="O347" i="14"/>
  <c r="Q347" i="14"/>
  <c r="X347" i="14"/>
  <c r="A348" i="14"/>
  <c r="O348" i="14"/>
  <c r="Q348" i="14"/>
  <c r="X348" i="14"/>
  <c r="A349" i="14"/>
  <c r="O349" i="14"/>
  <c r="Q349" i="14"/>
  <c r="X349" i="14"/>
  <c r="A350" i="14"/>
  <c r="O350" i="14"/>
  <c r="Q350" i="14"/>
  <c r="X350" i="14"/>
  <c r="A351" i="14"/>
  <c r="O351" i="14"/>
  <c r="Q351" i="14"/>
  <c r="X351" i="14"/>
  <c r="A352" i="14"/>
  <c r="O352" i="14"/>
  <c r="Q352" i="14"/>
  <c r="X352" i="14"/>
  <c r="A353" i="14"/>
  <c r="O353" i="14"/>
  <c r="Q353" i="14"/>
  <c r="X353" i="14"/>
  <c r="A354" i="14"/>
  <c r="O354" i="14"/>
  <c r="Q354" i="14"/>
  <c r="X354" i="14"/>
  <c r="A355" i="14"/>
  <c r="O355" i="14"/>
  <c r="Q355" i="14"/>
  <c r="X355" i="14"/>
  <c r="A356" i="14"/>
  <c r="O356" i="14"/>
  <c r="Q356" i="14"/>
  <c r="X356" i="14"/>
  <c r="A357" i="14"/>
  <c r="O357" i="14"/>
  <c r="Q357" i="14"/>
  <c r="X357" i="14"/>
  <c r="A358" i="14"/>
  <c r="O358" i="14"/>
  <c r="Q358" i="14"/>
  <c r="X358" i="14"/>
  <c r="A359" i="14"/>
  <c r="O359" i="14"/>
  <c r="Q359" i="14"/>
  <c r="X359" i="14"/>
  <c r="A360" i="14"/>
  <c r="X360" i="14"/>
  <c r="A361" i="14"/>
  <c r="X361" i="14"/>
  <c r="A362" i="14"/>
  <c r="X362" i="14"/>
  <c r="A363" i="14"/>
  <c r="O363" i="14"/>
  <c r="U363" i="14" s="1"/>
  <c r="Q363" i="14"/>
  <c r="W363" i="14" s="1"/>
  <c r="X363" i="14"/>
  <c r="E364" i="14"/>
  <c r="X364" i="14"/>
  <c r="A365" i="14"/>
  <c r="O365" i="14"/>
  <c r="Q365" i="14"/>
  <c r="X365" i="14"/>
  <c r="A366" i="14"/>
  <c r="O366" i="14"/>
  <c r="Q366" i="14"/>
  <c r="X366" i="14"/>
  <c r="A367" i="14"/>
  <c r="O367" i="14"/>
  <c r="Q367" i="14"/>
  <c r="X367" i="14"/>
  <c r="A368" i="14"/>
  <c r="O368" i="14"/>
  <c r="Q368" i="14"/>
  <c r="X368" i="14"/>
  <c r="A369" i="14"/>
  <c r="O369" i="14"/>
  <c r="Q369" i="14"/>
  <c r="X369" i="14"/>
  <c r="A370" i="14"/>
  <c r="O370" i="14"/>
  <c r="Q370" i="14"/>
  <c r="X370" i="14"/>
  <c r="A371" i="14"/>
  <c r="O371" i="14"/>
  <c r="Q371" i="14"/>
  <c r="X371" i="14"/>
  <c r="A372" i="14"/>
  <c r="O372" i="14"/>
  <c r="Q372" i="14"/>
  <c r="X372" i="14"/>
  <c r="A373" i="14"/>
  <c r="O373" i="14"/>
  <c r="Q373" i="14"/>
  <c r="X373" i="14"/>
  <c r="A374" i="14"/>
  <c r="O374" i="14"/>
  <c r="Q374" i="14"/>
  <c r="X374" i="14"/>
  <c r="A375" i="14"/>
  <c r="O375" i="14"/>
  <c r="Q375" i="14"/>
  <c r="X375" i="14"/>
  <c r="A376" i="14"/>
  <c r="O376" i="14"/>
  <c r="Q376" i="14"/>
  <c r="X376" i="14"/>
  <c r="A377" i="14"/>
  <c r="O377" i="14"/>
  <c r="Q377" i="14"/>
  <c r="X377" i="14"/>
  <c r="A378" i="14"/>
  <c r="O378" i="14"/>
  <c r="Q378" i="14"/>
  <c r="X378" i="14"/>
  <c r="A379" i="14"/>
  <c r="O379" i="14"/>
  <c r="Q379" i="14"/>
  <c r="X379" i="14"/>
  <c r="A380" i="14"/>
  <c r="O380" i="14"/>
  <c r="Q380" i="14"/>
  <c r="X380" i="14"/>
  <c r="A381" i="14"/>
  <c r="X381" i="14"/>
  <c r="A382" i="14"/>
  <c r="X382" i="14"/>
  <c r="A383" i="14"/>
  <c r="X383" i="14"/>
  <c r="A384" i="14"/>
  <c r="O384" i="14"/>
  <c r="U384" i="14" s="1"/>
  <c r="Q384" i="14"/>
  <c r="W384" i="14" s="1"/>
  <c r="X384" i="14"/>
  <c r="E385" i="14"/>
  <c r="X385" i="14"/>
  <c r="A386" i="14"/>
  <c r="O386" i="14"/>
  <c r="Q386" i="14"/>
  <c r="X386" i="14"/>
  <c r="A387" i="14"/>
  <c r="O387" i="14"/>
  <c r="Q387" i="14"/>
  <c r="X387" i="14"/>
  <c r="A388" i="14"/>
  <c r="O388" i="14"/>
  <c r="Q388" i="14"/>
  <c r="X388" i="14"/>
  <c r="A389" i="14"/>
  <c r="O389" i="14"/>
  <c r="Q389" i="14"/>
  <c r="X389" i="14"/>
  <c r="A390" i="14"/>
  <c r="O390" i="14"/>
  <c r="Q390" i="14"/>
  <c r="X390" i="14"/>
  <c r="A391" i="14"/>
  <c r="O391" i="14"/>
  <c r="Q391" i="14"/>
  <c r="X391" i="14"/>
  <c r="A392" i="14"/>
  <c r="O392" i="14"/>
  <c r="Q392" i="14"/>
  <c r="X392" i="14"/>
  <c r="A393" i="14"/>
  <c r="O393" i="14"/>
  <c r="Q393" i="14"/>
  <c r="X393" i="14"/>
  <c r="A394" i="14"/>
  <c r="O394" i="14"/>
  <c r="Q394" i="14"/>
  <c r="X394" i="14"/>
  <c r="A395" i="14"/>
  <c r="O395" i="14"/>
  <c r="Q395" i="14"/>
  <c r="X395" i="14"/>
  <c r="A396" i="14"/>
  <c r="O396" i="14"/>
  <c r="Q396" i="14"/>
  <c r="X396" i="14"/>
  <c r="A397" i="14"/>
  <c r="O397" i="14"/>
  <c r="Q397" i="14"/>
  <c r="X397" i="14"/>
  <c r="A398" i="14"/>
  <c r="O398" i="14"/>
  <c r="Q398" i="14"/>
  <c r="X398" i="14"/>
  <c r="A399" i="14"/>
  <c r="O399" i="14"/>
  <c r="Q399" i="14"/>
  <c r="X399" i="14"/>
  <c r="A400" i="14"/>
  <c r="O400" i="14"/>
  <c r="Q400" i="14"/>
  <c r="X400" i="14"/>
  <c r="A401" i="14"/>
  <c r="O401" i="14"/>
  <c r="Q401" i="14"/>
  <c r="X401" i="14"/>
  <c r="A402" i="14"/>
  <c r="X402" i="14"/>
  <c r="A403" i="14"/>
  <c r="X403" i="14"/>
  <c r="A404" i="14"/>
  <c r="X404" i="14"/>
  <c r="A405" i="14"/>
  <c r="O405" i="14"/>
  <c r="U405" i="14" s="1"/>
  <c r="Q405" i="14"/>
  <c r="X405" i="14"/>
  <c r="E406" i="14"/>
  <c r="X406" i="14"/>
  <c r="A407" i="14"/>
  <c r="O407" i="14"/>
  <c r="Q407" i="14"/>
  <c r="X407" i="14"/>
  <c r="A408" i="14"/>
  <c r="O408" i="14"/>
  <c r="Q408" i="14"/>
  <c r="X408" i="14"/>
  <c r="A409" i="14"/>
  <c r="O409" i="14"/>
  <c r="Q409" i="14"/>
  <c r="X409" i="14"/>
  <c r="A410" i="14"/>
  <c r="O410" i="14"/>
  <c r="Q410" i="14"/>
  <c r="X410" i="14"/>
  <c r="A411" i="14"/>
  <c r="O411" i="14"/>
  <c r="Q411" i="14"/>
  <c r="X411" i="14"/>
  <c r="A412" i="14"/>
  <c r="O412" i="14"/>
  <c r="Q412" i="14"/>
  <c r="X412" i="14"/>
  <c r="A413" i="14"/>
  <c r="O413" i="14"/>
  <c r="Q413" i="14"/>
  <c r="X413" i="14"/>
  <c r="A414" i="14"/>
  <c r="O414" i="14"/>
  <c r="Q414" i="14"/>
  <c r="X414" i="14"/>
  <c r="A415" i="14"/>
  <c r="O415" i="14"/>
  <c r="Q415" i="14"/>
  <c r="X415" i="14"/>
  <c r="A416" i="14"/>
  <c r="O416" i="14"/>
  <c r="Q416" i="14"/>
  <c r="X416" i="14"/>
  <c r="A417" i="14"/>
  <c r="O417" i="14"/>
  <c r="Q417" i="14"/>
  <c r="X417" i="14"/>
  <c r="A418" i="14"/>
  <c r="O418" i="14"/>
  <c r="Q418" i="14"/>
  <c r="X418" i="14"/>
  <c r="A419" i="14"/>
  <c r="O419" i="14"/>
  <c r="Q419" i="14"/>
  <c r="X419" i="14"/>
  <c r="A420" i="14"/>
  <c r="O420" i="14"/>
  <c r="Q420" i="14"/>
  <c r="X420" i="14"/>
  <c r="A421" i="14"/>
  <c r="O421" i="14"/>
  <c r="Q421" i="14"/>
  <c r="X421" i="14"/>
  <c r="A422" i="14"/>
  <c r="O422" i="14"/>
  <c r="Q422" i="14"/>
  <c r="X422" i="14"/>
  <c r="A423" i="14"/>
  <c r="X423" i="14"/>
  <c r="A424" i="14"/>
  <c r="X424" i="14"/>
  <c r="A425" i="14"/>
  <c r="X425" i="14"/>
  <c r="A426" i="14"/>
  <c r="O426" i="14"/>
  <c r="U426" i="14" s="1"/>
  <c r="Q426" i="14"/>
  <c r="W426" i="14" s="1"/>
  <c r="X426" i="14"/>
  <c r="E427" i="14"/>
  <c r="X427" i="14"/>
  <c r="A8" i="13"/>
  <c r="O8" i="13"/>
  <c r="Q8" i="13"/>
  <c r="X8" i="13"/>
  <c r="A9" i="13"/>
  <c r="O9" i="13"/>
  <c r="Q9" i="13"/>
  <c r="X9" i="13"/>
  <c r="A10" i="13"/>
  <c r="O10" i="13"/>
  <c r="Q10" i="13"/>
  <c r="X10" i="13"/>
  <c r="A11" i="13"/>
  <c r="O11" i="13"/>
  <c r="Q11" i="13"/>
  <c r="X11" i="13"/>
  <c r="A12" i="13"/>
  <c r="O12" i="13"/>
  <c r="Q12" i="13"/>
  <c r="X12" i="13"/>
  <c r="A13" i="13"/>
  <c r="O13" i="13"/>
  <c r="Q13" i="13"/>
  <c r="X13" i="13"/>
  <c r="A14" i="13"/>
  <c r="O14" i="13"/>
  <c r="Q14" i="13"/>
  <c r="X14" i="13"/>
  <c r="A15" i="13"/>
  <c r="O15" i="13"/>
  <c r="Q15" i="13"/>
  <c r="X15" i="13"/>
  <c r="A16" i="13"/>
  <c r="O16" i="13"/>
  <c r="Q16" i="13"/>
  <c r="X16" i="13"/>
  <c r="A17" i="13"/>
  <c r="O17" i="13"/>
  <c r="Q17" i="13"/>
  <c r="X17" i="13"/>
  <c r="A18" i="13"/>
  <c r="O18" i="13"/>
  <c r="Q18" i="13"/>
  <c r="X18" i="13"/>
  <c r="A19" i="13"/>
  <c r="O19" i="13"/>
  <c r="Q19" i="13"/>
  <c r="X19" i="13"/>
  <c r="A20" i="13"/>
  <c r="O20" i="13"/>
  <c r="Q20" i="13"/>
  <c r="X20" i="13"/>
  <c r="A21" i="13"/>
  <c r="O21" i="13"/>
  <c r="Q21" i="13"/>
  <c r="X21" i="13"/>
  <c r="A22" i="13"/>
  <c r="O22" i="13"/>
  <c r="Q22" i="13"/>
  <c r="X22" i="13"/>
  <c r="A23" i="13"/>
  <c r="O23" i="13"/>
  <c r="Q23" i="13"/>
  <c r="X23" i="13"/>
  <c r="A24" i="13"/>
  <c r="X24" i="13"/>
  <c r="A25" i="13"/>
  <c r="X25" i="13"/>
  <c r="A26" i="13"/>
  <c r="X26" i="13"/>
  <c r="A27" i="13"/>
  <c r="O27" i="13"/>
  <c r="U27" i="13" s="1"/>
  <c r="Q27" i="13"/>
  <c r="W27" i="13" s="1"/>
  <c r="X27" i="13"/>
  <c r="E28" i="13"/>
  <c r="X28" i="13"/>
  <c r="A29" i="13"/>
  <c r="O29" i="13"/>
  <c r="Q29" i="13"/>
  <c r="X29" i="13"/>
  <c r="A30" i="13"/>
  <c r="O30" i="13"/>
  <c r="Q30" i="13"/>
  <c r="X30" i="13"/>
  <c r="A31" i="13"/>
  <c r="O31" i="13"/>
  <c r="Q31" i="13"/>
  <c r="X31" i="13"/>
  <c r="A32" i="13"/>
  <c r="O32" i="13"/>
  <c r="Q32" i="13"/>
  <c r="X32" i="13"/>
  <c r="A33" i="13"/>
  <c r="O33" i="13"/>
  <c r="Q33" i="13"/>
  <c r="X33" i="13"/>
  <c r="A34" i="13"/>
  <c r="O34" i="13"/>
  <c r="Q34" i="13"/>
  <c r="X34" i="13"/>
  <c r="A35" i="13"/>
  <c r="O35" i="13"/>
  <c r="Q35" i="13"/>
  <c r="X35" i="13"/>
  <c r="A36" i="13"/>
  <c r="O36" i="13"/>
  <c r="Q36" i="13"/>
  <c r="X36" i="13"/>
  <c r="A37" i="13"/>
  <c r="O37" i="13"/>
  <c r="Q37" i="13"/>
  <c r="X37" i="13"/>
  <c r="A38" i="13"/>
  <c r="O38" i="13"/>
  <c r="Q38" i="13"/>
  <c r="X38" i="13"/>
  <c r="A39" i="13"/>
  <c r="O39" i="13"/>
  <c r="Q39" i="13"/>
  <c r="X39" i="13"/>
  <c r="A40" i="13"/>
  <c r="O40" i="13"/>
  <c r="Q40" i="13"/>
  <c r="X40" i="13"/>
  <c r="A41" i="13"/>
  <c r="O41" i="13"/>
  <c r="Q41" i="13"/>
  <c r="X41" i="13"/>
  <c r="A42" i="13"/>
  <c r="O42" i="13"/>
  <c r="Q42" i="13"/>
  <c r="X42" i="13"/>
  <c r="A43" i="13"/>
  <c r="O43" i="13"/>
  <c r="Q43" i="13"/>
  <c r="X43" i="13"/>
  <c r="A44" i="13"/>
  <c r="O44" i="13"/>
  <c r="Q44" i="13"/>
  <c r="X44" i="13"/>
  <c r="A45" i="13"/>
  <c r="X45" i="13"/>
  <c r="A46" i="13"/>
  <c r="X46" i="13"/>
  <c r="A47" i="13"/>
  <c r="X47" i="13"/>
  <c r="A48" i="13"/>
  <c r="O48" i="13"/>
  <c r="U48" i="13" s="1"/>
  <c r="Q48" i="13"/>
  <c r="W48" i="13"/>
  <c r="X48" i="13"/>
  <c r="E49" i="13"/>
  <c r="X49" i="13"/>
  <c r="A50" i="13"/>
  <c r="O50" i="13"/>
  <c r="Q50" i="13"/>
  <c r="X50" i="13"/>
  <c r="A51" i="13"/>
  <c r="O51" i="13"/>
  <c r="Q51" i="13"/>
  <c r="X51" i="13"/>
  <c r="A52" i="13"/>
  <c r="O52" i="13"/>
  <c r="Q52" i="13"/>
  <c r="X52" i="13"/>
  <c r="A53" i="13"/>
  <c r="O53" i="13"/>
  <c r="Q53" i="13"/>
  <c r="X53" i="13"/>
  <c r="A54" i="13"/>
  <c r="O54" i="13"/>
  <c r="Q54" i="13"/>
  <c r="X54" i="13"/>
  <c r="A55" i="13"/>
  <c r="O55" i="13"/>
  <c r="Q55" i="13"/>
  <c r="X55" i="13"/>
  <c r="A56" i="13"/>
  <c r="O56" i="13"/>
  <c r="Q56" i="13"/>
  <c r="X56" i="13"/>
  <c r="A57" i="13"/>
  <c r="O57" i="13"/>
  <c r="Q57" i="13"/>
  <c r="X57" i="13"/>
  <c r="A58" i="13"/>
  <c r="O58" i="13"/>
  <c r="Q58" i="13"/>
  <c r="X58" i="13"/>
  <c r="A59" i="13"/>
  <c r="O59" i="13"/>
  <c r="Q59" i="13"/>
  <c r="X59" i="13"/>
  <c r="A60" i="13"/>
  <c r="O60" i="13"/>
  <c r="Q60" i="13"/>
  <c r="X60" i="13"/>
  <c r="A61" i="13"/>
  <c r="O61" i="13"/>
  <c r="Q61" i="13"/>
  <c r="X61" i="13"/>
  <c r="A62" i="13"/>
  <c r="O62" i="13"/>
  <c r="Q62" i="13"/>
  <c r="X62" i="13"/>
  <c r="A63" i="13"/>
  <c r="O63" i="13"/>
  <c r="Q63" i="13"/>
  <c r="X63" i="13"/>
  <c r="A64" i="13"/>
  <c r="O64" i="13"/>
  <c r="Q64" i="13"/>
  <c r="X64" i="13"/>
  <c r="A65" i="13"/>
  <c r="O65" i="13"/>
  <c r="Q65" i="13"/>
  <c r="X65" i="13"/>
  <c r="A66" i="13"/>
  <c r="X66" i="13"/>
  <c r="A67" i="13"/>
  <c r="X67" i="13"/>
  <c r="A68" i="13"/>
  <c r="X68" i="13"/>
  <c r="A69" i="13"/>
  <c r="O69" i="13"/>
  <c r="U69" i="13"/>
  <c r="Q69" i="13"/>
  <c r="W69" i="13" s="1"/>
  <c r="X69" i="13"/>
  <c r="E70" i="13"/>
  <c r="X70" i="13"/>
  <c r="A71" i="13"/>
  <c r="O71" i="13"/>
  <c r="Q71" i="13"/>
  <c r="X71" i="13"/>
  <c r="A72" i="13"/>
  <c r="O72" i="13"/>
  <c r="Q72" i="13"/>
  <c r="X72" i="13"/>
  <c r="A73" i="13"/>
  <c r="O73" i="13"/>
  <c r="Q73" i="13"/>
  <c r="X73" i="13"/>
  <c r="A74" i="13"/>
  <c r="O74" i="13"/>
  <c r="Q74" i="13"/>
  <c r="X74" i="13"/>
  <c r="A75" i="13"/>
  <c r="O75" i="13"/>
  <c r="Q75" i="13"/>
  <c r="X75" i="13"/>
  <c r="A76" i="13"/>
  <c r="O76" i="13"/>
  <c r="Q76" i="13"/>
  <c r="X76" i="13"/>
  <c r="A77" i="13"/>
  <c r="O77" i="13"/>
  <c r="Q77" i="13"/>
  <c r="X77" i="13"/>
  <c r="A78" i="13"/>
  <c r="O78" i="13"/>
  <c r="Q78" i="13"/>
  <c r="X78" i="13"/>
  <c r="A79" i="13"/>
  <c r="O79" i="13"/>
  <c r="Q79" i="13"/>
  <c r="X79" i="13"/>
  <c r="A80" i="13"/>
  <c r="O80" i="13"/>
  <c r="Q80" i="13"/>
  <c r="X80" i="13"/>
  <c r="A81" i="13"/>
  <c r="O81" i="13"/>
  <c r="Q81" i="13"/>
  <c r="X81" i="13"/>
  <c r="A82" i="13"/>
  <c r="O82" i="13"/>
  <c r="Q82" i="13"/>
  <c r="X82" i="13"/>
  <c r="A83" i="13"/>
  <c r="O83" i="13"/>
  <c r="Q83" i="13"/>
  <c r="X83" i="13"/>
  <c r="A84" i="13"/>
  <c r="O84" i="13"/>
  <c r="Q84" i="13"/>
  <c r="X84" i="13"/>
  <c r="A85" i="13"/>
  <c r="O85" i="13"/>
  <c r="Q85" i="13"/>
  <c r="X85" i="13"/>
  <c r="A86" i="13"/>
  <c r="O86" i="13"/>
  <c r="Q86" i="13"/>
  <c r="X86" i="13"/>
  <c r="A87" i="13"/>
  <c r="X87" i="13"/>
  <c r="A88" i="13"/>
  <c r="X88" i="13"/>
  <c r="A89" i="13"/>
  <c r="X89" i="13"/>
  <c r="A90" i="13"/>
  <c r="O90" i="13"/>
  <c r="U90" i="13" s="1"/>
  <c r="Q90" i="13"/>
  <c r="X90" i="13"/>
  <c r="E91" i="13"/>
  <c r="X91" i="13"/>
  <c r="A92" i="13"/>
  <c r="O92" i="13"/>
  <c r="Q92" i="13"/>
  <c r="X92" i="13"/>
  <c r="A93" i="13"/>
  <c r="O93" i="13"/>
  <c r="Q93" i="13"/>
  <c r="X93" i="13"/>
  <c r="A94" i="13"/>
  <c r="O94" i="13"/>
  <c r="Q94" i="13"/>
  <c r="X94" i="13"/>
  <c r="A95" i="13"/>
  <c r="O95" i="13"/>
  <c r="Q95" i="13"/>
  <c r="X95" i="13"/>
  <c r="A96" i="13"/>
  <c r="O96" i="13"/>
  <c r="Q96" i="13"/>
  <c r="X96" i="13"/>
  <c r="A97" i="13"/>
  <c r="O97" i="13"/>
  <c r="Q97" i="13"/>
  <c r="X97" i="13"/>
  <c r="A98" i="13"/>
  <c r="O98" i="13"/>
  <c r="Q98" i="13"/>
  <c r="X98" i="13"/>
  <c r="A99" i="13"/>
  <c r="O99" i="13"/>
  <c r="Q99" i="13"/>
  <c r="X99" i="13"/>
  <c r="A100" i="13"/>
  <c r="O100" i="13"/>
  <c r="Q100" i="13"/>
  <c r="X100" i="13"/>
  <c r="A101" i="13"/>
  <c r="O101" i="13"/>
  <c r="Q101" i="13"/>
  <c r="X101" i="13"/>
  <c r="A102" i="13"/>
  <c r="O102" i="13"/>
  <c r="Q102" i="13"/>
  <c r="X102" i="13"/>
  <c r="A103" i="13"/>
  <c r="O103" i="13"/>
  <c r="Q103" i="13"/>
  <c r="X103" i="13"/>
  <c r="A104" i="13"/>
  <c r="O104" i="13"/>
  <c r="Q104" i="13"/>
  <c r="X104" i="13"/>
  <c r="A105" i="13"/>
  <c r="O105" i="13"/>
  <c r="Q105" i="13"/>
  <c r="X105" i="13"/>
  <c r="A106" i="13"/>
  <c r="O106" i="13"/>
  <c r="Q106" i="13"/>
  <c r="X106" i="13"/>
  <c r="A107" i="13"/>
  <c r="O107" i="13"/>
  <c r="Q107" i="13"/>
  <c r="X107" i="13"/>
  <c r="A108" i="13"/>
  <c r="X108" i="13"/>
  <c r="A109" i="13"/>
  <c r="X109" i="13"/>
  <c r="A110" i="13"/>
  <c r="X110" i="13"/>
  <c r="A111" i="13"/>
  <c r="O111" i="13"/>
  <c r="U111" i="13" s="1"/>
  <c r="Q111" i="13"/>
  <c r="W111" i="13" s="1"/>
  <c r="X111" i="13"/>
  <c r="E112" i="13"/>
  <c r="X112" i="13"/>
  <c r="A113" i="13"/>
  <c r="O113" i="13"/>
  <c r="Q113" i="13"/>
  <c r="X113" i="13"/>
  <c r="A114" i="13"/>
  <c r="O114" i="13"/>
  <c r="Q114" i="13"/>
  <c r="X114" i="13"/>
  <c r="A115" i="13"/>
  <c r="O115" i="13"/>
  <c r="Q115" i="13"/>
  <c r="X115" i="13"/>
  <c r="A116" i="13"/>
  <c r="O116" i="13"/>
  <c r="Q116" i="13"/>
  <c r="X116" i="13"/>
  <c r="A117" i="13"/>
  <c r="O117" i="13"/>
  <c r="Q117" i="13"/>
  <c r="X117" i="13"/>
  <c r="A118" i="13"/>
  <c r="O118" i="13"/>
  <c r="Q118" i="13"/>
  <c r="X118" i="13"/>
  <c r="A119" i="13"/>
  <c r="O119" i="13"/>
  <c r="Q119" i="13"/>
  <c r="X119" i="13"/>
  <c r="A120" i="13"/>
  <c r="O120" i="13"/>
  <c r="Q120" i="13"/>
  <c r="X120" i="13"/>
  <c r="A121" i="13"/>
  <c r="O121" i="13"/>
  <c r="Q121" i="13"/>
  <c r="X121" i="13"/>
  <c r="A122" i="13"/>
  <c r="O122" i="13"/>
  <c r="Q122" i="13"/>
  <c r="X122" i="13"/>
  <c r="A123" i="13"/>
  <c r="O123" i="13"/>
  <c r="Q123" i="13"/>
  <c r="X123" i="13"/>
  <c r="A124" i="13"/>
  <c r="O124" i="13"/>
  <c r="Q124" i="13"/>
  <c r="X124" i="13"/>
  <c r="A125" i="13"/>
  <c r="O125" i="13"/>
  <c r="Q125" i="13"/>
  <c r="X125" i="13"/>
  <c r="A126" i="13"/>
  <c r="O126" i="13"/>
  <c r="Q126" i="13"/>
  <c r="X126" i="13"/>
  <c r="A127" i="13"/>
  <c r="O127" i="13"/>
  <c r="Q127" i="13"/>
  <c r="X127" i="13"/>
  <c r="A128" i="13"/>
  <c r="O128" i="13"/>
  <c r="Q128" i="13"/>
  <c r="X128" i="13"/>
  <c r="A129" i="13"/>
  <c r="X129" i="13"/>
  <c r="A130" i="13"/>
  <c r="X130" i="13"/>
  <c r="A131" i="13"/>
  <c r="X131" i="13"/>
  <c r="A132" i="13"/>
  <c r="O132" i="13"/>
  <c r="U132" i="13" s="1"/>
  <c r="Q132" i="13"/>
  <c r="W132" i="13" s="1"/>
  <c r="X132" i="13"/>
  <c r="E133" i="13"/>
  <c r="X133" i="13"/>
  <c r="A134" i="13"/>
  <c r="O134" i="13"/>
  <c r="Q134" i="13"/>
  <c r="X134" i="13"/>
  <c r="A135" i="13"/>
  <c r="O135" i="13"/>
  <c r="Q135" i="13"/>
  <c r="X135" i="13"/>
  <c r="A136" i="13"/>
  <c r="O136" i="13"/>
  <c r="Q136" i="13"/>
  <c r="X136" i="13"/>
  <c r="A137" i="13"/>
  <c r="O137" i="13"/>
  <c r="Q137" i="13"/>
  <c r="X137" i="13"/>
  <c r="A138" i="13"/>
  <c r="O138" i="13"/>
  <c r="Q138" i="13"/>
  <c r="X138" i="13"/>
  <c r="A139" i="13"/>
  <c r="O139" i="13"/>
  <c r="Q139" i="13"/>
  <c r="X139" i="13"/>
  <c r="A140" i="13"/>
  <c r="O140" i="13"/>
  <c r="Q140" i="13"/>
  <c r="X140" i="13"/>
  <c r="A141" i="13"/>
  <c r="O141" i="13"/>
  <c r="Q141" i="13"/>
  <c r="X141" i="13"/>
  <c r="A142" i="13"/>
  <c r="O142" i="13"/>
  <c r="Q142" i="13"/>
  <c r="X142" i="13"/>
  <c r="A143" i="13"/>
  <c r="O143" i="13"/>
  <c r="Q143" i="13"/>
  <c r="X143" i="13"/>
  <c r="A144" i="13"/>
  <c r="O144" i="13"/>
  <c r="Q144" i="13"/>
  <c r="X144" i="13"/>
  <c r="A145" i="13"/>
  <c r="O145" i="13"/>
  <c r="Q145" i="13"/>
  <c r="X145" i="13"/>
  <c r="A146" i="13"/>
  <c r="O146" i="13"/>
  <c r="Q146" i="13"/>
  <c r="X146" i="13"/>
  <c r="A147" i="13"/>
  <c r="O147" i="13"/>
  <c r="Q147" i="13"/>
  <c r="X147" i="13"/>
  <c r="A148" i="13"/>
  <c r="O148" i="13"/>
  <c r="Q148" i="13"/>
  <c r="X148" i="13"/>
  <c r="A149" i="13"/>
  <c r="O149" i="13"/>
  <c r="Q149" i="13"/>
  <c r="X149" i="13"/>
  <c r="A150" i="13"/>
  <c r="X150" i="13"/>
  <c r="A151" i="13"/>
  <c r="X151" i="13"/>
  <c r="A152" i="13"/>
  <c r="X152" i="13"/>
  <c r="A153" i="13"/>
  <c r="O153" i="13"/>
  <c r="U153" i="13" s="1"/>
  <c r="Q153" i="13"/>
  <c r="W153" i="13" s="1"/>
  <c r="X153" i="13"/>
  <c r="E154" i="13"/>
  <c r="X154" i="13"/>
  <c r="A155" i="13"/>
  <c r="O155" i="13"/>
  <c r="Q155" i="13"/>
  <c r="X155" i="13"/>
  <c r="A156" i="13"/>
  <c r="O156" i="13"/>
  <c r="Q156" i="13"/>
  <c r="X156" i="13"/>
  <c r="A157" i="13"/>
  <c r="O157" i="13"/>
  <c r="Q157" i="13"/>
  <c r="X157" i="13"/>
  <c r="A158" i="13"/>
  <c r="O158" i="13"/>
  <c r="Q158" i="13"/>
  <c r="X158" i="13"/>
  <c r="A159" i="13"/>
  <c r="O159" i="13"/>
  <c r="Q159" i="13"/>
  <c r="X159" i="13"/>
  <c r="A160" i="13"/>
  <c r="O160" i="13"/>
  <c r="Q160" i="13"/>
  <c r="X160" i="13"/>
  <c r="A161" i="13"/>
  <c r="O161" i="13"/>
  <c r="Q161" i="13"/>
  <c r="X161" i="13"/>
  <c r="A162" i="13"/>
  <c r="O162" i="13"/>
  <c r="Q162" i="13"/>
  <c r="X162" i="13"/>
  <c r="A163" i="13"/>
  <c r="O163" i="13"/>
  <c r="Q163" i="13"/>
  <c r="X163" i="13"/>
  <c r="A164" i="13"/>
  <c r="O164" i="13"/>
  <c r="Q164" i="13"/>
  <c r="X164" i="13"/>
  <c r="A165" i="13"/>
  <c r="O165" i="13"/>
  <c r="Q165" i="13"/>
  <c r="X165" i="13"/>
  <c r="A166" i="13"/>
  <c r="O166" i="13"/>
  <c r="Q166" i="13"/>
  <c r="X166" i="13"/>
  <c r="A167" i="13"/>
  <c r="O167" i="13"/>
  <c r="Q167" i="13"/>
  <c r="X167" i="13"/>
  <c r="A168" i="13"/>
  <c r="O168" i="13"/>
  <c r="Q168" i="13"/>
  <c r="X168" i="13"/>
  <c r="A169" i="13"/>
  <c r="O169" i="13"/>
  <c r="Q169" i="13"/>
  <c r="X169" i="13"/>
  <c r="A170" i="13"/>
  <c r="O170" i="13"/>
  <c r="Q170" i="13"/>
  <c r="X170" i="13"/>
  <c r="A171" i="13"/>
  <c r="X171" i="13"/>
  <c r="A172" i="13"/>
  <c r="X172" i="13"/>
  <c r="A173" i="13"/>
  <c r="X173" i="13"/>
  <c r="A174" i="13"/>
  <c r="O174" i="13"/>
  <c r="U174" i="13"/>
  <c r="Q174" i="13"/>
  <c r="W174" i="13" s="1"/>
  <c r="X174" i="13"/>
  <c r="E175" i="13"/>
  <c r="X175" i="13"/>
  <c r="A176" i="13"/>
  <c r="O176" i="13"/>
  <c r="Q176" i="13"/>
  <c r="X176" i="13"/>
  <c r="A177" i="13"/>
  <c r="O177" i="13"/>
  <c r="Q177" i="13"/>
  <c r="X177" i="13"/>
  <c r="A178" i="13"/>
  <c r="O178" i="13"/>
  <c r="Q178" i="13"/>
  <c r="X178" i="13"/>
  <c r="A179" i="13"/>
  <c r="O179" i="13"/>
  <c r="Q179" i="13"/>
  <c r="X179" i="13"/>
  <c r="A180" i="13"/>
  <c r="O180" i="13"/>
  <c r="Q180" i="13"/>
  <c r="X180" i="13"/>
  <c r="A181" i="13"/>
  <c r="O181" i="13"/>
  <c r="Q181" i="13"/>
  <c r="X181" i="13"/>
  <c r="A182" i="13"/>
  <c r="O182" i="13"/>
  <c r="Q182" i="13"/>
  <c r="X182" i="13"/>
  <c r="A183" i="13"/>
  <c r="O183" i="13"/>
  <c r="Q183" i="13"/>
  <c r="X183" i="13"/>
  <c r="A184" i="13"/>
  <c r="O184" i="13"/>
  <c r="Q184" i="13"/>
  <c r="X184" i="13"/>
  <c r="A185" i="13"/>
  <c r="O185" i="13"/>
  <c r="Q185" i="13"/>
  <c r="X185" i="13"/>
  <c r="A186" i="13"/>
  <c r="O186" i="13"/>
  <c r="Q186" i="13"/>
  <c r="X186" i="13"/>
  <c r="A187" i="13"/>
  <c r="O187" i="13"/>
  <c r="Q187" i="13"/>
  <c r="X187" i="13"/>
  <c r="A188" i="13"/>
  <c r="O188" i="13"/>
  <c r="Q188" i="13"/>
  <c r="X188" i="13"/>
  <c r="A189" i="13"/>
  <c r="O189" i="13"/>
  <c r="Q189" i="13"/>
  <c r="X189" i="13"/>
  <c r="A190" i="13"/>
  <c r="O190" i="13"/>
  <c r="Q190" i="13"/>
  <c r="X190" i="13"/>
  <c r="A191" i="13"/>
  <c r="O191" i="13"/>
  <c r="Q191" i="13"/>
  <c r="X191" i="13"/>
  <c r="A192" i="13"/>
  <c r="X192" i="13"/>
  <c r="A193" i="13"/>
  <c r="X193" i="13"/>
  <c r="A194" i="13"/>
  <c r="X194" i="13"/>
  <c r="A195" i="13"/>
  <c r="O195" i="13"/>
  <c r="U195" i="13" s="1"/>
  <c r="Q195" i="13"/>
  <c r="W195" i="13" s="1"/>
  <c r="X195" i="13"/>
  <c r="E196" i="13"/>
  <c r="X196" i="13"/>
  <c r="A197" i="13"/>
  <c r="O197" i="13"/>
  <c r="Q197" i="13"/>
  <c r="X197" i="13"/>
  <c r="A198" i="13"/>
  <c r="O198" i="13"/>
  <c r="Q198" i="13"/>
  <c r="X198" i="13"/>
  <c r="A199" i="13"/>
  <c r="O199" i="13"/>
  <c r="Q199" i="13"/>
  <c r="X199" i="13"/>
  <c r="A200" i="13"/>
  <c r="O200" i="13"/>
  <c r="Q200" i="13"/>
  <c r="X200" i="13"/>
  <c r="A201" i="13"/>
  <c r="O201" i="13"/>
  <c r="Q201" i="13"/>
  <c r="X201" i="13"/>
  <c r="A202" i="13"/>
  <c r="O202" i="13"/>
  <c r="Q202" i="13"/>
  <c r="X202" i="13"/>
  <c r="A203" i="13"/>
  <c r="O203" i="13"/>
  <c r="Q203" i="13"/>
  <c r="X203" i="13"/>
  <c r="A204" i="13"/>
  <c r="O204" i="13"/>
  <c r="Q204" i="13"/>
  <c r="X204" i="13"/>
  <c r="A205" i="13"/>
  <c r="O205" i="13"/>
  <c r="Q205" i="13"/>
  <c r="X205" i="13"/>
  <c r="A206" i="13"/>
  <c r="O206" i="13"/>
  <c r="Q206" i="13"/>
  <c r="X206" i="13"/>
  <c r="A207" i="13"/>
  <c r="O207" i="13"/>
  <c r="Q207" i="13"/>
  <c r="X207" i="13"/>
  <c r="A208" i="13"/>
  <c r="O208" i="13"/>
  <c r="Q208" i="13"/>
  <c r="X208" i="13"/>
  <c r="A209" i="13"/>
  <c r="O209" i="13"/>
  <c r="Q209" i="13"/>
  <c r="X209" i="13"/>
  <c r="A210" i="13"/>
  <c r="O210" i="13"/>
  <c r="Q210" i="13"/>
  <c r="X210" i="13"/>
  <c r="A211" i="13"/>
  <c r="O211" i="13"/>
  <c r="Q211" i="13"/>
  <c r="X211" i="13"/>
  <c r="A212" i="13"/>
  <c r="O212" i="13"/>
  <c r="Q212" i="13"/>
  <c r="X212" i="13"/>
  <c r="A213" i="13"/>
  <c r="X213" i="13"/>
  <c r="A214" i="13"/>
  <c r="X214" i="13"/>
  <c r="A215" i="13"/>
  <c r="X215" i="13"/>
  <c r="A216" i="13"/>
  <c r="O216" i="13"/>
  <c r="U216" i="13" s="1"/>
  <c r="Q216" i="13"/>
  <c r="W216" i="13" s="1"/>
  <c r="X216" i="13"/>
  <c r="E217" i="13"/>
  <c r="X217" i="13"/>
  <c r="A218" i="13"/>
  <c r="O218" i="13"/>
  <c r="Q218" i="13"/>
  <c r="X218" i="13"/>
  <c r="A219" i="13"/>
  <c r="O219" i="13"/>
  <c r="Q219" i="13"/>
  <c r="X219" i="13"/>
  <c r="A220" i="13"/>
  <c r="O220" i="13"/>
  <c r="Q220" i="13"/>
  <c r="X220" i="13"/>
  <c r="A221" i="13"/>
  <c r="O221" i="13"/>
  <c r="Q221" i="13"/>
  <c r="X221" i="13"/>
  <c r="A222" i="13"/>
  <c r="O222" i="13"/>
  <c r="Q222" i="13"/>
  <c r="X222" i="13"/>
  <c r="A223" i="13"/>
  <c r="O223" i="13"/>
  <c r="Q223" i="13"/>
  <c r="X223" i="13"/>
  <c r="A224" i="13"/>
  <c r="O224" i="13"/>
  <c r="Q224" i="13"/>
  <c r="X224" i="13"/>
  <c r="A225" i="13"/>
  <c r="O225" i="13"/>
  <c r="Q225" i="13"/>
  <c r="X225" i="13"/>
  <c r="A226" i="13"/>
  <c r="O226" i="13"/>
  <c r="Q226" i="13"/>
  <c r="X226" i="13"/>
  <c r="A227" i="13"/>
  <c r="O227" i="13"/>
  <c r="Q227" i="13"/>
  <c r="X227" i="13"/>
  <c r="A228" i="13"/>
  <c r="O228" i="13"/>
  <c r="Q228" i="13"/>
  <c r="X228" i="13"/>
  <c r="A229" i="13"/>
  <c r="O229" i="13"/>
  <c r="Q229" i="13"/>
  <c r="X229" i="13"/>
  <c r="A230" i="13"/>
  <c r="O230" i="13"/>
  <c r="Q230" i="13"/>
  <c r="X230" i="13"/>
  <c r="A231" i="13"/>
  <c r="O231" i="13"/>
  <c r="Q231" i="13"/>
  <c r="X231" i="13"/>
  <c r="A232" i="13"/>
  <c r="O232" i="13"/>
  <c r="Q232" i="13"/>
  <c r="X232" i="13"/>
  <c r="A233" i="13"/>
  <c r="O233" i="13"/>
  <c r="Q233" i="13"/>
  <c r="X233" i="13"/>
  <c r="A234" i="13"/>
  <c r="X234" i="13"/>
  <c r="A235" i="13"/>
  <c r="X235" i="13"/>
  <c r="A236" i="13"/>
  <c r="X236" i="13"/>
  <c r="A237" i="13"/>
  <c r="O237" i="13"/>
  <c r="U237" i="13"/>
  <c r="Q237" i="13"/>
  <c r="W237" i="13" s="1"/>
  <c r="X237" i="13"/>
  <c r="E238" i="13"/>
  <c r="X238" i="13"/>
  <c r="A239" i="13"/>
  <c r="O239" i="13"/>
  <c r="Q239" i="13"/>
  <c r="X239" i="13"/>
  <c r="A240" i="13"/>
  <c r="O240" i="13"/>
  <c r="Q240" i="13"/>
  <c r="X240" i="13"/>
  <c r="A241" i="13"/>
  <c r="O241" i="13"/>
  <c r="Q241" i="13"/>
  <c r="X241" i="13"/>
  <c r="A242" i="13"/>
  <c r="O242" i="13"/>
  <c r="Q242" i="13"/>
  <c r="X242" i="13"/>
  <c r="A243" i="13"/>
  <c r="O243" i="13"/>
  <c r="Q243" i="13"/>
  <c r="X243" i="13"/>
  <c r="A244" i="13"/>
  <c r="O244" i="13"/>
  <c r="Q244" i="13"/>
  <c r="X244" i="13"/>
  <c r="A245" i="13"/>
  <c r="O245" i="13"/>
  <c r="Q245" i="13"/>
  <c r="X245" i="13"/>
  <c r="A246" i="13"/>
  <c r="O246" i="13"/>
  <c r="Q246" i="13"/>
  <c r="X246" i="13"/>
  <c r="A247" i="13"/>
  <c r="O247" i="13"/>
  <c r="Q247" i="13"/>
  <c r="X247" i="13"/>
  <c r="A248" i="13"/>
  <c r="O248" i="13"/>
  <c r="Q248" i="13"/>
  <c r="X248" i="13"/>
  <c r="A249" i="13"/>
  <c r="O249" i="13"/>
  <c r="Q249" i="13"/>
  <c r="X249" i="13"/>
  <c r="A250" i="13"/>
  <c r="O250" i="13"/>
  <c r="Q250" i="13"/>
  <c r="X250" i="13"/>
  <c r="A251" i="13"/>
  <c r="O251" i="13"/>
  <c r="Q251" i="13"/>
  <c r="X251" i="13"/>
  <c r="A252" i="13"/>
  <c r="O252" i="13"/>
  <c r="Q252" i="13"/>
  <c r="X252" i="13"/>
  <c r="A253" i="13"/>
  <c r="O253" i="13"/>
  <c r="Q253" i="13"/>
  <c r="X253" i="13"/>
  <c r="A254" i="13"/>
  <c r="O254" i="13"/>
  <c r="Q254" i="13"/>
  <c r="X254" i="13"/>
  <c r="A255" i="13"/>
  <c r="X255" i="13"/>
  <c r="A256" i="13"/>
  <c r="X256" i="13"/>
  <c r="A257" i="13"/>
  <c r="X257" i="13"/>
  <c r="A258" i="13"/>
  <c r="O258" i="13"/>
  <c r="U258" i="13" s="1"/>
  <c r="Q258" i="13"/>
  <c r="W258" i="13" s="1"/>
  <c r="X258" i="13"/>
  <c r="E259" i="13"/>
  <c r="X259" i="13"/>
  <c r="A260" i="13"/>
  <c r="O260" i="13"/>
  <c r="Q260" i="13"/>
  <c r="X260" i="13"/>
  <c r="A261" i="13"/>
  <c r="O261" i="13"/>
  <c r="Q261" i="13"/>
  <c r="X261" i="13"/>
  <c r="A262" i="13"/>
  <c r="O262" i="13"/>
  <c r="Q262" i="13"/>
  <c r="X262" i="13"/>
  <c r="A263" i="13"/>
  <c r="O263" i="13"/>
  <c r="Q263" i="13"/>
  <c r="X263" i="13"/>
  <c r="A264" i="13"/>
  <c r="O264" i="13"/>
  <c r="Q264" i="13"/>
  <c r="X264" i="13"/>
  <c r="A265" i="13"/>
  <c r="O265" i="13"/>
  <c r="Q265" i="13"/>
  <c r="X265" i="13"/>
  <c r="A266" i="13"/>
  <c r="O266" i="13"/>
  <c r="Q266" i="13"/>
  <c r="X266" i="13"/>
  <c r="A267" i="13"/>
  <c r="O267" i="13"/>
  <c r="Q267" i="13"/>
  <c r="X267" i="13"/>
  <c r="A268" i="13"/>
  <c r="O268" i="13"/>
  <c r="Q268" i="13"/>
  <c r="X268" i="13"/>
  <c r="A269" i="13"/>
  <c r="O269" i="13"/>
  <c r="Q269" i="13"/>
  <c r="X269" i="13"/>
  <c r="A270" i="13"/>
  <c r="O270" i="13"/>
  <c r="Q270" i="13"/>
  <c r="X270" i="13"/>
  <c r="A271" i="13"/>
  <c r="O271" i="13"/>
  <c r="Q271" i="13"/>
  <c r="X271" i="13"/>
  <c r="A272" i="13"/>
  <c r="O272" i="13"/>
  <c r="Q272" i="13"/>
  <c r="X272" i="13"/>
  <c r="A273" i="13"/>
  <c r="O273" i="13"/>
  <c r="Q273" i="13"/>
  <c r="X273" i="13"/>
  <c r="A274" i="13"/>
  <c r="O274" i="13"/>
  <c r="Q274" i="13"/>
  <c r="X274" i="13"/>
  <c r="A275" i="13"/>
  <c r="O275" i="13"/>
  <c r="Q275" i="13"/>
  <c r="X275" i="13"/>
  <c r="A276" i="13"/>
  <c r="X276" i="13"/>
  <c r="A277" i="13"/>
  <c r="X277" i="13"/>
  <c r="A278" i="13"/>
  <c r="X278" i="13"/>
  <c r="A279" i="13"/>
  <c r="O279" i="13"/>
  <c r="U279" i="13" s="1"/>
  <c r="Q279" i="13"/>
  <c r="W279" i="13" s="1"/>
  <c r="X279" i="13"/>
  <c r="E280" i="13"/>
  <c r="X280" i="13"/>
  <c r="A281" i="13"/>
  <c r="O281" i="13"/>
  <c r="Q281" i="13"/>
  <c r="X281" i="13"/>
  <c r="A282" i="13"/>
  <c r="O282" i="13"/>
  <c r="Q282" i="13"/>
  <c r="X282" i="13"/>
  <c r="A283" i="13"/>
  <c r="O283" i="13"/>
  <c r="Q283" i="13"/>
  <c r="X283" i="13"/>
  <c r="A284" i="13"/>
  <c r="O284" i="13"/>
  <c r="Q284" i="13"/>
  <c r="X284" i="13"/>
  <c r="A285" i="13"/>
  <c r="O285" i="13"/>
  <c r="Q285" i="13"/>
  <c r="X285" i="13"/>
  <c r="A286" i="13"/>
  <c r="O286" i="13"/>
  <c r="Q286" i="13"/>
  <c r="X286" i="13"/>
  <c r="A287" i="13"/>
  <c r="O287" i="13"/>
  <c r="Q287" i="13"/>
  <c r="X287" i="13"/>
  <c r="A288" i="13"/>
  <c r="O288" i="13"/>
  <c r="Q288" i="13"/>
  <c r="X288" i="13"/>
  <c r="A289" i="13"/>
  <c r="O289" i="13"/>
  <c r="Q289" i="13"/>
  <c r="X289" i="13"/>
  <c r="A290" i="13"/>
  <c r="O290" i="13"/>
  <c r="Q290" i="13"/>
  <c r="X290" i="13"/>
  <c r="A291" i="13"/>
  <c r="O291" i="13"/>
  <c r="Q291" i="13"/>
  <c r="X291" i="13"/>
  <c r="A292" i="13"/>
  <c r="O292" i="13"/>
  <c r="Q292" i="13"/>
  <c r="X292" i="13"/>
  <c r="A293" i="13"/>
  <c r="O293" i="13"/>
  <c r="Q293" i="13"/>
  <c r="X293" i="13"/>
  <c r="A294" i="13"/>
  <c r="O294" i="13"/>
  <c r="Q294" i="13"/>
  <c r="X294" i="13"/>
  <c r="A295" i="13"/>
  <c r="O295" i="13"/>
  <c r="Q295" i="13"/>
  <c r="X295" i="13"/>
  <c r="A296" i="13"/>
  <c r="O296" i="13"/>
  <c r="Q296" i="13"/>
  <c r="X296" i="13"/>
  <c r="A297" i="13"/>
  <c r="X297" i="13"/>
  <c r="A298" i="13"/>
  <c r="X298" i="13"/>
  <c r="A299" i="13"/>
  <c r="X299" i="13"/>
  <c r="A300" i="13"/>
  <c r="O300" i="13"/>
  <c r="U300" i="13" s="1"/>
  <c r="Q300" i="13"/>
  <c r="X300" i="13"/>
  <c r="E301" i="13"/>
  <c r="X301" i="13"/>
  <c r="A302" i="13"/>
  <c r="O302" i="13"/>
  <c r="Q302" i="13"/>
  <c r="X302" i="13"/>
  <c r="A303" i="13"/>
  <c r="O303" i="13"/>
  <c r="Q303" i="13"/>
  <c r="X303" i="13"/>
  <c r="A304" i="13"/>
  <c r="O304" i="13"/>
  <c r="Q304" i="13"/>
  <c r="X304" i="13"/>
  <c r="A305" i="13"/>
  <c r="O305" i="13"/>
  <c r="Q305" i="13"/>
  <c r="X305" i="13"/>
  <c r="A306" i="13"/>
  <c r="O306" i="13"/>
  <c r="Q306" i="13"/>
  <c r="X306" i="13"/>
  <c r="A307" i="13"/>
  <c r="O307" i="13"/>
  <c r="Q307" i="13"/>
  <c r="X307" i="13"/>
  <c r="A308" i="13"/>
  <c r="O308" i="13"/>
  <c r="Q308" i="13"/>
  <c r="X308" i="13"/>
  <c r="A309" i="13"/>
  <c r="O309" i="13"/>
  <c r="Q309" i="13"/>
  <c r="X309" i="13"/>
  <c r="A310" i="13"/>
  <c r="O310" i="13"/>
  <c r="Q310" i="13"/>
  <c r="X310" i="13"/>
  <c r="A311" i="13"/>
  <c r="O311" i="13"/>
  <c r="Q311" i="13"/>
  <c r="X311" i="13"/>
  <c r="A312" i="13"/>
  <c r="O312" i="13"/>
  <c r="Q312" i="13"/>
  <c r="X312" i="13"/>
  <c r="A313" i="13"/>
  <c r="O313" i="13"/>
  <c r="Q313" i="13"/>
  <c r="X313" i="13"/>
  <c r="A314" i="13"/>
  <c r="O314" i="13"/>
  <c r="Q314" i="13"/>
  <c r="X314" i="13"/>
  <c r="A315" i="13"/>
  <c r="O315" i="13"/>
  <c r="Q315" i="13"/>
  <c r="X315" i="13"/>
  <c r="A316" i="13"/>
  <c r="O316" i="13"/>
  <c r="Q316" i="13"/>
  <c r="X316" i="13"/>
  <c r="A317" i="13"/>
  <c r="O317" i="13"/>
  <c r="Q317" i="13"/>
  <c r="X317" i="13"/>
  <c r="A318" i="13"/>
  <c r="X318" i="13"/>
  <c r="A319" i="13"/>
  <c r="X319" i="13"/>
  <c r="A320" i="13"/>
  <c r="X320" i="13"/>
  <c r="A321" i="13"/>
  <c r="O321" i="13"/>
  <c r="U321" i="13" s="1"/>
  <c r="Q321" i="13"/>
  <c r="W321" i="13" s="1"/>
  <c r="X321" i="13"/>
  <c r="E322" i="13"/>
  <c r="X322" i="13"/>
  <c r="A323" i="13"/>
  <c r="O323" i="13"/>
  <c r="Q323" i="13"/>
  <c r="X323" i="13"/>
  <c r="A324" i="13"/>
  <c r="O324" i="13"/>
  <c r="Q324" i="13"/>
  <c r="X324" i="13"/>
  <c r="A325" i="13"/>
  <c r="O325" i="13"/>
  <c r="Q325" i="13"/>
  <c r="X325" i="13"/>
  <c r="A326" i="13"/>
  <c r="O326" i="13"/>
  <c r="Q326" i="13"/>
  <c r="X326" i="13"/>
  <c r="A327" i="13"/>
  <c r="O327" i="13"/>
  <c r="Q327" i="13"/>
  <c r="X327" i="13"/>
  <c r="A328" i="13"/>
  <c r="O328" i="13"/>
  <c r="Q328" i="13"/>
  <c r="X328" i="13"/>
  <c r="A329" i="13"/>
  <c r="O329" i="13"/>
  <c r="Q329" i="13"/>
  <c r="X329" i="13"/>
  <c r="A330" i="13"/>
  <c r="O330" i="13"/>
  <c r="Q330" i="13"/>
  <c r="X330" i="13"/>
  <c r="A331" i="13"/>
  <c r="O331" i="13"/>
  <c r="Q331" i="13"/>
  <c r="X331" i="13"/>
  <c r="A332" i="13"/>
  <c r="O332" i="13"/>
  <c r="Q332" i="13"/>
  <c r="X332" i="13"/>
  <c r="A333" i="13"/>
  <c r="O333" i="13"/>
  <c r="Q333" i="13"/>
  <c r="X333" i="13"/>
  <c r="A334" i="13"/>
  <c r="O334" i="13"/>
  <c r="Q334" i="13"/>
  <c r="X334" i="13"/>
  <c r="A335" i="13"/>
  <c r="O335" i="13"/>
  <c r="Q335" i="13"/>
  <c r="X335" i="13"/>
  <c r="A336" i="13"/>
  <c r="O336" i="13"/>
  <c r="Q336" i="13"/>
  <c r="X336" i="13"/>
  <c r="A337" i="13"/>
  <c r="O337" i="13"/>
  <c r="Q337" i="13"/>
  <c r="X337" i="13"/>
  <c r="A338" i="13"/>
  <c r="O338" i="13"/>
  <c r="Q338" i="13"/>
  <c r="X338" i="13"/>
  <c r="A339" i="13"/>
  <c r="X339" i="13"/>
  <c r="A340" i="13"/>
  <c r="X340" i="13"/>
  <c r="A341" i="13"/>
  <c r="X341" i="13"/>
  <c r="A342" i="13"/>
  <c r="O342" i="13"/>
  <c r="U342" i="13" s="1"/>
  <c r="Q342" i="13"/>
  <c r="W342" i="13" s="1"/>
  <c r="X342" i="13"/>
  <c r="E343" i="13"/>
  <c r="X343" i="13"/>
  <c r="A344" i="13"/>
  <c r="O344" i="13"/>
  <c r="Q344" i="13"/>
  <c r="X344" i="13"/>
  <c r="A345" i="13"/>
  <c r="O345" i="13"/>
  <c r="Q345" i="13"/>
  <c r="X345" i="13"/>
  <c r="A346" i="13"/>
  <c r="O346" i="13"/>
  <c r="Q346" i="13"/>
  <c r="X346" i="13"/>
  <c r="A347" i="13"/>
  <c r="O347" i="13"/>
  <c r="Q347" i="13"/>
  <c r="X347" i="13"/>
  <c r="A348" i="13"/>
  <c r="O348" i="13"/>
  <c r="Q348" i="13"/>
  <c r="X348" i="13"/>
  <c r="A349" i="13"/>
  <c r="O349" i="13"/>
  <c r="Q349" i="13"/>
  <c r="X349" i="13"/>
  <c r="A350" i="13"/>
  <c r="O350" i="13"/>
  <c r="Q350" i="13"/>
  <c r="X350" i="13"/>
  <c r="A351" i="13"/>
  <c r="O351" i="13"/>
  <c r="Q351" i="13"/>
  <c r="X351" i="13"/>
  <c r="A352" i="13"/>
  <c r="O352" i="13"/>
  <c r="Q352" i="13"/>
  <c r="X352" i="13"/>
  <c r="A353" i="13"/>
  <c r="O353" i="13"/>
  <c r="Q353" i="13"/>
  <c r="X353" i="13"/>
  <c r="A354" i="13"/>
  <c r="O354" i="13"/>
  <c r="Q354" i="13"/>
  <c r="X354" i="13"/>
  <c r="A355" i="13"/>
  <c r="O355" i="13"/>
  <c r="Q355" i="13"/>
  <c r="X355" i="13"/>
  <c r="A356" i="13"/>
  <c r="O356" i="13"/>
  <c r="Q356" i="13"/>
  <c r="X356" i="13"/>
  <c r="A357" i="13"/>
  <c r="O357" i="13"/>
  <c r="Q357" i="13"/>
  <c r="X357" i="13"/>
  <c r="A358" i="13"/>
  <c r="O358" i="13"/>
  <c r="Q358" i="13"/>
  <c r="X358" i="13"/>
  <c r="A359" i="13"/>
  <c r="O359" i="13"/>
  <c r="Q359" i="13"/>
  <c r="X359" i="13"/>
  <c r="A360" i="13"/>
  <c r="X360" i="13"/>
  <c r="A361" i="13"/>
  <c r="X361" i="13"/>
  <c r="A362" i="13"/>
  <c r="X362" i="13"/>
  <c r="A363" i="13"/>
  <c r="O363" i="13"/>
  <c r="U363" i="13" s="1"/>
  <c r="Q363" i="13"/>
  <c r="X363" i="13"/>
  <c r="E364" i="13"/>
  <c r="X364" i="13"/>
  <c r="A365" i="13"/>
  <c r="O365" i="13"/>
  <c r="Q365" i="13"/>
  <c r="X365" i="13"/>
  <c r="A366" i="13"/>
  <c r="O366" i="13"/>
  <c r="Q366" i="13"/>
  <c r="X366" i="13"/>
  <c r="A367" i="13"/>
  <c r="O367" i="13"/>
  <c r="Q367" i="13"/>
  <c r="X367" i="13"/>
  <c r="A368" i="13"/>
  <c r="O368" i="13"/>
  <c r="Q368" i="13"/>
  <c r="X368" i="13"/>
  <c r="A369" i="13"/>
  <c r="O369" i="13"/>
  <c r="Q369" i="13"/>
  <c r="X369" i="13"/>
  <c r="A370" i="13"/>
  <c r="O370" i="13"/>
  <c r="Q370" i="13"/>
  <c r="X370" i="13"/>
  <c r="A371" i="13"/>
  <c r="O371" i="13"/>
  <c r="Q371" i="13"/>
  <c r="X371" i="13"/>
  <c r="A372" i="13"/>
  <c r="O372" i="13"/>
  <c r="Q372" i="13"/>
  <c r="X372" i="13"/>
  <c r="A373" i="13"/>
  <c r="O373" i="13"/>
  <c r="Q373" i="13"/>
  <c r="X373" i="13"/>
  <c r="A374" i="13"/>
  <c r="O374" i="13"/>
  <c r="Q374" i="13"/>
  <c r="X374" i="13"/>
  <c r="A375" i="13"/>
  <c r="O375" i="13"/>
  <c r="Q375" i="13"/>
  <c r="X375" i="13"/>
  <c r="A376" i="13"/>
  <c r="O376" i="13"/>
  <c r="Q376" i="13"/>
  <c r="X376" i="13"/>
  <c r="A377" i="13"/>
  <c r="O377" i="13"/>
  <c r="Q377" i="13"/>
  <c r="X377" i="13"/>
  <c r="A378" i="13"/>
  <c r="O378" i="13"/>
  <c r="Q378" i="13"/>
  <c r="X378" i="13"/>
  <c r="A379" i="13"/>
  <c r="O379" i="13"/>
  <c r="Q379" i="13"/>
  <c r="X379" i="13"/>
  <c r="A380" i="13"/>
  <c r="O380" i="13"/>
  <c r="Q380" i="13"/>
  <c r="X380" i="13"/>
  <c r="A381" i="13"/>
  <c r="X381" i="13"/>
  <c r="A382" i="13"/>
  <c r="X382" i="13"/>
  <c r="A383" i="13"/>
  <c r="X383" i="13"/>
  <c r="A384" i="13"/>
  <c r="O384" i="13"/>
  <c r="U384" i="13" s="1"/>
  <c r="Q384" i="13"/>
  <c r="W384" i="13" s="1"/>
  <c r="X384" i="13"/>
  <c r="E385" i="13"/>
  <c r="X385" i="13"/>
  <c r="A386" i="13"/>
  <c r="O386" i="13"/>
  <c r="Q386" i="13"/>
  <c r="X386" i="13"/>
  <c r="A387" i="13"/>
  <c r="O387" i="13"/>
  <c r="Q387" i="13"/>
  <c r="X387" i="13"/>
  <c r="A388" i="13"/>
  <c r="O388" i="13"/>
  <c r="Q388" i="13"/>
  <c r="X388" i="13"/>
  <c r="A389" i="13"/>
  <c r="O389" i="13"/>
  <c r="Q389" i="13"/>
  <c r="X389" i="13"/>
  <c r="A390" i="13"/>
  <c r="O390" i="13"/>
  <c r="Q390" i="13"/>
  <c r="X390" i="13"/>
  <c r="A391" i="13"/>
  <c r="O391" i="13"/>
  <c r="Q391" i="13"/>
  <c r="X391" i="13"/>
  <c r="A392" i="13"/>
  <c r="O392" i="13"/>
  <c r="Q392" i="13"/>
  <c r="X392" i="13"/>
  <c r="A393" i="13"/>
  <c r="O393" i="13"/>
  <c r="Q393" i="13"/>
  <c r="X393" i="13"/>
  <c r="A394" i="13"/>
  <c r="O394" i="13"/>
  <c r="Q394" i="13"/>
  <c r="X394" i="13"/>
  <c r="A395" i="13"/>
  <c r="O395" i="13"/>
  <c r="Q395" i="13"/>
  <c r="X395" i="13"/>
  <c r="A396" i="13"/>
  <c r="O396" i="13"/>
  <c r="Q396" i="13"/>
  <c r="X396" i="13"/>
  <c r="A397" i="13"/>
  <c r="O397" i="13"/>
  <c r="Q397" i="13"/>
  <c r="X397" i="13"/>
  <c r="A398" i="13"/>
  <c r="O398" i="13"/>
  <c r="Q398" i="13"/>
  <c r="X398" i="13"/>
  <c r="A399" i="13"/>
  <c r="O399" i="13"/>
  <c r="Q399" i="13"/>
  <c r="X399" i="13"/>
  <c r="A400" i="13"/>
  <c r="O400" i="13"/>
  <c r="Q400" i="13"/>
  <c r="X400" i="13"/>
  <c r="A401" i="13"/>
  <c r="O401" i="13"/>
  <c r="Q401" i="13"/>
  <c r="X401" i="13"/>
  <c r="A402" i="13"/>
  <c r="X402" i="13"/>
  <c r="A403" i="13"/>
  <c r="X403" i="13"/>
  <c r="A404" i="13"/>
  <c r="X404" i="13"/>
  <c r="A405" i="13"/>
  <c r="O405" i="13"/>
  <c r="U405" i="13" s="1"/>
  <c r="Q405" i="13"/>
  <c r="W405" i="13" s="1"/>
  <c r="X405" i="13"/>
  <c r="E406" i="13"/>
  <c r="X406" i="13"/>
  <c r="A407" i="13"/>
  <c r="O407" i="13"/>
  <c r="Q407" i="13"/>
  <c r="X407" i="13"/>
  <c r="A408" i="13"/>
  <c r="O408" i="13"/>
  <c r="Q408" i="13"/>
  <c r="X408" i="13"/>
  <c r="A409" i="13"/>
  <c r="O409" i="13"/>
  <c r="Q409" i="13"/>
  <c r="X409" i="13"/>
  <c r="A410" i="13"/>
  <c r="O410" i="13"/>
  <c r="Q410" i="13"/>
  <c r="X410" i="13"/>
  <c r="A411" i="13"/>
  <c r="O411" i="13"/>
  <c r="Q411" i="13"/>
  <c r="X411" i="13"/>
  <c r="A412" i="13"/>
  <c r="O412" i="13"/>
  <c r="Q412" i="13"/>
  <c r="X412" i="13"/>
  <c r="A413" i="13"/>
  <c r="O413" i="13"/>
  <c r="Q413" i="13"/>
  <c r="X413" i="13"/>
  <c r="A414" i="13"/>
  <c r="O414" i="13"/>
  <c r="Q414" i="13"/>
  <c r="X414" i="13"/>
  <c r="A415" i="13"/>
  <c r="O415" i="13"/>
  <c r="Q415" i="13"/>
  <c r="X415" i="13"/>
  <c r="A416" i="13"/>
  <c r="O416" i="13"/>
  <c r="Q416" i="13"/>
  <c r="X416" i="13"/>
  <c r="A417" i="13"/>
  <c r="O417" i="13"/>
  <c r="Q417" i="13"/>
  <c r="X417" i="13"/>
  <c r="A418" i="13"/>
  <c r="O418" i="13"/>
  <c r="Q418" i="13"/>
  <c r="X418" i="13"/>
  <c r="A419" i="13"/>
  <c r="O419" i="13"/>
  <c r="Q419" i="13"/>
  <c r="X419" i="13"/>
  <c r="A420" i="13"/>
  <c r="O420" i="13"/>
  <c r="Q420" i="13"/>
  <c r="X420" i="13"/>
  <c r="A421" i="13"/>
  <c r="O421" i="13"/>
  <c r="Q421" i="13"/>
  <c r="X421" i="13"/>
  <c r="A422" i="13"/>
  <c r="O422" i="13"/>
  <c r="Q422" i="13"/>
  <c r="X422" i="13"/>
  <c r="A423" i="13"/>
  <c r="X423" i="13"/>
  <c r="A424" i="13"/>
  <c r="X424" i="13"/>
  <c r="A425" i="13"/>
  <c r="X425" i="13"/>
  <c r="A426" i="13"/>
  <c r="O426" i="13"/>
  <c r="U426" i="13" s="1"/>
  <c r="Q426" i="13"/>
  <c r="W426" i="13"/>
  <c r="X426" i="13"/>
  <c r="E427" i="13"/>
  <c r="X427" i="13"/>
  <c r="A8" i="12"/>
  <c r="O8" i="12"/>
  <c r="Q8" i="12"/>
  <c r="X8" i="12"/>
  <c r="A9" i="12"/>
  <c r="O9" i="12"/>
  <c r="Q9" i="12"/>
  <c r="X9" i="12"/>
  <c r="A10" i="12"/>
  <c r="O10" i="12"/>
  <c r="Q10" i="12"/>
  <c r="X10" i="12"/>
  <c r="A11" i="12"/>
  <c r="O11" i="12"/>
  <c r="Q11" i="12"/>
  <c r="X11" i="12"/>
  <c r="A12" i="12"/>
  <c r="O12" i="12"/>
  <c r="Q12" i="12"/>
  <c r="X12" i="12"/>
  <c r="A13" i="12"/>
  <c r="O13" i="12"/>
  <c r="Q13" i="12"/>
  <c r="X13" i="12"/>
  <c r="A14" i="12"/>
  <c r="O14" i="12"/>
  <c r="Q14" i="12"/>
  <c r="X14" i="12"/>
  <c r="A15" i="12"/>
  <c r="O15" i="12"/>
  <c r="Q15" i="12"/>
  <c r="X15" i="12"/>
  <c r="A16" i="12"/>
  <c r="O16" i="12"/>
  <c r="Q16" i="12"/>
  <c r="X16" i="12"/>
  <c r="A17" i="12"/>
  <c r="O17" i="12"/>
  <c r="Q17" i="12"/>
  <c r="X17" i="12"/>
  <c r="A18" i="12"/>
  <c r="O18" i="12"/>
  <c r="Q18" i="12"/>
  <c r="X18" i="12"/>
  <c r="A19" i="12"/>
  <c r="O19" i="12"/>
  <c r="Q19" i="12"/>
  <c r="X19" i="12"/>
  <c r="A20" i="12"/>
  <c r="O20" i="12"/>
  <c r="Q20" i="12"/>
  <c r="X20" i="12"/>
  <c r="A21" i="12"/>
  <c r="O21" i="12"/>
  <c r="Q21" i="12"/>
  <c r="X21" i="12"/>
  <c r="A22" i="12"/>
  <c r="O22" i="12"/>
  <c r="Q22" i="12"/>
  <c r="X22" i="12"/>
  <c r="A23" i="12"/>
  <c r="O23" i="12"/>
  <c r="Q23" i="12"/>
  <c r="X23" i="12"/>
  <c r="A24" i="12"/>
  <c r="X24" i="12"/>
  <c r="A25" i="12"/>
  <c r="X25" i="12"/>
  <c r="A26" i="12"/>
  <c r="X26" i="12"/>
  <c r="A27" i="12"/>
  <c r="O27" i="12"/>
  <c r="U27" i="12"/>
  <c r="Q27" i="12"/>
  <c r="W27" i="12" s="1"/>
  <c r="X27" i="12"/>
  <c r="E28" i="12"/>
  <c r="X28" i="12"/>
  <c r="A29" i="12"/>
  <c r="O29" i="12"/>
  <c r="Q29" i="12"/>
  <c r="X29" i="12"/>
  <c r="A30" i="12"/>
  <c r="O30" i="12"/>
  <c r="Q30" i="12"/>
  <c r="X30" i="12"/>
  <c r="A31" i="12"/>
  <c r="O31" i="12"/>
  <c r="Q31" i="12"/>
  <c r="X31" i="12"/>
  <c r="A32" i="12"/>
  <c r="O32" i="12"/>
  <c r="Q32" i="12"/>
  <c r="X32" i="12"/>
  <c r="A33" i="12"/>
  <c r="O33" i="12"/>
  <c r="Q33" i="12"/>
  <c r="X33" i="12"/>
  <c r="A34" i="12"/>
  <c r="O34" i="12"/>
  <c r="Q34" i="12"/>
  <c r="X34" i="12"/>
  <c r="A35" i="12"/>
  <c r="O35" i="12"/>
  <c r="Q35" i="12"/>
  <c r="X35" i="12"/>
  <c r="A36" i="12"/>
  <c r="O36" i="12"/>
  <c r="Q36" i="12"/>
  <c r="X36" i="12"/>
  <c r="A37" i="12"/>
  <c r="O37" i="12"/>
  <c r="Q37" i="12"/>
  <c r="X37" i="12"/>
  <c r="A38" i="12"/>
  <c r="O38" i="12"/>
  <c r="Q38" i="12"/>
  <c r="X38" i="12"/>
  <c r="A39" i="12"/>
  <c r="O39" i="12"/>
  <c r="Q39" i="12"/>
  <c r="X39" i="12"/>
  <c r="A40" i="12"/>
  <c r="O40" i="12"/>
  <c r="Q40" i="12"/>
  <c r="X40" i="12"/>
  <c r="A41" i="12"/>
  <c r="O41" i="12"/>
  <c r="Q41" i="12"/>
  <c r="X41" i="12"/>
  <c r="A42" i="12"/>
  <c r="O42" i="12"/>
  <c r="Q42" i="12"/>
  <c r="X42" i="12"/>
  <c r="A43" i="12"/>
  <c r="O43" i="12"/>
  <c r="Q43" i="12"/>
  <c r="X43" i="12"/>
  <c r="A44" i="12"/>
  <c r="O44" i="12"/>
  <c r="Q44" i="12"/>
  <c r="X44" i="12"/>
  <c r="A45" i="12"/>
  <c r="X45" i="12"/>
  <c r="A46" i="12"/>
  <c r="X46" i="12"/>
  <c r="A47" i="12"/>
  <c r="X47" i="12"/>
  <c r="A48" i="12"/>
  <c r="O48" i="12"/>
  <c r="U48" i="12" s="1"/>
  <c r="Q48" i="12"/>
  <c r="W48" i="12" s="1"/>
  <c r="X48" i="12"/>
  <c r="E49" i="12"/>
  <c r="X49" i="12"/>
  <c r="A50" i="12"/>
  <c r="O50" i="12"/>
  <c r="Q50" i="12"/>
  <c r="X50" i="12"/>
  <c r="A51" i="12"/>
  <c r="O51" i="12"/>
  <c r="Q51" i="12"/>
  <c r="X51" i="12"/>
  <c r="A52" i="12"/>
  <c r="O52" i="12"/>
  <c r="Q52" i="12"/>
  <c r="X52" i="12"/>
  <c r="A53" i="12"/>
  <c r="O53" i="12"/>
  <c r="Q53" i="12"/>
  <c r="X53" i="12"/>
  <c r="A54" i="12"/>
  <c r="O54" i="12"/>
  <c r="Q54" i="12"/>
  <c r="X54" i="12"/>
  <c r="A55" i="12"/>
  <c r="O55" i="12"/>
  <c r="Q55" i="12"/>
  <c r="X55" i="12"/>
  <c r="A56" i="12"/>
  <c r="O56" i="12"/>
  <c r="Q56" i="12"/>
  <c r="X56" i="12"/>
  <c r="A57" i="12"/>
  <c r="O57" i="12"/>
  <c r="Q57" i="12"/>
  <c r="X57" i="12"/>
  <c r="A58" i="12"/>
  <c r="O58" i="12"/>
  <c r="Q58" i="12"/>
  <c r="X58" i="12"/>
  <c r="A59" i="12"/>
  <c r="O59" i="12"/>
  <c r="Q59" i="12"/>
  <c r="X59" i="12"/>
  <c r="A60" i="12"/>
  <c r="O60" i="12"/>
  <c r="Q60" i="12"/>
  <c r="X60" i="12"/>
  <c r="A61" i="12"/>
  <c r="O61" i="12"/>
  <c r="Q61" i="12"/>
  <c r="X61" i="12"/>
  <c r="A62" i="12"/>
  <c r="O62" i="12"/>
  <c r="Q62" i="12"/>
  <c r="X62" i="12"/>
  <c r="A63" i="12"/>
  <c r="O63" i="12"/>
  <c r="Q63" i="12"/>
  <c r="X63" i="12"/>
  <c r="A64" i="12"/>
  <c r="O64" i="12"/>
  <c r="Q64" i="12"/>
  <c r="X64" i="12"/>
  <c r="A65" i="12"/>
  <c r="O65" i="12"/>
  <c r="Q65" i="12"/>
  <c r="X65" i="12"/>
  <c r="A66" i="12"/>
  <c r="X66" i="12"/>
  <c r="A67" i="12"/>
  <c r="X67" i="12"/>
  <c r="A68" i="12"/>
  <c r="X68" i="12"/>
  <c r="A69" i="12"/>
  <c r="O69" i="12"/>
  <c r="U69" i="12" s="1"/>
  <c r="Q69" i="12"/>
  <c r="W69" i="12" s="1"/>
  <c r="X69" i="12"/>
  <c r="E70" i="12"/>
  <c r="X70" i="12"/>
  <c r="A71" i="12"/>
  <c r="O71" i="12"/>
  <c r="Q71" i="12"/>
  <c r="X71" i="12"/>
  <c r="A72" i="12"/>
  <c r="O72" i="12"/>
  <c r="Q72" i="12"/>
  <c r="X72" i="12"/>
  <c r="A73" i="12"/>
  <c r="O73" i="12"/>
  <c r="Q73" i="12"/>
  <c r="X73" i="12"/>
  <c r="A74" i="12"/>
  <c r="O74" i="12"/>
  <c r="Q74" i="12"/>
  <c r="X74" i="12"/>
  <c r="A75" i="12"/>
  <c r="O75" i="12"/>
  <c r="Q75" i="12"/>
  <c r="X75" i="12"/>
  <c r="A76" i="12"/>
  <c r="O76" i="12"/>
  <c r="Q76" i="12"/>
  <c r="X76" i="12"/>
  <c r="A77" i="12"/>
  <c r="O77" i="12"/>
  <c r="Q77" i="12"/>
  <c r="X77" i="12"/>
  <c r="A78" i="12"/>
  <c r="O78" i="12"/>
  <c r="Q78" i="12"/>
  <c r="X78" i="12"/>
  <c r="A79" i="12"/>
  <c r="O79" i="12"/>
  <c r="Q79" i="12"/>
  <c r="X79" i="12"/>
  <c r="A80" i="12"/>
  <c r="O80" i="12"/>
  <c r="Q80" i="12"/>
  <c r="X80" i="12"/>
  <c r="A81" i="12"/>
  <c r="O81" i="12"/>
  <c r="Q81" i="12"/>
  <c r="X81" i="12"/>
  <c r="A82" i="12"/>
  <c r="O82" i="12"/>
  <c r="Q82" i="12"/>
  <c r="X82" i="12"/>
  <c r="A83" i="12"/>
  <c r="O83" i="12"/>
  <c r="Q83" i="12"/>
  <c r="X83" i="12"/>
  <c r="A84" i="12"/>
  <c r="O84" i="12"/>
  <c r="Q84" i="12"/>
  <c r="X84" i="12"/>
  <c r="A85" i="12"/>
  <c r="O85" i="12"/>
  <c r="Q85" i="12"/>
  <c r="X85" i="12"/>
  <c r="A86" i="12"/>
  <c r="O86" i="12"/>
  <c r="Q86" i="12"/>
  <c r="X86" i="12"/>
  <c r="A87" i="12"/>
  <c r="X87" i="12"/>
  <c r="A88" i="12"/>
  <c r="X88" i="12"/>
  <c r="A89" i="12"/>
  <c r="X89" i="12"/>
  <c r="A90" i="12"/>
  <c r="O90" i="12"/>
  <c r="U90" i="12" s="1"/>
  <c r="Q90" i="12"/>
  <c r="W90" i="12" s="1"/>
  <c r="X90" i="12"/>
  <c r="E91" i="12"/>
  <c r="X91" i="12"/>
  <c r="A92" i="12"/>
  <c r="O92" i="12"/>
  <c r="Q92" i="12"/>
  <c r="X92" i="12"/>
  <c r="A93" i="12"/>
  <c r="O93" i="12"/>
  <c r="Q93" i="12"/>
  <c r="X93" i="12"/>
  <c r="A94" i="12"/>
  <c r="O94" i="12"/>
  <c r="Q94" i="12"/>
  <c r="X94" i="12"/>
  <c r="A95" i="12"/>
  <c r="O95" i="12"/>
  <c r="Q95" i="12"/>
  <c r="X95" i="12"/>
  <c r="A96" i="12"/>
  <c r="O96" i="12"/>
  <c r="Q96" i="12"/>
  <c r="X96" i="12"/>
  <c r="A97" i="12"/>
  <c r="O97" i="12"/>
  <c r="Q97" i="12"/>
  <c r="X97" i="12"/>
  <c r="A98" i="12"/>
  <c r="O98" i="12"/>
  <c r="Q98" i="12"/>
  <c r="X98" i="12"/>
  <c r="A99" i="12"/>
  <c r="O99" i="12"/>
  <c r="Q99" i="12"/>
  <c r="X99" i="12"/>
  <c r="A100" i="12"/>
  <c r="O100" i="12"/>
  <c r="Q100" i="12"/>
  <c r="X100" i="12"/>
  <c r="A101" i="12"/>
  <c r="O101" i="12"/>
  <c r="Q101" i="12"/>
  <c r="X101" i="12"/>
  <c r="A102" i="12"/>
  <c r="O102" i="12"/>
  <c r="Q102" i="12"/>
  <c r="X102" i="12"/>
  <c r="A103" i="12"/>
  <c r="O103" i="12"/>
  <c r="Q103" i="12"/>
  <c r="X103" i="12"/>
  <c r="A104" i="12"/>
  <c r="O104" i="12"/>
  <c r="Q104" i="12"/>
  <c r="X104" i="12"/>
  <c r="A105" i="12"/>
  <c r="O105" i="12"/>
  <c r="Q105" i="12"/>
  <c r="X105" i="12"/>
  <c r="A106" i="12"/>
  <c r="O106" i="12"/>
  <c r="Q106" i="12"/>
  <c r="X106" i="12"/>
  <c r="A107" i="12"/>
  <c r="O107" i="12"/>
  <c r="Q107" i="12"/>
  <c r="X107" i="12"/>
  <c r="A108" i="12"/>
  <c r="X108" i="12"/>
  <c r="A109" i="12"/>
  <c r="X109" i="12"/>
  <c r="A110" i="12"/>
  <c r="X110" i="12"/>
  <c r="A111" i="12"/>
  <c r="O111" i="12"/>
  <c r="U111" i="12" s="1"/>
  <c r="Q111" i="12"/>
  <c r="W111" i="12" s="1"/>
  <c r="X111" i="12"/>
  <c r="E112" i="12"/>
  <c r="X112" i="12"/>
  <c r="A113" i="12"/>
  <c r="O113" i="12"/>
  <c r="Q113" i="12"/>
  <c r="X113" i="12"/>
  <c r="A114" i="12"/>
  <c r="O114" i="12"/>
  <c r="Q114" i="12"/>
  <c r="X114" i="12"/>
  <c r="A115" i="12"/>
  <c r="O115" i="12"/>
  <c r="Q115" i="12"/>
  <c r="X115" i="12"/>
  <c r="A116" i="12"/>
  <c r="O116" i="12"/>
  <c r="Q116" i="12"/>
  <c r="X116" i="12"/>
  <c r="A117" i="12"/>
  <c r="O117" i="12"/>
  <c r="Q117" i="12"/>
  <c r="X117" i="12"/>
  <c r="A118" i="12"/>
  <c r="O118" i="12"/>
  <c r="Q118" i="12"/>
  <c r="X118" i="12"/>
  <c r="A119" i="12"/>
  <c r="O119" i="12"/>
  <c r="Q119" i="12"/>
  <c r="X119" i="12"/>
  <c r="A120" i="12"/>
  <c r="O120" i="12"/>
  <c r="Q120" i="12"/>
  <c r="X120" i="12"/>
  <c r="A121" i="12"/>
  <c r="O121" i="12"/>
  <c r="Q121" i="12"/>
  <c r="X121" i="12"/>
  <c r="A122" i="12"/>
  <c r="O122" i="12"/>
  <c r="Q122" i="12"/>
  <c r="X122" i="12"/>
  <c r="A123" i="12"/>
  <c r="O123" i="12"/>
  <c r="Q123" i="12"/>
  <c r="X123" i="12"/>
  <c r="A124" i="12"/>
  <c r="O124" i="12"/>
  <c r="Q124" i="12"/>
  <c r="X124" i="12"/>
  <c r="A125" i="12"/>
  <c r="O125" i="12"/>
  <c r="Q125" i="12"/>
  <c r="X125" i="12"/>
  <c r="A126" i="12"/>
  <c r="O126" i="12"/>
  <c r="Q126" i="12"/>
  <c r="X126" i="12"/>
  <c r="A127" i="12"/>
  <c r="O127" i="12"/>
  <c r="Q127" i="12"/>
  <c r="X127" i="12"/>
  <c r="A128" i="12"/>
  <c r="O128" i="12"/>
  <c r="Q128" i="12"/>
  <c r="X128" i="12"/>
  <c r="A129" i="12"/>
  <c r="X129" i="12"/>
  <c r="A130" i="12"/>
  <c r="X130" i="12"/>
  <c r="A131" i="12"/>
  <c r="X131" i="12"/>
  <c r="A132" i="12"/>
  <c r="O132" i="12"/>
  <c r="U132" i="12" s="1"/>
  <c r="Q132" i="12"/>
  <c r="W132" i="12" s="1"/>
  <c r="X132" i="12"/>
  <c r="E133" i="12"/>
  <c r="X133" i="12"/>
  <c r="A134" i="12"/>
  <c r="O134" i="12"/>
  <c r="Q134" i="12"/>
  <c r="X134" i="12"/>
  <c r="A135" i="12"/>
  <c r="O135" i="12"/>
  <c r="Q135" i="12"/>
  <c r="X135" i="12"/>
  <c r="A136" i="12"/>
  <c r="O136" i="12"/>
  <c r="Q136" i="12"/>
  <c r="X136" i="12"/>
  <c r="A137" i="12"/>
  <c r="O137" i="12"/>
  <c r="Q137" i="12"/>
  <c r="X137" i="12"/>
  <c r="A138" i="12"/>
  <c r="O138" i="12"/>
  <c r="Q138" i="12"/>
  <c r="X138" i="12"/>
  <c r="A139" i="12"/>
  <c r="O139" i="12"/>
  <c r="Q139" i="12"/>
  <c r="X139" i="12"/>
  <c r="A140" i="12"/>
  <c r="O140" i="12"/>
  <c r="Q140" i="12"/>
  <c r="X140" i="12"/>
  <c r="A141" i="12"/>
  <c r="O141" i="12"/>
  <c r="Q141" i="12"/>
  <c r="X141" i="12"/>
  <c r="A142" i="12"/>
  <c r="O142" i="12"/>
  <c r="Q142" i="12"/>
  <c r="X142" i="12"/>
  <c r="A143" i="12"/>
  <c r="O143" i="12"/>
  <c r="Q143" i="12"/>
  <c r="X143" i="12"/>
  <c r="A144" i="12"/>
  <c r="O144" i="12"/>
  <c r="Q144" i="12"/>
  <c r="X144" i="12"/>
  <c r="A145" i="12"/>
  <c r="O145" i="12"/>
  <c r="Q145" i="12"/>
  <c r="X145" i="12"/>
  <c r="A146" i="12"/>
  <c r="O146" i="12"/>
  <c r="Q146" i="12"/>
  <c r="X146" i="12"/>
  <c r="A147" i="12"/>
  <c r="O147" i="12"/>
  <c r="Q147" i="12"/>
  <c r="X147" i="12"/>
  <c r="A148" i="12"/>
  <c r="O148" i="12"/>
  <c r="Q148" i="12"/>
  <c r="X148" i="12"/>
  <c r="A149" i="12"/>
  <c r="O149" i="12"/>
  <c r="Q149" i="12"/>
  <c r="X149" i="12"/>
  <c r="A150" i="12"/>
  <c r="X150" i="12"/>
  <c r="A151" i="12"/>
  <c r="X151" i="12"/>
  <c r="A152" i="12"/>
  <c r="X152" i="12"/>
  <c r="A153" i="12"/>
  <c r="O153" i="12"/>
  <c r="U153" i="12" s="1"/>
  <c r="Q153" i="12"/>
  <c r="W153" i="12" s="1"/>
  <c r="X153" i="12"/>
  <c r="E154" i="12"/>
  <c r="X154" i="12"/>
  <c r="A155" i="12"/>
  <c r="O155" i="12"/>
  <c r="Q155" i="12"/>
  <c r="X155" i="12"/>
  <c r="A156" i="12"/>
  <c r="O156" i="12"/>
  <c r="Q156" i="12"/>
  <c r="X156" i="12"/>
  <c r="A157" i="12"/>
  <c r="O157" i="12"/>
  <c r="Q157" i="12"/>
  <c r="X157" i="12"/>
  <c r="A158" i="12"/>
  <c r="O158" i="12"/>
  <c r="Q158" i="12"/>
  <c r="X158" i="12"/>
  <c r="A159" i="12"/>
  <c r="O159" i="12"/>
  <c r="Q159" i="12"/>
  <c r="X159" i="12"/>
  <c r="A160" i="12"/>
  <c r="O160" i="12"/>
  <c r="Q160" i="12"/>
  <c r="X160" i="12"/>
  <c r="A161" i="12"/>
  <c r="O161" i="12"/>
  <c r="Q161" i="12"/>
  <c r="X161" i="12"/>
  <c r="A162" i="12"/>
  <c r="O162" i="12"/>
  <c r="Q162" i="12"/>
  <c r="X162" i="12"/>
  <c r="A163" i="12"/>
  <c r="O163" i="12"/>
  <c r="Q163" i="12"/>
  <c r="X163" i="12"/>
  <c r="A164" i="12"/>
  <c r="O164" i="12"/>
  <c r="Q164" i="12"/>
  <c r="X164" i="12"/>
  <c r="A165" i="12"/>
  <c r="O165" i="12"/>
  <c r="Q165" i="12"/>
  <c r="X165" i="12"/>
  <c r="A166" i="12"/>
  <c r="O166" i="12"/>
  <c r="Q166" i="12"/>
  <c r="X166" i="12"/>
  <c r="A167" i="12"/>
  <c r="O167" i="12"/>
  <c r="Q167" i="12"/>
  <c r="X167" i="12"/>
  <c r="A168" i="12"/>
  <c r="O168" i="12"/>
  <c r="Q168" i="12"/>
  <c r="X168" i="12"/>
  <c r="A169" i="12"/>
  <c r="O169" i="12"/>
  <c r="Q169" i="12"/>
  <c r="X169" i="12"/>
  <c r="A170" i="12"/>
  <c r="O170" i="12"/>
  <c r="Q170" i="12"/>
  <c r="X170" i="12"/>
  <c r="A171" i="12"/>
  <c r="X171" i="12"/>
  <c r="A172" i="12"/>
  <c r="X172" i="12"/>
  <c r="A173" i="12"/>
  <c r="X173" i="12"/>
  <c r="A174" i="12"/>
  <c r="O174" i="12"/>
  <c r="U174" i="12" s="1"/>
  <c r="Q174" i="12"/>
  <c r="W174" i="12" s="1"/>
  <c r="X174" i="12"/>
  <c r="E175" i="12"/>
  <c r="X175" i="12"/>
  <c r="A176" i="12"/>
  <c r="O176" i="12"/>
  <c r="Q176" i="12"/>
  <c r="X176" i="12"/>
  <c r="A177" i="12"/>
  <c r="O177" i="12"/>
  <c r="Q177" i="12"/>
  <c r="X177" i="12"/>
  <c r="A178" i="12"/>
  <c r="O178" i="12"/>
  <c r="Q178" i="12"/>
  <c r="X178" i="12"/>
  <c r="A179" i="12"/>
  <c r="O179" i="12"/>
  <c r="Q179" i="12"/>
  <c r="X179" i="12"/>
  <c r="A180" i="12"/>
  <c r="O180" i="12"/>
  <c r="Q180" i="12"/>
  <c r="X180" i="12"/>
  <c r="A181" i="12"/>
  <c r="O181" i="12"/>
  <c r="Q181" i="12"/>
  <c r="X181" i="12"/>
  <c r="A182" i="12"/>
  <c r="O182" i="12"/>
  <c r="Q182" i="12"/>
  <c r="X182" i="12"/>
  <c r="A183" i="12"/>
  <c r="O183" i="12"/>
  <c r="Q183" i="12"/>
  <c r="X183" i="12"/>
  <c r="A184" i="12"/>
  <c r="O184" i="12"/>
  <c r="Q184" i="12"/>
  <c r="X184" i="12"/>
  <c r="A185" i="12"/>
  <c r="O185" i="12"/>
  <c r="Q185" i="12"/>
  <c r="X185" i="12"/>
  <c r="A186" i="12"/>
  <c r="O186" i="12"/>
  <c r="Q186" i="12"/>
  <c r="X186" i="12"/>
  <c r="A187" i="12"/>
  <c r="O187" i="12"/>
  <c r="Q187" i="12"/>
  <c r="X187" i="12"/>
  <c r="A188" i="12"/>
  <c r="O188" i="12"/>
  <c r="Q188" i="12"/>
  <c r="X188" i="12"/>
  <c r="A189" i="12"/>
  <c r="O189" i="12"/>
  <c r="Q189" i="12"/>
  <c r="X189" i="12"/>
  <c r="A190" i="12"/>
  <c r="O190" i="12"/>
  <c r="Q190" i="12"/>
  <c r="X190" i="12"/>
  <c r="A191" i="12"/>
  <c r="O191" i="12"/>
  <c r="Q191" i="12"/>
  <c r="X191" i="12"/>
  <c r="A192" i="12"/>
  <c r="X192" i="12"/>
  <c r="A193" i="12"/>
  <c r="X193" i="12"/>
  <c r="A194" i="12"/>
  <c r="X194" i="12"/>
  <c r="A195" i="12"/>
  <c r="O195" i="12"/>
  <c r="U195" i="12" s="1"/>
  <c r="Q195" i="12"/>
  <c r="W195" i="12" s="1"/>
  <c r="X195" i="12"/>
  <c r="E196" i="12"/>
  <c r="X196" i="12"/>
  <c r="A197" i="12"/>
  <c r="O197" i="12"/>
  <c r="Q197" i="12"/>
  <c r="X197" i="12"/>
  <c r="A198" i="12"/>
  <c r="O198" i="12"/>
  <c r="Q198" i="12"/>
  <c r="X198" i="12"/>
  <c r="A199" i="12"/>
  <c r="O199" i="12"/>
  <c r="Q199" i="12"/>
  <c r="X199" i="12"/>
  <c r="A200" i="12"/>
  <c r="O200" i="12"/>
  <c r="Q200" i="12"/>
  <c r="X200" i="12"/>
  <c r="A201" i="12"/>
  <c r="O201" i="12"/>
  <c r="Q201" i="12"/>
  <c r="X201" i="12"/>
  <c r="A202" i="12"/>
  <c r="O202" i="12"/>
  <c r="Q202" i="12"/>
  <c r="X202" i="12"/>
  <c r="A203" i="12"/>
  <c r="O203" i="12"/>
  <c r="Q203" i="12"/>
  <c r="X203" i="12"/>
  <c r="A204" i="12"/>
  <c r="O204" i="12"/>
  <c r="Q204" i="12"/>
  <c r="X204" i="12"/>
  <c r="A205" i="12"/>
  <c r="O205" i="12"/>
  <c r="Q205" i="12"/>
  <c r="X205" i="12"/>
  <c r="A206" i="12"/>
  <c r="O206" i="12"/>
  <c r="Q206" i="12"/>
  <c r="X206" i="12"/>
  <c r="A207" i="12"/>
  <c r="O207" i="12"/>
  <c r="Q207" i="12"/>
  <c r="X207" i="12"/>
  <c r="A208" i="12"/>
  <c r="O208" i="12"/>
  <c r="Q208" i="12"/>
  <c r="X208" i="12"/>
  <c r="A209" i="12"/>
  <c r="O209" i="12"/>
  <c r="Q209" i="12"/>
  <c r="X209" i="12"/>
  <c r="A210" i="12"/>
  <c r="O210" i="12"/>
  <c r="Q210" i="12"/>
  <c r="X210" i="12"/>
  <c r="A211" i="12"/>
  <c r="O211" i="12"/>
  <c r="Q211" i="12"/>
  <c r="X211" i="12"/>
  <c r="A212" i="12"/>
  <c r="O212" i="12"/>
  <c r="Q212" i="12"/>
  <c r="X212" i="12"/>
  <c r="A213" i="12"/>
  <c r="X213" i="12"/>
  <c r="A214" i="12"/>
  <c r="X214" i="12"/>
  <c r="A215" i="12"/>
  <c r="X215" i="12"/>
  <c r="A216" i="12"/>
  <c r="O216" i="12"/>
  <c r="U216" i="12" s="1"/>
  <c r="Q216" i="12"/>
  <c r="W216" i="12" s="1"/>
  <c r="X216" i="12"/>
  <c r="E217" i="12"/>
  <c r="X217" i="12"/>
  <c r="A218" i="12"/>
  <c r="O218" i="12"/>
  <c r="Q218" i="12"/>
  <c r="X218" i="12"/>
  <c r="A219" i="12"/>
  <c r="O219" i="12"/>
  <c r="Q219" i="12"/>
  <c r="X219" i="12"/>
  <c r="A220" i="12"/>
  <c r="O220" i="12"/>
  <c r="Q220" i="12"/>
  <c r="X220" i="12"/>
  <c r="A221" i="12"/>
  <c r="O221" i="12"/>
  <c r="Q221" i="12"/>
  <c r="X221" i="12"/>
  <c r="A222" i="12"/>
  <c r="O222" i="12"/>
  <c r="Q222" i="12"/>
  <c r="X222" i="12"/>
  <c r="A223" i="12"/>
  <c r="O223" i="12"/>
  <c r="Q223" i="12"/>
  <c r="X223" i="12"/>
  <c r="A224" i="12"/>
  <c r="O224" i="12"/>
  <c r="Q224" i="12"/>
  <c r="X224" i="12"/>
  <c r="A225" i="12"/>
  <c r="O225" i="12"/>
  <c r="Q225" i="12"/>
  <c r="X225" i="12"/>
  <c r="A226" i="12"/>
  <c r="O226" i="12"/>
  <c r="Q226" i="12"/>
  <c r="X226" i="12"/>
  <c r="A227" i="12"/>
  <c r="O227" i="12"/>
  <c r="Q227" i="12"/>
  <c r="X227" i="12"/>
  <c r="A228" i="12"/>
  <c r="O228" i="12"/>
  <c r="Q228" i="12"/>
  <c r="X228" i="12"/>
  <c r="A229" i="12"/>
  <c r="O229" i="12"/>
  <c r="Q229" i="12"/>
  <c r="X229" i="12"/>
  <c r="A230" i="12"/>
  <c r="O230" i="12"/>
  <c r="Q230" i="12"/>
  <c r="X230" i="12"/>
  <c r="A231" i="12"/>
  <c r="O231" i="12"/>
  <c r="Q231" i="12"/>
  <c r="X231" i="12"/>
  <c r="A232" i="12"/>
  <c r="O232" i="12"/>
  <c r="Q232" i="12"/>
  <c r="X232" i="12"/>
  <c r="A233" i="12"/>
  <c r="O233" i="12"/>
  <c r="Q233" i="12"/>
  <c r="X233" i="12"/>
  <c r="A234" i="12"/>
  <c r="X234" i="12"/>
  <c r="A235" i="12"/>
  <c r="X235" i="12"/>
  <c r="A236" i="12"/>
  <c r="X236" i="12"/>
  <c r="A237" i="12"/>
  <c r="O237" i="12"/>
  <c r="U237" i="12"/>
  <c r="Q237" i="12"/>
  <c r="W237" i="12" s="1"/>
  <c r="X237" i="12"/>
  <c r="E238" i="12"/>
  <c r="X238" i="12"/>
  <c r="A239" i="12"/>
  <c r="O239" i="12"/>
  <c r="Q239" i="12"/>
  <c r="X239" i="12"/>
  <c r="A240" i="12"/>
  <c r="O240" i="12"/>
  <c r="Q240" i="12"/>
  <c r="X240" i="12"/>
  <c r="A241" i="12"/>
  <c r="O241" i="12"/>
  <c r="Q241" i="12"/>
  <c r="X241" i="12"/>
  <c r="A242" i="12"/>
  <c r="O242" i="12"/>
  <c r="Q242" i="12"/>
  <c r="X242" i="12"/>
  <c r="A243" i="12"/>
  <c r="O243" i="12"/>
  <c r="Q243" i="12"/>
  <c r="X243" i="12"/>
  <c r="A244" i="12"/>
  <c r="O244" i="12"/>
  <c r="Q244" i="12"/>
  <c r="X244" i="12"/>
  <c r="A245" i="12"/>
  <c r="O245" i="12"/>
  <c r="Q245" i="12"/>
  <c r="X245" i="12"/>
  <c r="A246" i="12"/>
  <c r="O246" i="12"/>
  <c r="Q246" i="12"/>
  <c r="X246" i="12"/>
  <c r="A247" i="12"/>
  <c r="O247" i="12"/>
  <c r="Q247" i="12"/>
  <c r="X247" i="12"/>
  <c r="A248" i="12"/>
  <c r="O248" i="12"/>
  <c r="Q248" i="12"/>
  <c r="X248" i="12"/>
  <c r="A249" i="12"/>
  <c r="O249" i="12"/>
  <c r="Q249" i="12"/>
  <c r="X249" i="12"/>
  <c r="A250" i="12"/>
  <c r="O250" i="12"/>
  <c r="Q250" i="12"/>
  <c r="X250" i="12"/>
  <c r="A251" i="12"/>
  <c r="O251" i="12"/>
  <c r="Q251" i="12"/>
  <c r="X251" i="12"/>
  <c r="A252" i="12"/>
  <c r="O252" i="12"/>
  <c r="Q252" i="12"/>
  <c r="X252" i="12"/>
  <c r="A253" i="12"/>
  <c r="O253" i="12"/>
  <c r="Q253" i="12"/>
  <c r="X253" i="12"/>
  <c r="A254" i="12"/>
  <c r="O254" i="12"/>
  <c r="Q254" i="12"/>
  <c r="X254" i="12"/>
  <c r="A255" i="12"/>
  <c r="X255" i="12"/>
  <c r="A256" i="12"/>
  <c r="X256" i="12"/>
  <c r="A257" i="12"/>
  <c r="X257" i="12"/>
  <c r="A258" i="12"/>
  <c r="O258" i="12"/>
  <c r="U258" i="12" s="1"/>
  <c r="Q258" i="12"/>
  <c r="W258" i="12"/>
  <c r="X258" i="12"/>
  <c r="E259" i="12"/>
  <c r="X259" i="12"/>
  <c r="A260" i="12"/>
  <c r="O260" i="12"/>
  <c r="Q260" i="12"/>
  <c r="X260" i="12"/>
  <c r="A261" i="12"/>
  <c r="O261" i="12"/>
  <c r="Q261" i="12"/>
  <c r="X261" i="12"/>
  <c r="A262" i="12"/>
  <c r="O262" i="12"/>
  <c r="Q262" i="12"/>
  <c r="X262" i="12"/>
  <c r="A263" i="12"/>
  <c r="O263" i="12"/>
  <c r="Q263" i="12"/>
  <c r="X263" i="12"/>
  <c r="A264" i="12"/>
  <c r="O264" i="12"/>
  <c r="Q264" i="12"/>
  <c r="X264" i="12"/>
  <c r="A265" i="12"/>
  <c r="O265" i="12"/>
  <c r="Q265" i="12"/>
  <c r="X265" i="12"/>
  <c r="A266" i="12"/>
  <c r="O266" i="12"/>
  <c r="Q266" i="12"/>
  <c r="X266" i="12"/>
  <c r="A267" i="12"/>
  <c r="O267" i="12"/>
  <c r="Q267" i="12"/>
  <c r="X267" i="12"/>
  <c r="A268" i="12"/>
  <c r="O268" i="12"/>
  <c r="Q268" i="12"/>
  <c r="X268" i="12"/>
  <c r="A269" i="12"/>
  <c r="O269" i="12"/>
  <c r="Q269" i="12"/>
  <c r="X269" i="12"/>
  <c r="A270" i="12"/>
  <c r="O270" i="12"/>
  <c r="Q270" i="12"/>
  <c r="X270" i="12"/>
  <c r="A271" i="12"/>
  <c r="O271" i="12"/>
  <c r="Q271" i="12"/>
  <c r="X271" i="12"/>
  <c r="A272" i="12"/>
  <c r="O272" i="12"/>
  <c r="Q272" i="12"/>
  <c r="X272" i="12"/>
  <c r="A273" i="12"/>
  <c r="O273" i="12"/>
  <c r="Q273" i="12"/>
  <c r="X273" i="12"/>
  <c r="A274" i="12"/>
  <c r="O274" i="12"/>
  <c r="Q274" i="12"/>
  <c r="X274" i="12"/>
  <c r="A275" i="12"/>
  <c r="O275" i="12"/>
  <c r="Q275" i="12"/>
  <c r="X275" i="12"/>
  <c r="A276" i="12"/>
  <c r="X276" i="12"/>
  <c r="A277" i="12"/>
  <c r="X277" i="12"/>
  <c r="A278" i="12"/>
  <c r="X278" i="12"/>
  <c r="A279" i="12"/>
  <c r="O279" i="12"/>
  <c r="U279" i="12"/>
  <c r="Q279" i="12"/>
  <c r="W279" i="12" s="1"/>
  <c r="X279" i="12"/>
  <c r="E280" i="12"/>
  <c r="X280" i="12"/>
  <c r="A281" i="12"/>
  <c r="O281" i="12"/>
  <c r="Q281" i="12"/>
  <c r="X281" i="12"/>
  <c r="A282" i="12"/>
  <c r="O282" i="12"/>
  <c r="Q282" i="12"/>
  <c r="X282" i="12"/>
  <c r="A283" i="12"/>
  <c r="O283" i="12"/>
  <c r="Q283" i="12"/>
  <c r="X283" i="12"/>
  <c r="A284" i="12"/>
  <c r="O284" i="12"/>
  <c r="Q284" i="12"/>
  <c r="X284" i="12"/>
  <c r="A285" i="12"/>
  <c r="O285" i="12"/>
  <c r="Q285" i="12"/>
  <c r="X285" i="12"/>
  <c r="A286" i="12"/>
  <c r="O286" i="12"/>
  <c r="Q286" i="12"/>
  <c r="X286" i="12"/>
  <c r="A287" i="12"/>
  <c r="O287" i="12"/>
  <c r="Q287" i="12"/>
  <c r="X287" i="12"/>
  <c r="A288" i="12"/>
  <c r="O288" i="12"/>
  <c r="Q288" i="12"/>
  <c r="X288" i="12"/>
  <c r="A289" i="12"/>
  <c r="O289" i="12"/>
  <c r="Q289" i="12"/>
  <c r="X289" i="12"/>
  <c r="A290" i="12"/>
  <c r="O290" i="12"/>
  <c r="Q290" i="12"/>
  <c r="X290" i="12"/>
  <c r="A291" i="12"/>
  <c r="O291" i="12"/>
  <c r="Q291" i="12"/>
  <c r="X291" i="12"/>
  <c r="A292" i="12"/>
  <c r="O292" i="12"/>
  <c r="Q292" i="12"/>
  <c r="X292" i="12"/>
  <c r="A293" i="12"/>
  <c r="O293" i="12"/>
  <c r="Q293" i="12"/>
  <c r="X293" i="12"/>
  <c r="A294" i="12"/>
  <c r="O294" i="12"/>
  <c r="Q294" i="12"/>
  <c r="X294" i="12"/>
  <c r="A295" i="12"/>
  <c r="O295" i="12"/>
  <c r="Q295" i="12"/>
  <c r="X295" i="12"/>
  <c r="A296" i="12"/>
  <c r="O296" i="12"/>
  <c r="Q296" i="12"/>
  <c r="X296" i="12"/>
  <c r="A297" i="12"/>
  <c r="X297" i="12"/>
  <c r="A298" i="12"/>
  <c r="X298" i="12"/>
  <c r="A299" i="12"/>
  <c r="X299" i="12"/>
  <c r="A300" i="12"/>
  <c r="O300" i="12"/>
  <c r="U300" i="12" s="1"/>
  <c r="Q300" i="12"/>
  <c r="W300" i="12"/>
  <c r="X300" i="12"/>
  <c r="E301" i="12"/>
  <c r="X301" i="12"/>
  <c r="A302" i="12"/>
  <c r="O302" i="12"/>
  <c r="Q302" i="12"/>
  <c r="X302" i="12"/>
  <c r="A303" i="12"/>
  <c r="O303" i="12"/>
  <c r="Q303" i="12"/>
  <c r="X303" i="12"/>
  <c r="A304" i="12"/>
  <c r="O304" i="12"/>
  <c r="Q304" i="12"/>
  <c r="X304" i="12"/>
  <c r="A305" i="12"/>
  <c r="O305" i="12"/>
  <c r="Q305" i="12"/>
  <c r="X305" i="12"/>
  <c r="A306" i="12"/>
  <c r="O306" i="12"/>
  <c r="Q306" i="12"/>
  <c r="X306" i="12"/>
  <c r="A307" i="12"/>
  <c r="O307" i="12"/>
  <c r="Q307" i="12"/>
  <c r="W307" i="12" s="1"/>
  <c r="X307" i="12"/>
  <c r="A308" i="12"/>
  <c r="O308" i="12"/>
  <c r="Q308" i="12"/>
  <c r="X308" i="12"/>
  <c r="A309" i="12"/>
  <c r="O309" i="12"/>
  <c r="Q309" i="12"/>
  <c r="X309" i="12"/>
  <c r="A310" i="12"/>
  <c r="O310" i="12"/>
  <c r="Q310" i="12"/>
  <c r="X310" i="12"/>
  <c r="A311" i="12"/>
  <c r="O311" i="12"/>
  <c r="Q311" i="12"/>
  <c r="X311" i="12"/>
  <c r="A312" i="12"/>
  <c r="O312" i="12"/>
  <c r="Q312" i="12"/>
  <c r="X312" i="12"/>
  <c r="A313" i="12"/>
  <c r="O313" i="12"/>
  <c r="Q313" i="12"/>
  <c r="X313" i="12"/>
  <c r="A314" i="12"/>
  <c r="O314" i="12"/>
  <c r="Q314" i="12"/>
  <c r="X314" i="12"/>
  <c r="A315" i="12"/>
  <c r="O315" i="12"/>
  <c r="Q315" i="12"/>
  <c r="X315" i="12"/>
  <c r="A316" i="12"/>
  <c r="O316" i="12"/>
  <c r="Q316" i="12"/>
  <c r="X316" i="12"/>
  <c r="A317" i="12"/>
  <c r="O317" i="12"/>
  <c r="Q317" i="12"/>
  <c r="X317" i="12"/>
  <c r="A318" i="12"/>
  <c r="X318" i="12"/>
  <c r="A319" i="12"/>
  <c r="X319" i="12"/>
  <c r="A320" i="12"/>
  <c r="X320" i="12"/>
  <c r="A321" i="12"/>
  <c r="O321" i="12"/>
  <c r="U321" i="12" s="1"/>
  <c r="Q321" i="12"/>
  <c r="W321" i="12"/>
  <c r="X321" i="12"/>
  <c r="E322" i="12"/>
  <c r="X322" i="12"/>
  <c r="A323" i="12"/>
  <c r="O323" i="12"/>
  <c r="Q323" i="12"/>
  <c r="X323" i="12"/>
  <c r="A324" i="12"/>
  <c r="O324" i="12"/>
  <c r="Q324" i="12"/>
  <c r="X324" i="12"/>
  <c r="A325" i="12"/>
  <c r="O325" i="12"/>
  <c r="Q325" i="12"/>
  <c r="X325" i="12"/>
  <c r="A326" i="12"/>
  <c r="O326" i="12"/>
  <c r="Q326" i="12"/>
  <c r="X326" i="12"/>
  <c r="A327" i="12"/>
  <c r="O327" i="12"/>
  <c r="Q327" i="12"/>
  <c r="X327" i="12"/>
  <c r="A328" i="12"/>
  <c r="O328" i="12"/>
  <c r="Q328" i="12"/>
  <c r="X328" i="12"/>
  <c r="A329" i="12"/>
  <c r="O329" i="12"/>
  <c r="Q329" i="12"/>
  <c r="X329" i="12"/>
  <c r="A330" i="12"/>
  <c r="O330" i="12"/>
  <c r="Q330" i="12"/>
  <c r="X330" i="12"/>
  <c r="A331" i="12"/>
  <c r="O331" i="12"/>
  <c r="Q331" i="12"/>
  <c r="X331" i="12"/>
  <c r="A332" i="12"/>
  <c r="O332" i="12"/>
  <c r="Q332" i="12"/>
  <c r="X332" i="12"/>
  <c r="A333" i="12"/>
  <c r="O333" i="12"/>
  <c r="Q333" i="12"/>
  <c r="X333" i="12"/>
  <c r="A334" i="12"/>
  <c r="O334" i="12"/>
  <c r="Q334" i="12"/>
  <c r="X334" i="12"/>
  <c r="A335" i="12"/>
  <c r="O335" i="12"/>
  <c r="Q335" i="12"/>
  <c r="X335" i="12"/>
  <c r="A336" i="12"/>
  <c r="O336" i="12"/>
  <c r="Q336" i="12"/>
  <c r="X336" i="12"/>
  <c r="A337" i="12"/>
  <c r="O337" i="12"/>
  <c r="Q337" i="12"/>
  <c r="X337" i="12"/>
  <c r="A338" i="12"/>
  <c r="O338" i="12"/>
  <c r="Q338" i="12"/>
  <c r="X338" i="12"/>
  <c r="A339" i="12"/>
  <c r="X339" i="12"/>
  <c r="A340" i="12"/>
  <c r="X340" i="12"/>
  <c r="A341" i="12"/>
  <c r="X341" i="12"/>
  <c r="A342" i="12"/>
  <c r="O342" i="12"/>
  <c r="U342" i="12"/>
  <c r="Q342" i="12"/>
  <c r="W342" i="12" s="1"/>
  <c r="X342" i="12"/>
  <c r="E343" i="12"/>
  <c r="X343" i="12"/>
  <c r="A344" i="12"/>
  <c r="O344" i="12"/>
  <c r="Q344" i="12"/>
  <c r="X344" i="12"/>
  <c r="A345" i="12"/>
  <c r="O345" i="12"/>
  <c r="Q345" i="12"/>
  <c r="X345" i="12"/>
  <c r="A346" i="12"/>
  <c r="O346" i="12"/>
  <c r="Q346" i="12"/>
  <c r="X346" i="12"/>
  <c r="A347" i="12"/>
  <c r="O347" i="12"/>
  <c r="Q347" i="12"/>
  <c r="X347" i="12"/>
  <c r="A348" i="12"/>
  <c r="O348" i="12"/>
  <c r="Q348" i="12"/>
  <c r="X348" i="12"/>
  <c r="A349" i="12"/>
  <c r="O349" i="12"/>
  <c r="Q349" i="12"/>
  <c r="X349" i="12"/>
  <c r="A350" i="12"/>
  <c r="O350" i="12"/>
  <c r="Q350" i="12"/>
  <c r="X350" i="12"/>
  <c r="A351" i="12"/>
  <c r="O351" i="12"/>
  <c r="Q351" i="12"/>
  <c r="X351" i="12"/>
  <c r="A352" i="12"/>
  <c r="O352" i="12"/>
  <c r="Q352" i="12"/>
  <c r="X352" i="12"/>
  <c r="A353" i="12"/>
  <c r="O353" i="12"/>
  <c r="Q353" i="12"/>
  <c r="X353" i="12"/>
  <c r="A354" i="12"/>
  <c r="O354" i="12"/>
  <c r="Q354" i="12"/>
  <c r="X354" i="12"/>
  <c r="A355" i="12"/>
  <c r="O355" i="12"/>
  <c r="Q355" i="12"/>
  <c r="X355" i="12"/>
  <c r="A356" i="12"/>
  <c r="O356" i="12"/>
  <c r="Q356" i="12"/>
  <c r="X356" i="12"/>
  <c r="A357" i="12"/>
  <c r="O357" i="12"/>
  <c r="Q357" i="12"/>
  <c r="X357" i="12"/>
  <c r="A358" i="12"/>
  <c r="O358" i="12"/>
  <c r="Q358" i="12"/>
  <c r="X358" i="12"/>
  <c r="A359" i="12"/>
  <c r="O359" i="12"/>
  <c r="Q359" i="12"/>
  <c r="X359" i="12"/>
  <c r="A360" i="12"/>
  <c r="X360" i="12"/>
  <c r="A361" i="12"/>
  <c r="X361" i="12"/>
  <c r="A362" i="12"/>
  <c r="X362" i="12"/>
  <c r="A363" i="12"/>
  <c r="O363" i="12"/>
  <c r="U363" i="12" s="1"/>
  <c r="Q363" i="12"/>
  <c r="W363" i="12" s="1"/>
  <c r="X363" i="12"/>
  <c r="E364" i="12"/>
  <c r="X364" i="12"/>
  <c r="A365" i="12"/>
  <c r="O365" i="12"/>
  <c r="Q365" i="12"/>
  <c r="X365" i="12"/>
  <c r="A366" i="12"/>
  <c r="O366" i="12"/>
  <c r="Q366" i="12"/>
  <c r="X366" i="12"/>
  <c r="A367" i="12"/>
  <c r="O367" i="12"/>
  <c r="Q367" i="12"/>
  <c r="X367" i="12"/>
  <c r="A368" i="12"/>
  <c r="O368" i="12"/>
  <c r="Q368" i="12"/>
  <c r="X368" i="12"/>
  <c r="A369" i="12"/>
  <c r="O369" i="12"/>
  <c r="Q369" i="12"/>
  <c r="X369" i="12"/>
  <c r="A370" i="12"/>
  <c r="O370" i="12"/>
  <c r="Q370" i="12"/>
  <c r="X370" i="12"/>
  <c r="A371" i="12"/>
  <c r="O371" i="12"/>
  <c r="Q371" i="12"/>
  <c r="X371" i="12"/>
  <c r="A372" i="12"/>
  <c r="O372" i="12"/>
  <c r="Q372" i="12"/>
  <c r="X372" i="12"/>
  <c r="A373" i="12"/>
  <c r="O373" i="12"/>
  <c r="Q373" i="12"/>
  <c r="X373" i="12"/>
  <c r="A374" i="12"/>
  <c r="O374" i="12"/>
  <c r="Q374" i="12"/>
  <c r="X374" i="12"/>
  <c r="A375" i="12"/>
  <c r="O375" i="12"/>
  <c r="Q375" i="12"/>
  <c r="X375" i="12"/>
  <c r="A376" i="12"/>
  <c r="O376" i="12"/>
  <c r="Q376" i="12"/>
  <c r="X376" i="12"/>
  <c r="A377" i="12"/>
  <c r="O377" i="12"/>
  <c r="Q377" i="12"/>
  <c r="X377" i="12"/>
  <c r="A378" i="12"/>
  <c r="O378" i="12"/>
  <c r="Q378" i="12"/>
  <c r="X378" i="12"/>
  <c r="A379" i="12"/>
  <c r="O379" i="12"/>
  <c r="Q379" i="12"/>
  <c r="X379" i="12"/>
  <c r="A380" i="12"/>
  <c r="O380" i="12"/>
  <c r="Q380" i="12"/>
  <c r="X380" i="12"/>
  <c r="A381" i="12"/>
  <c r="X381" i="12"/>
  <c r="A382" i="12"/>
  <c r="X382" i="12"/>
  <c r="A383" i="12"/>
  <c r="X383" i="12"/>
  <c r="A384" i="12"/>
  <c r="O384" i="12"/>
  <c r="U384" i="12" s="1"/>
  <c r="Q384" i="12"/>
  <c r="W384" i="12" s="1"/>
  <c r="X384" i="12"/>
  <c r="E385" i="12"/>
  <c r="X385" i="12"/>
  <c r="A386" i="12"/>
  <c r="O386" i="12"/>
  <c r="Q386" i="12"/>
  <c r="X386" i="12"/>
  <c r="A387" i="12"/>
  <c r="O387" i="12"/>
  <c r="Q387" i="12"/>
  <c r="X387" i="12"/>
  <c r="A388" i="12"/>
  <c r="O388" i="12"/>
  <c r="Q388" i="12"/>
  <c r="X388" i="12"/>
  <c r="A389" i="12"/>
  <c r="O389" i="12"/>
  <c r="Q389" i="12"/>
  <c r="X389" i="12"/>
  <c r="A390" i="12"/>
  <c r="O390" i="12"/>
  <c r="Q390" i="12"/>
  <c r="X390" i="12"/>
  <c r="A391" i="12"/>
  <c r="O391" i="12"/>
  <c r="Q391" i="12"/>
  <c r="X391" i="12"/>
  <c r="A392" i="12"/>
  <c r="O392" i="12"/>
  <c r="Q392" i="12"/>
  <c r="X392" i="12"/>
  <c r="A393" i="12"/>
  <c r="O393" i="12"/>
  <c r="Q393" i="12"/>
  <c r="X393" i="12"/>
  <c r="A394" i="12"/>
  <c r="O394" i="12"/>
  <c r="Q394" i="12"/>
  <c r="X394" i="12"/>
  <c r="A395" i="12"/>
  <c r="O395" i="12"/>
  <c r="Q395" i="12"/>
  <c r="X395" i="12"/>
  <c r="A396" i="12"/>
  <c r="O396" i="12"/>
  <c r="Q396" i="12"/>
  <c r="X396" i="12"/>
  <c r="A397" i="12"/>
  <c r="O397" i="12"/>
  <c r="Q397" i="12"/>
  <c r="X397" i="12"/>
  <c r="A398" i="12"/>
  <c r="O398" i="12"/>
  <c r="Q398" i="12"/>
  <c r="X398" i="12"/>
  <c r="A399" i="12"/>
  <c r="O399" i="12"/>
  <c r="Q399" i="12"/>
  <c r="X399" i="12"/>
  <c r="A400" i="12"/>
  <c r="O400" i="12"/>
  <c r="Q400" i="12"/>
  <c r="X400" i="12"/>
  <c r="A401" i="12"/>
  <c r="O401" i="12"/>
  <c r="Q401" i="12"/>
  <c r="X401" i="12"/>
  <c r="A402" i="12"/>
  <c r="X402" i="12"/>
  <c r="A403" i="12"/>
  <c r="X403" i="12"/>
  <c r="A404" i="12"/>
  <c r="X404" i="12"/>
  <c r="A405" i="12"/>
  <c r="O405" i="12"/>
  <c r="U405" i="12" s="1"/>
  <c r="Q405" i="12"/>
  <c r="W405" i="12"/>
  <c r="X405" i="12"/>
  <c r="E406" i="12"/>
  <c r="X406" i="12"/>
  <c r="A407" i="12"/>
  <c r="O407" i="12"/>
  <c r="Q407" i="12"/>
  <c r="X407" i="12"/>
  <c r="A408" i="12"/>
  <c r="O408" i="12"/>
  <c r="Q408" i="12"/>
  <c r="X408" i="12"/>
  <c r="A409" i="12"/>
  <c r="O409" i="12"/>
  <c r="Q409" i="12"/>
  <c r="X409" i="12"/>
  <c r="A410" i="12"/>
  <c r="O410" i="12"/>
  <c r="Q410" i="12"/>
  <c r="X410" i="12"/>
  <c r="A411" i="12"/>
  <c r="O411" i="12"/>
  <c r="Q411" i="12"/>
  <c r="X411" i="12"/>
  <c r="A412" i="12"/>
  <c r="O412" i="12"/>
  <c r="Q412" i="12"/>
  <c r="X412" i="12"/>
  <c r="A413" i="12"/>
  <c r="O413" i="12"/>
  <c r="Q413" i="12"/>
  <c r="X413" i="12"/>
  <c r="A414" i="12"/>
  <c r="O414" i="12"/>
  <c r="Q414" i="12"/>
  <c r="X414" i="12"/>
  <c r="A415" i="12"/>
  <c r="O415" i="12"/>
  <c r="Q415" i="12"/>
  <c r="X415" i="12"/>
  <c r="A416" i="12"/>
  <c r="O416" i="12"/>
  <c r="Q416" i="12"/>
  <c r="X416" i="12"/>
  <c r="A417" i="12"/>
  <c r="O417" i="12"/>
  <c r="Q417" i="12"/>
  <c r="X417" i="12"/>
  <c r="A418" i="12"/>
  <c r="O418" i="12"/>
  <c r="Q418" i="12"/>
  <c r="X418" i="12"/>
  <c r="A419" i="12"/>
  <c r="O419" i="12"/>
  <c r="Q419" i="12"/>
  <c r="X419" i="12"/>
  <c r="A420" i="12"/>
  <c r="O420" i="12"/>
  <c r="Q420" i="12"/>
  <c r="X420" i="12"/>
  <c r="A421" i="12"/>
  <c r="O421" i="12"/>
  <c r="Q421" i="12"/>
  <c r="X421" i="12"/>
  <c r="A422" i="12"/>
  <c r="O422" i="12"/>
  <c r="Q422" i="12"/>
  <c r="X422" i="12"/>
  <c r="A423" i="12"/>
  <c r="X423" i="12"/>
  <c r="A424" i="12"/>
  <c r="X424" i="12"/>
  <c r="A425" i="12"/>
  <c r="X425" i="12"/>
  <c r="A426" i="12"/>
  <c r="O426" i="12"/>
  <c r="U426" i="12"/>
  <c r="Q426" i="12"/>
  <c r="W426" i="12" s="1"/>
  <c r="X426" i="12"/>
  <c r="E427" i="12"/>
  <c r="X427" i="12"/>
  <c r="A8" i="11"/>
  <c r="O8" i="11"/>
  <c r="Q8" i="11"/>
  <c r="X8" i="11"/>
  <c r="A9" i="11"/>
  <c r="O9" i="11"/>
  <c r="Q9" i="11"/>
  <c r="X9" i="11"/>
  <c r="A10" i="11"/>
  <c r="O10" i="11"/>
  <c r="Q10" i="11"/>
  <c r="X10" i="11"/>
  <c r="A11" i="11"/>
  <c r="O11" i="11"/>
  <c r="Q11" i="11"/>
  <c r="X11" i="11"/>
  <c r="A12" i="11"/>
  <c r="O12" i="11"/>
  <c r="Q12" i="11"/>
  <c r="X12" i="11"/>
  <c r="A13" i="11"/>
  <c r="O13" i="11"/>
  <c r="Q13" i="11"/>
  <c r="X13" i="11"/>
  <c r="A14" i="11"/>
  <c r="O14" i="11"/>
  <c r="Q14" i="11"/>
  <c r="X14" i="11"/>
  <c r="A15" i="11"/>
  <c r="O15" i="11"/>
  <c r="Q15" i="11"/>
  <c r="X15" i="11"/>
  <c r="A16" i="11"/>
  <c r="O16" i="11"/>
  <c r="Q16" i="11"/>
  <c r="X16" i="11"/>
  <c r="A17" i="11"/>
  <c r="O17" i="11"/>
  <c r="Q17" i="11"/>
  <c r="X17" i="11"/>
  <c r="A18" i="11"/>
  <c r="O18" i="11"/>
  <c r="Q18" i="11"/>
  <c r="X18" i="11"/>
  <c r="A19" i="11"/>
  <c r="O19" i="11"/>
  <c r="Q19" i="11"/>
  <c r="X19" i="11"/>
  <c r="A20" i="11"/>
  <c r="O20" i="11"/>
  <c r="Q20" i="11"/>
  <c r="X20" i="11"/>
  <c r="A21" i="11"/>
  <c r="O21" i="11"/>
  <c r="Q21" i="11"/>
  <c r="X21" i="11"/>
  <c r="A22" i="11"/>
  <c r="O22" i="11"/>
  <c r="Q22" i="11"/>
  <c r="X22" i="11"/>
  <c r="A23" i="11"/>
  <c r="O23" i="11"/>
  <c r="Q23" i="11"/>
  <c r="X23" i="11"/>
  <c r="A24" i="11"/>
  <c r="X24" i="11"/>
  <c r="A25" i="11"/>
  <c r="X25" i="11"/>
  <c r="A26" i="11"/>
  <c r="X26" i="11"/>
  <c r="A27" i="11"/>
  <c r="O27" i="11"/>
  <c r="U27" i="11" s="1"/>
  <c r="Q27" i="11"/>
  <c r="W27" i="11" s="1"/>
  <c r="X27" i="11"/>
  <c r="E28" i="11"/>
  <c r="X28" i="11"/>
  <c r="A29" i="11"/>
  <c r="O29" i="11"/>
  <c r="Q29" i="11"/>
  <c r="X29" i="11"/>
  <c r="A30" i="11"/>
  <c r="O30" i="11"/>
  <c r="Q30" i="11"/>
  <c r="X30" i="11"/>
  <c r="A31" i="11"/>
  <c r="O31" i="11"/>
  <c r="Q31" i="11"/>
  <c r="X31" i="11"/>
  <c r="A32" i="11"/>
  <c r="O32" i="11"/>
  <c r="Q32" i="11"/>
  <c r="X32" i="11"/>
  <c r="A33" i="11"/>
  <c r="O33" i="11"/>
  <c r="Q33" i="11"/>
  <c r="X33" i="11"/>
  <c r="A34" i="11"/>
  <c r="O34" i="11"/>
  <c r="Q34" i="11"/>
  <c r="X34" i="11"/>
  <c r="A35" i="11"/>
  <c r="O35" i="11"/>
  <c r="Q35" i="11"/>
  <c r="X35" i="11"/>
  <c r="A36" i="11"/>
  <c r="O36" i="11"/>
  <c r="Q36" i="11"/>
  <c r="X36" i="11"/>
  <c r="A37" i="11"/>
  <c r="O37" i="11"/>
  <c r="Q37" i="11"/>
  <c r="X37" i="11"/>
  <c r="A38" i="11"/>
  <c r="O38" i="11"/>
  <c r="Q38" i="11"/>
  <c r="X38" i="11"/>
  <c r="A39" i="11"/>
  <c r="O39" i="11"/>
  <c r="Q39" i="11"/>
  <c r="X39" i="11"/>
  <c r="A40" i="11"/>
  <c r="O40" i="11"/>
  <c r="Q40" i="11"/>
  <c r="X40" i="11"/>
  <c r="A41" i="11"/>
  <c r="O41" i="11"/>
  <c r="Q41" i="11"/>
  <c r="X41" i="11"/>
  <c r="A42" i="11"/>
  <c r="O42" i="11"/>
  <c r="Q42" i="11"/>
  <c r="X42" i="11"/>
  <c r="A43" i="11"/>
  <c r="O43" i="11"/>
  <c r="Q43" i="11"/>
  <c r="X43" i="11"/>
  <c r="A44" i="11"/>
  <c r="O44" i="11"/>
  <c r="Q44" i="11"/>
  <c r="X44" i="11"/>
  <c r="A45" i="11"/>
  <c r="X45" i="11"/>
  <c r="A46" i="11"/>
  <c r="X46" i="11"/>
  <c r="A47" i="11"/>
  <c r="X47" i="11"/>
  <c r="A48" i="11"/>
  <c r="O48" i="11"/>
  <c r="U48" i="11" s="1"/>
  <c r="Q48" i="11"/>
  <c r="W48" i="11" s="1"/>
  <c r="X48" i="11"/>
  <c r="E49" i="11"/>
  <c r="X49" i="11"/>
  <c r="A50" i="11"/>
  <c r="O50" i="11"/>
  <c r="Q50" i="11"/>
  <c r="X50" i="11"/>
  <c r="A51" i="11"/>
  <c r="O51" i="11"/>
  <c r="Q51" i="11"/>
  <c r="X51" i="11"/>
  <c r="A52" i="11"/>
  <c r="O52" i="11"/>
  <c r="Q52" i="11"/>
  <c r="X52" i="11"/>
  <c r="A53" i="11"/>
  <c r="O53" i="11"/>
  <c r="Q53" i="11"/>
  <c r="X53" i="11"/>
  <c r="A54" i="11"/>
  <c r="O54" i="11"/>
  <c r="Q54" i="11"/>
  <c r="X54" i="11"/>
  <c r="A55" i="11"/>
  <c r="O55" i="11"/>
  <c r="Q55" i="11"/>
  <c r="X55" i="11"/>
  <c r="A56" i="11"/>
  <c r="O56" i="11"/>
  <c r="Q56" i="11"/>
  <c r="X56" i="11"/>
  <c r="A57" i="11"/>
  <c r="O57" i="11"/>
  <c r="Q57" i="11"/>
  <c r="X57" i="11"/>
  <c r="A58" i="11"/>
  <c r="O58" i="11"/>
  <c r="Q58" i="11"/>
  <c r="X58" i="11"/>
  <c r="A59" i="11"/>
  <c r="O59" i="11"/>
  <c r="Q59" i="11"/>
  <c r="X59" i="11"/>
  <c r="A60" i="11"/>
  <c r="O60" i="11"/>
  <c r="Q60" i="11"/>
  <c r="X60" i="11"/>
  <c r="A61" i="11"/>
  <c r="O61" i="11"/>
  <c r="Q61" i="11"/>
  <c r="X61" i="11"/>
  <c r="A62" i="11"/>
  <c r="O62" i="11"/>
  <c r="Q62" i="11"/>
  <c r="X62" i="11"/>
  <c r="A63" i="11"/>
  <c r="O63" i="11"/>
  <c r="Q63" i="11"/>
  <c r="X63" i="11"/>
  <c r="A64" i="11"/>
  <c r="O64" i="11"/>
  <c r="Q64" i="11"/>
  <c r="X64" i="11"/>
  <c r="A65" i="11"/>
  <c r="O65" i="11"/>
  <c r="Q65" i="11"/>
  <c r="X65" i="11"/>
  <c r="A66" i="11"/>
  <c r="X66" i="11"/>
  <c r="A67" i="11"/>
  <c r="X67" i="11"/>
  <c r="A68" i="11"/>
  <c r="X68" i="11"/>
  <c r="A69" i="11"/>
  <c r="O69" i="11"/>
  <c r="U69" i="11" s="1"/>
  <c r="Q69" i="11"/>
  <c r="X69" i="11"/>
  <c r="E70" i="11"/>
  <c r="X70" i="11"/>
  <c r="A71" i="11"/>
  <c r="O71" i="11"/>
  <c r="Q71" i="11"/>
  <c r="X71" i="11"/>
  <c r="A72" i="11"/>
  <c r="O72" i="11"/>
  <c r="Q72" i="11"/>
  <c r="X72" i="11"/>
  <c r="A73" i="11"/>
  <c r="O73" i="11"/>
  <c r="Q73" i="11"/>
  <c r="X73" i="11"/>
  <c r="A74" i="11"/>
  <c r="O74" i="11"/>
  <c r="Q74" i="11"/>
  <c r="X74" i="11"/>
  <c r="A75" i="11"/>
  <c r="O75" i="11"/>
  <c r="Q75" i="11"/>
  <c r="X75" i="11"/>
  <c r="A76" i="11"/>
  <c r="O76" i="11"/>
  <c r="Q76" i="11"/>
  <c r="X76" i="11"/>
  <c r="A77" i="11"/>
  <c r="O77" i="11"/>
  <c r="Q77" i="11"/>
  <c r="X77" i="11"/>
  <c r="A78" i="11"/>
  <c r="O78" i="11"/>
  <c r="Q78" i="11"/>
  <c r="X78" i="11"/>
  <c r="A79" i="11"/>
  <c r="O79" i="11"/>
  <c r="Q79" i="11"/>
  <c r="X79" i="11"/>
  <c r="A80" i="11"/>
  <c r="O80" i="11"/>
  <c r="Q80" i="11"/>
  <c r="X80" i="11"/>
  <c r="A81" i="11"/>
  <c r="O81" i="11"/>
  <c r="Q81" i="11"/>
  <c r="X81" i="11"/>
  <c r="A82" i="11"/>
  <c r="O82" i="11"/>
  <c r="Q82" i="11"/>
  <c r="X82" i="11"/>
  <c r="A83" i="11"/>
  <c r="O83" i="11"/>
  <c r="Q83" i="11"/>
  <c r="X83" i="11"/>
  <c r="A84" i="11"/>
  <c r="O84" i="11"/>
  <c r="Q84" i="11"/>
  <c r="X84" i="11"/>
  <c r="A85" i="11"/>
  <c r="O85" i="11"/>
  <c r="Q85" i="11"/>
  <c r="X85" i="11"/>
  <c r="A86" i="11"/>
  <c r="O86" i="11"/>
  <c r="Q86" i="11"/>
  <c r="X86" i="11"/>
  <c r="A87" i="11"/>
  <c r="X87" i="11"/>
  <c r="A88" i="11"/>
  <c r="X88" i="11"/>
  <c r="A89" i="11"/>
  <c r="X89" i="11"/>
  <c r="A90" i="11"/>
  <c r="O90" i="11"/>
  <c r="U90" i="11" s="1"/>
  <c r="Q90" i="11"/>
  <c r="W90" i="11" s="1"/>
  <c r="X90" i="11"/>
  <c r="E91" i="11"/>
  <c r="X91" i="11"/>
  <c r="A92" i="11"/>
  <c r="O92" i="11"/>
  <c r="Q92" i="11"/>
  <c r="X92" i="11"/>
  <c r="A93" i="11"/>
  <c r="O93" i="11"/>
  <c r="Q93" i="11"/>
  <c r="X93" i="11"/>
  <c r="A94" i="11"/>
  <c r="O94" i="11"/>
  <c r="Q94" i="11"/>
  <c r="X94" i="11"/>
  <c r="A95" i="11"/>
  <c r="O95" i="11"/>
  <c r="Q95" i="11"/>
  <c r="X95" i="11"/>
  <c r="A96" i="11"/>
  <c r="O96" i="11"/>
  <c r="Q96" i="11"/>
  <c r="X96" i="11"/>
  <c r="A97" i="11"/>
  <c r="O97" i="11"/>
  <c r="Q97" i="11"/>
  <c r="X97" i="11"/>
  <c r="A98" i="11"/>
  <c r="O98" i="11"/>
  <c r="Q98" i="11"/>
  <c r="X98" i="11"/>
  <c r="A99" i="11"/>
  <c r="O99" i="11"/>
  <c r="Q99" i="11"/>
  <c r="X99" i="11"/>
  <c r="A100" i="11"/>
  <c r="O100" i="11"/>
  <c r="Q100" i="11"/>
  <c r="X100" i="11"/>
  <c r="A101" i="11"/>
  <c r="O101" i="11"/>
  <c r="Q101" i="11"/>
  <c r="X101" i="11"/>
  <c r="A102" i="11"/>
  <c r="O102" i="11"/>
  <c r="Q102" i="11"/>
  <c r="X102" i="11"/>
  <c r="A103" i="11"/>
  <c r="O103" i="11"/>
  <c r="Q103" i="11"/>
  <c r="X103" i="11"/>
  <c r="A104" i="11"/>
  <c r="O104" i="11"/>
  <c r="Q104" i="11"/>
  <c r="X104" i="11"/>
  <c r="A105" i="11"/>
  <c r="O105" i="11"/>
  <c r="Q105" i="11"/>
  <c r="X105" i="11"/>
  <c r="A106" i="11"/>
  <c r="O106" i="11"/>
  <c r="Q106" i="11"/>
  <c r="X106" i="11"/>
  <c r="A107" i="11"/>
  <c r="O107" i="11"/>
  <c r="Q107" i="11"/>
  <c r="X107" i="11"/>
  <c r="A108" i="11"/>
  <c r="X108" i="11"/>
  <c r="A109" i="11"/>
  <c r="X109" i="11"/>
  <c r="A110" i="11"/>
  <c r="X110" i="11"/>
  <c r="A111" i="11"/>
  <c r="O111" i="11"/>
  <c r="U111" i="11" s="1"/>
  <c r="Q111" i="11"/>
  <c r="W111" i="11" s="1"/>
  <c r="X111" i="11"/>
  <c r="E112" i="11"/>
  <c r="X112" i="11"/>
  <c r="A113" i="11"/>
  <c r="O113" i="11"/>
  <c r="Q113" i="11"/>
  <c r="X113" i="11"/>
  <c r="A114" i="11"/>
  <c r="O114" i="11"/>
  <c r="Q114" i="11"/>
  <c r="X114" i="11"/>
  <c r="A115" i="11"/>
  <c r="O115" i="11"/>
  <c r="Q115" i="11"/>
  <c r="X115" i="11"/>
  <c r="A116" i="11"/>
  <c r="O116" i="11"/>
  <c r="Q116" i="11"/>
  <c r="X116" i="11"/>
  <c r="A117" i="11"/>
  <c r="O117" i="11"/>
  <c r="Q117" i="11"/>
  <c r="X117" i="11"/>
  <c r="A118" i="11"/>
  <c r="O118" i="11"/>
  <c r="Q118" i="11"/>
  <c r="X118" i="11"/>
  <c r="A119" i="11"/>
  <c r="O119" i="11"/>
  <c r="Q119" i="11"/>
  <c r="X119" i="11"/>
  <c r="A120" i="11"/>
  <c r="O120" i="11"/>
  <c r="Q120" i="11"/>
  <c r="X120" i="11"/>
  <c r="A121" i="11"/>
  <c r="O121" i="11"/>
  <c r="Q121" i="11"/>
  <c r="X121" i="11"/>
  <c r="A122" i="11"/>
  <c r="O122" i="11"/>
  <c r="Q122" i="11"/>
  <c r="X122" i="11"/>
  <c r="A123" i="11"/>
  <c r="O123" i="11"/>
  <c r="Q123" i="11"/>
  <c r="X123" i="11"/>
  <c r="A124" i="11"/>
  <c r="O124" i="11"/>
  <c r="Q124" i="11"/>
  <c r="X124" i="11"/>
  <c r="A125" i="11"/>
  <c r="O125" i="11"/>
  <c r="Q125" i="11"/>
  <c r="X125" i="11"/>
  <c r="A126" i="11"/>
  <c r="O126" i="11"/>
  <c r="Q126" i="11"/>
  <c r="X126" i="11"/>
  <c r="A127" i="11"/>
  <c r="O127" i="11"/>
  <c r="Q127" i="11"/>
  <c r="X127" i="11"/>
  <c r="A128" i="11"/>
  <c r="O128" i="11"/>
  <c r="Q128" i="11"/>
  <c r="X128" i="11"/>
  <c r="A129" i="11"/>
  <c r="X129" i="11"/>
  <c r="A130" i="11"/>
  <c r="X130" i="11"/>
  <c r="A131" i="11"/>
  <c r="X131" i="11"/>
  <c r="A132" i="11"/>
  <c r="O132" i="11"/>
  <c r="U132" i="11" s="1"/>
  <c r="Q132" i="11"/>
  <c r="W132" i="11" s="1"/>
  <c r="X132" i="11"/>
  <c r="E133" i="11"/>
  <c r="X133" i="11"/>
  <c r="A134" i="11"/>
  <c r="O134" i="11"/>
  <c r="Q134" i="11"/>
  <c r="X134" i="11"/>
  <c r="A135" i="11"/>
  <c r="O135" i="11"/>
  <c r="Q135" i="11"/>
  <c r="X135" i="11"/>
  <c r="A136" i="11"/>
  <c r="O136" i="11"/>
  <c r="Q136" i="11"/>
  <c r="X136" i="11"/>
  <c r="A137" i="11"/>
  <c r="O137" i="11"/>
  <c r="Q137" i="11"/>
  <c r="X137" i="11"/>
  <c r="A138" i="11"/>
  <c r="O138" i="11"/>
  <c r="Q138" i="11"/>
  <c r="X138" i="11"/>
  <c r="A139" i="11"/>
  <c r="O139" i="11"/>
  <c r="Q139" i="11"/>
  <c r="X139" i="11"/>
  <c r="A140" i="11"/>
  <c r="O140" i="11"/>
  <c r="Q140" i="11"/>
  <c r="X140" i="11"/>
  <c r="A141" i="11"/>
  <c r="O141" i="11"/>
  <c r="Q141" i="11"/>
  <c r="X141" i="11"/>
  <c r="A142" i="11"/>
  <c r="O142" i="11"/>
  <c r="Q142" i="11"/>
  <c r="X142" i="11"/>
  <c r="A143" i="11"/>
  <c r="O143" i="11"/>
  <c r="Q143" i="11"/>
  <c r="X143" i="11"/>
  <c r="A144" i="11"/>
  <c r="O144" i="11"/>
  <c r="Q144" i="11"/>
  <c r="X144" i="11"/>
  <c r="A145" i="11"/>
  <c r="O145" i="11"/>
  <c r="Q145" i="11"/>
  <c r="X145" i="11"/>
  <c r="A146" i="11"/>
  <c r="O146" i="11"/>
  <c r="Q146" i="11"/>
  <c r="X146" i="11"/>
  <c r="A147" i="11"/>
  <c r="O147" i="11"/>
  <c r="Q147" i="11"/>
  <c r="X147" i="11"/>
  <c r="A148" i="11"/>
  <c r="O148" i="11"/>
  <c r="Q148" i="11"/>
  <c r="X148" i="11"/>
  <c r="A149" i="11"/>
  <c r="O149" i="11"/>
  <c r="Q149" i="11"/>
  <c r="X149" i="11"/>
  <c r="A150" i="11"/>
  <c r="X150" i="11"/>
  <c r="A151" i="11"/>
  <c r="X151" i="11"/>
  <c r="A152" i="11"/>
  <c r="X152" i="11"/>
  <c r="A153" i="11"/>
  <c r="O153" i="11"/>
  <c r="U153" i="11" s="1"/>
  <c r="Q153" i="11"/>
  <c r="W153" i="11"/>
  <c r="X153" i="11"/>
  <c r="E154" i="11"/>
  <c r="X154" i="11"/>
  <c r="A155" i="11"/>
  <c r="O155" i="11"/>
  <c r="Q155" i="11"/>
  <c r="X155" i="11"/>
  <c r="A156" i="11"/>
  <c r="O156" i="11"/>
  <c r="Q156" i="11"/>
  <c r="X156" i="11"/>
  <c r="A157" i="11"/>
  <c r="O157" i="11"/>
  <c r="Q157" i="11"/>
  <c r="X157" i="11"/>
  <c r="A158" i="11"/>
  <c r="O158" i="11"/>
  <c r="Q158" i="11"/>
  <c r="X158" i="11"/>
  <c r="A159" i="11"/>
  <c r="O159" i="11"/>
  <c r="Q159" i="11"/>
  <c r="X159" i="11"/>
  <c r="A160" i="11"/>
  <c r="O160" i="11"/>
  <c r="Q160" i="11"/>
  <c r="X160" i="11"/>
  <c r="A161" i="11"/>
  <c r="O161" i="11"/>
  <c r="Q161" i="11"/>
  <c r="X161" i="11"/>
  <c r="A162" i="11"/>
  <c r="O162" i="11"/>
  <c r="Q162" i="11"/>
  <c r="X162" i="11"/>
  <c r="A163" i="11"/>
  <c r="O163" i="11"/>
  <c r="Q163" i="11"/>
  <c r="X163" i="11"/>
  <c r="A164" i="11"/>
  <c r="O164" i="11"/>
  <c r="Q164" i="11"/>
  <c r="X164" i="11"/>
  <c r="A165" i="11"/>
  <c r="O165" i="11"/>
  <c r="Q165" i="11"/>
  <c r="X165" i="11"/>
  <c r="A166" i="11"/>
  <c r="O166" i="11"/>
  <c r="Q166" i="11"/>
  <c r="X166" i="11"/>
  <c r="A167" i="11"/>
  <c r="O167" i="11"/>
  <c r="Q167" i="11"/>
  <c r="X167" i="11"/>
  <c r="A168" i="11"/>
  <c r="O168" i="11"/>
  <c r="Q168" i="11"/>
  <c r="X168" i="11"/>
  <c r="A169" i="11"/>
  <c r="O169" i="11"/>
  <c r="Q169" i="11"/>
  <c r="X169" i="11"/>
  <c r="A170" i="11"/>
  <c r="O170" i="11"/>
  <c r="Q170" i="11"/>
  <c r="X170" i="11"/>
  <c r="A171" i="11"/>
  <c r="X171" i="11"/>
  <c r="A172" i="11"/>
  <c r="X172" i="11"/>
  <c r="A173" i="11"/>
  <c r="X173" i="11"/>
  <c r="A174" i="11"/>
  <c r="O174" i="11"/>
  <c r="U174" i="11"/>
  <c r="Q174" i="11"/>
  <c r="W174" i="11" s="1"/>
  <c r="X174" i="11"/>
  <c r="E175" i="11"/>
  <c r="X175" i="11"/>
  <c r="A176" i="11"/>
  <c r="O176" i="11"/>
  <c r="Q176" i="11"/>
  <c r="X176" i="11"/>
  <c r="A177" i="11"/>
  <c r="O177" i="11"/>
  <c r="Q177" i="11"/>
  <c r="X177" i="11"/>
  <c r="A178" i="11"/>
  <c r="O178" i="11"/>
  <c r="Q178" i="11"/>
  <c r="X178" i="11"/>
  <c r="A179" i="11"/>
  <c r="O179" i="11"/>
  <c r="Q179" i="11"/>
  <c r="X179" i="11"/>
  <c r="A180" i="11"/>
  <c r="O180" i="11"/>
  <c r="Q180" i="11"/>
  <c r="X180" i="11"/>
  <c r="A181" i="11"/>
  <c r="O181" i="11"/>
  <c r="Q181" i="11"/>
  <c r="X181" i="11"/>
  <c r="A182" i="11"/>
  <c r="O182" i="11"/>
  <c r="Q182" i="11"/>
  <c r="X182" i="11"/>
  <c r="A183" i="11"/>
  <c r="O183" i="11"/>
  <c r="Q183" i="11"/>
  <c r="X183" i="11"/>
  <c r="A184" i="11"/>
  <c r="O184" i="11"/>
  <c r="Q184" i="11"/>
  <c r="X184" i="11"/>
  <c r="A185" i="11"/>
  <c r="O185" i="11"/>
  <c r="Q185" i="11"/>
  <c r="X185" i="11"/>
  <c r="A186" i="11"/>
  <c r="O186" i="11"/>
  <c r="Q186" i="11"/>
  <c r="X186" i="11"/>
  <c r="A187" i="11"/>
  <c r="O187" i="11"/>
  <c r="Q187" i="11"/>
  <c r="X187" i="11"/>
  <c r="A188" i="11"/>
  <c r="O188" i="11"/>
  <c r="Q188" i="11"/>
  <c r="X188" i="11"/>
  <c r="A189" i="11"/>
  <c r="O189" i="11"/>
  <c r="Q189" i="11"/>
  <c r="X189" i="11"/>
  <c r="A190" i="11"/>
  <c r="O190" i="11"/>
  <c r="Q190" i="11"/>
  <c r="X190" i="11"/>
  <c r="A191" i="11"/>
  <c r="O191" i="11"/>
  <c r="Q191" i="11"/>
  <c r="X191" i="11"/>
  <c r="A192" i="11"/>
  <c r="X192" i="11"/>
  <c r="A193" i="11"/>
  <c r="X193" i="11"/>
  <c r="A194" i="11"/>
  <c r="X194" i="11"/>
  <c r="A195" i="11"/>
  <c r="O195" i="11"/>
  <c r="U195" i="11" s="1"/>
  <c r="Q195" i="11"/>
  <c r="W195" i="11" s="1"/>
  <c r="X195" i="11"/>
  <c r="E196" i="11"/>
  <c r="X196" i="11"/>
  <c r="A197" i="11"/>
  <c r="O197" i="11"/>
  <c r="Q197" i="11"/>
  <c r="X197" i="11"/>
  <c r="A198" i="11"/>
  <c r="O198" i="11"/>
  <c r="Q198" i="11"/>
  <c r="X198" i="11"/>
  <c r="A199" i="11"/>
  <c r="O199" i="11"/>
  <c r="Q199" i="11"/>
  <c r="X199" i="11"/>
  <c r="A200" i="11"/>
  <c r="O200" i="11"/>
  <c r="Q200" i="11"/>
  <c r="X200" i="11"/>
  <c r="A201" i="11"/>
  <c r="O201" i="11"/>
  <c r="Q201" i="11"/>
  <c r="X201" i="11"/>
  <c r="A202" i="11"/>
  <c r="O202" i="11"/>
  <c r="Q202" i="11"/>
  <c r="X202" i="11"/>
  <c r="A203" i="11"/>
  <c r="O203" i="11"/>
  <c r="Q203" i="11"/>
  <c r="X203" i="11"/>
  <c r="A204" i="11"/>
  <c r="O204" i="11"/>
  <c r="Q204" i="11"/>
  <c r="X204" i="11"/>
  <c r="A205" i="11"/>
  <c r="O205" i="11"/>
  <c r="Q205" i="11"/>
  <c r="X205" i="11"/>
  <c r="A206" i="11"/>
  <c r="O206" i="11"/>
  <c r="Q206" i="11"/>
  <c r="X206" i="11"/>
  <c r="A207" i="11"/>
  <c r="O207" i="11"/>
  <c r="Q207" i="11"/>
  <c r="X207" i="11"/>
  <c r="A208" i="11"/>
  <c r="O208" i="11"/>
  <c r="Q208" i="11"/>
  <c r="X208" i="11"/>
  <c r="A209" i="11"/>
  <c r="O209" i="11"/>
  <c r="Q209" i="11"/>
  <c r="X209" i="11"/>
  <c r="A210" i="11"/>
  <c r="O210" i="11"/>
  <c r="Q210" i="11"/>
  <c r="X210" i="11"/>
  <c r="A211" i="11"/>
  <c r="O211" i="11"/>
  <c r="Q211" i="11"/>
  <c r="X211" i="11"/>
  <c r="A212" i="11"/>
  <c r="O212" i="11"/>
  <c r="Q212" i="11"/>
  <c r="X212" i="11"/>
  <c r="A213" i="11"/>
  <c r="X213" i="11"/>
  <c r="A214" i="11"/>
  <c r="X214" i="11"/>
  <c r="A215" i="11"/>
  <c r="X215" i="11"/>
  <c r="A216" i="11"/>
  <c r="O216" i="11"/>
  <c r="U216" i="11" s="1"/>
  <c r="Q216" i="11"/>
  <c r="W216" i="11" s="1"/>
  <c r="X216" i="11"/>
  <c r="E217" i="11"/>
  <c r="X217" i="11"/>
  <c r="A218" i="11"/>
  <c r="O218" i="11"/>
  <c r="Q218" i="11"/>
  <c r="X218" i="11"/>
  <c r="A219" i="11"/>
  <c r="O219" i="11"/>
  <c r="Q219" i="11"/>
  <c r="X219" i="11"/>
  <c r="A220" i="11"/>
  <c r="O220" i="11"/>
  <c r="Q220" i="11"/>
  <c r="X220" i="11"/>
  <c r="A221" i="11"/>
  <c r="O221" i="11"/>
  <c r="Q221" i="11"/>
  <c r="X221" i="11"/>
  <c r="A222" i="11"/>
  <c r="O222" i="11"/>
  <c r="Q222" i="11"/>
  <c r="X222" i="11"/>
  <c r="A223" i="11"/>
  <c r="O223" i="11"/>
  <c r="Q223" i="11"/>
  <c r="X223" i="11"/>
  <c r="A224" i="11"/>
  <c r="O224" i="11"/>
  <c r="Q224" i="11"/>
  <c r="X224" i="11"/>
  <c r="A225" i="11"/>
  <c r="O225" i="11"/>
  <c r="Q225" i="11"/>
  <c r="X225" i="11"/>
  <c r="A226" i="11"/>
  <c r="O226" i="11"/>
  <c r="Q226" i="11"/>
  <c r="X226" i="11"/>
  <c r="A227" i="11"/>
  <c r="O227" i="11"/>
  <c r="Q227" i="11"/>
  <c r="X227" i="11"/>
  <c r="A228" i="11"/>
  <c r="O228" i="11"/>
  <c r="Q228" i="11"/>
  <c r="X228" i="11"/>
  <c r="A229" i="11"/>
  <c r="O229" i="11"/>
  <c r="Q229" i="11"/>
  <c r="X229" i="11"/>
  <c r="A230" i="11"/>
  <c r="O230" i="11"/>
  <c r="Q230" i="11"/>
  <c r="X230" i="11"/>
  <c r="A231" i="11"/>
  <c r="O231" i="11"/>
  <c r="Q231" i="11"/>
  <c r="X231" i="11"/>
  <c r="A232" i="11"/>
  <c r="O232" i="11"/>
  <c r="Q232" i="11"/>
  <c r="X232" i="11"/>
  <c r="A233" i="11"/>
  <c r="O233" i="11"/>
  <c r="Q233" i="11"/>
  <c r="X233" i="11"/>
  <c r="A234" i="11"/>
  <c r="X234" i="11"/>
  <c r="A235" i="11"/>
  <c r="X235" i="11"/>
  <c r="A236" i="11"/>
  <c r="X236" i="11"/>
  <c r="A237" i="11"/>
  <c r="O237" i="11"/>
  <c r="U237" i="11" s="1"/>
  <c r="Q237" i="11"/>
  <c r="W237" i="11" s="1"/>
  <c r="X237" i="11"/>
  <c r="E238" i="11"/>
  <c r="X238" i="11"/>
  <c r="A239" i="11"/>
  <c r="O239" i="11"/>
  <c r="Q239" i="11"/>
  <c r="X239" i="11"/>
  <c r="A240" i="11"/>
  <c r="O240" i="11"/>
  <c r="Q240" i="11"/>
  <c r="X240" i="11"/>
  <c r="A241" i="11"/>
  <c r="O241" i="11"/>
  <c r="Q241" i="11"/>
  <c r="X241" i="11"/>
  <c r="A242" i="11"/>
  <c r="O242" i="11"/>
  <c r="Q242" i="11"/>
  <c r="X242" i="11"/>
  <c r="A243" i="11"/>
  <c r="O243" i="11"/>
  <c r="Q243" i="11"/>
  <c r="X243" i="11"/>
  <c r="A244" i="11"/>
  <c r="O244" i="11"/>
  <c r="Q244" i="11"/>
  <c r="X244" i="11"/>
  <c r="A245" i="11"/>
  <c r="O245" i="11"/>
  <c r="Q245" i="11"/>
  <c r="X245" i="11"/>
  <c r="A246" i="11"/>
  <c r="O246" i="11"/>
  <c r="Q246" i="11"/>
  <c r="X246" i="11"/>
  <c r="A247" i="11"/>
  <c r="O247" i="11"/>
  <c r="Q247" i="11"/>
  <c r="X247" i="11"/>
  <c r="A248" i="11"/>
  <c r="O248" i="11"/>
  <c r="Q248" i="11"/>
  <c r="X248" i="11"/>
  <c r="A249" i="11"/>
  <c r="O249" i="11"/>
  <c r="Q249" i="11"/>
  <c r="X249" i="11"/>
  <c r="A250" i="11"/>
  <c r="O250" i="11"/>
  <c r="Q250" i="11"/>
  <c r="X250" i="11"/>
  <c r="A251" i="11"/>
  <c r="O251" i="11"/>
  <c r="Q251" i="11"/>
  <c r="X251" i="11"/>
  <c r="A252" i="11"/>
  <c r="O252" i="11"/>
  <c r="Q252" i="11"/>
  <c r="X252" i="11"/>
  <c r="A253" i="11"/>
  <c r="O253" i="11"/>
  <c r="Q253" i="11"/>
  <c r="X253" i="11"/>
  <c r="A254" i="11"/>
  <c r="O254" i="11"/>
  <c r="Q254" i="11"/>
  <c r="X254" i="11"/>
  <c r="A255" i="11"/>
  <c r="X255" i="11"/>
  <c r="A256" i="11"/>
  <c r="X256" i="11"/>
  <c r="A257" i="11"/>
  <c r="X257" i="11"/>
  <c r="A258" i="11"/>
  <c r="O258" i="11"/>
  <c r="U258" i="11" s="1"/>
  <c r="Q258" i="11"/>
  <c r="W258" i="11" s="1"/>
  <c r="X258" i="11"/>
  <c r="E259" i="11"/>
  <c r="X259" i="11"/>
  <c r="A260" i="11"/>
  <c r="O260" i="11"/>
  <c r="Q260" i="11"/>
  <c r="X260" i="11"/>
  <c r="A261" i="11"/>
  <c r="O261" i="11"/>
  <c r="Q261" i="11"/>
  <c r="X261" i="11"/>
  <c r="A262" i="11"/>
  <c r="O262" i="11"/>
  <c r="Q262" i="11"/>
  <c r="X262" i="11"/>
  <c r="A263" i="11"/>
  <c r="O263" i="11"/>
  <c r="Q263" i="11"/>
  <c r="X263" i="11"/>
  <c r="A264" i="11"/>
  <c r="O264" i="11"/>
  <c r="Q264" i="11"/>
  <c r="X264" i="11"/>
  <c r="A265" i="11"/>
  <c r="O265" i="11"/>
  <c r="Q265" i="11"/>
  <c r="X265" i="11"/>
  <c r="A266" i="11"/>
  <c r="O266" i="11"/>
  <c r="Q266" i="11"/>
  <c r="X266" i="11"/>
  <c r="A267" i="11"/>
  <c r="O267" i="11"/>
  <c r="Q267" i="11"/>
  <c r="X267" i="11"/>
  <c r="A268" i="11"/>
  <c r="O268" i="11"/>
  <c r="Q268" i="11"/>
  <c r="X268" i="11"/>
  <c r="A269" i="11"/>
  <c r="O269" i="11"/>
  <c r="Q269" i="11"/>
  <c r="X269" i="11"/>
  <c r="A270" i="11"/>
  <c r="O270" i="11"/>
  <c r="Q270" i="11"/>
  <c r="X270" i="11"/>
  <c r="A271" i="11"/>
  <c r="O271" i="11"/>
  <c r="Q271" i="11"/>
  <c r="X271" i="11"/>
  <c r="A272" i="11"/>
  <c r="O272" i="11"/>
  <c r="Q272" i="11"/>
  <c r="X272" i="11"/>
  <c r="A273" i="11"/>
  <c r="O273" i="11"/>
  <c r="Q273" i="11"/>
  <c r="X273" i="11"/>
  <c r="A274" i="11"/>
  <c r="O274" i="11"/>
  <c r="Q274" i="11"/>
  <c r="X274" i="11"/>
  <c r="A275" i="11"/>
  <c r="O275" i="11"/>
  <c r="Q275" i="11"/>
  <c r="X275" i="11"/>
  <c r="A276" i="11"/>
  <c r="X276" i="11"/>
  <c r="A277" i="11"/>
  <c r="X277" i="11"/>
  <c r="A278" i="11"/>
  <c r="X278" i="11"/>
  <c r="A279" i="11"/>
  <c r="O279" i="11"/>
  <c r="U279" i="11" s="1"/>
  <c r="Q279" i="11"/>
  <c r="W279" i="11" s="1"/>
  <c r="X279" i="11"/>
  <c r="E280" i="11"/>
  <c r="X280" i="11"/>
  <c r="A281" i="11"/>
  <c r="O281" i="11"/>
  <c r="Q281" i="11"/>
  <c r="X281" i="11"/>
  <c r="A282" i="11"/>
  <c r="O282" i="11"/>
  <c r="Q282" i="11"/>
  <c r="X282" i="11"/>
  <c r="A283" i="11"/>
  <c r="O283" i="11"/>
  <c r="Q283" i="11"/>
  <c r="X283" i="11"/>
  <c r="A284" i="11"/>
  <c r="O284" i="11"/>
  <c r="Q284" i="11"/>
  <c r="X284" i="11"/>
  <c r="A285" i="11"/>
  <c r="O285" i="11"/>
  <c r="Q285" i="11"/>
  <c r="X285" i="11"/>
  <c r="A286" i="11"/>
  <c r="O286" i="11"/>
  <c r="Q286" i="11"/>
  <c r="X286" i="11"/>
  <c r="A287" i="11"/>
  <c r="O287" i="11"/>
  <c r="Q287" i="11"/>
  <c r="X287" i="11"/>
  <c r="A288" i="11"/>
  <c r="O288" i="11"/>
  <c r="Q288" i="11"/>
  <c r="X288" i="11"/>
  <c r="A289" i="11"/>
  <c r="O289" i="11"/>
  <c r="Q289" i="11"/>
  <c r="X289" i="11"/>
  <c r="A290" i="11"/>
  <c r="O290" i="11"/>
  <c r="Q290" i="11"/>
  <c r="X290" i="11"/>
  <c r="A291" i="11"/>
  <c r="O291" i="11"/>
  <c r="Q291" i="11"/>
  <c r="X291" i="11"/>
  <c r="A292" i="11"/>
  <c r="O292" i="11"/>
  <c r="Q292" i="11"/>
  <c r="X292" i="11"/>
  <c r="A293" i="11"/>
  <c r="O293" i="11"/>
  <c r="Q293" i="11"/>
  <c r="X293" i="11"/>
  <c r="A294" i="11"/>
  <c r="O294" i="11"/>
  <c r="Q294" i="11"/>
  <c r="X294" i="11"/>
  <c r="A295" i="11"/>
  <c r="O295" i="11"/>
  <c r="Q295" i="11"/>
  <c r="X295" i="11"/>
  <c r="A296" i="11"/>
  <c r="O296" i="11"/>
  <c r="Q296" i="11"/>
  <c r="X296" i="11"/>
  <c r="A297" i="11"/>
  <c r="X297" i="11"/>
  <c r="A298" i="11"/>
  <c r="X298" i="11"/>
  <c r="A299" i="11"/>
  <c r="X299" i="11"/>
  <c r="A300" i="11"/>
  <c r="O300" i="11"/>
  <c r="U300" i="11" s="1"/>
  <c r="Q300" i="11"/>
  <c r="W300" i="11" s="1"/>
  <c r="X300" i="11"/>
  <c r="E301" i="11"/>
  <c r="X301" i="11"/>
  <c r="A302" i="11"/>
  <c r="O302" i="11"/>
  <c r="Q302" i="11"/>
  <c r="X302" i="11"/>
  <c r="A303" i="11"/>
  <c r="O303" i="11"/>
  <c r="Q303" i="11"/>
  <c r="X303" i="11"/>
  <c r="A304" i="11"/>
  <c r="O304" i="11"/>
  <c r="Q304" i="11"/>
  <c r="X304" i="11"/>
  <c r="A305" i="11"/>
  <c r="O305" i="11"/>
  <c r="Q305" i="11"/>
  <c r="X305" i="11"/>
  <c r="A306" i="11"/>
  <c r="O306" i="11"/>
  <c r="Q306" i="11"/>
  <c r="X306" i="11"/>
  <c r="A307" i="11"/>
  <c r="O307" i="11"/>
  <c r="Q307" i="11"/>
  <c r="X307" i="11"/>
  <c r="A308" i="11"/>
  <c r="O308" i="11"/>
  <c r="Q308" i="11"/>
  <c r="X308" i="11"/>
  <c r="A309" i="11"/>
  <c r="O309" i="11"/>
  <c r="Q309" i="11"/>
  <c r="X309" i="11"/>
  <c r="A310" i="11"/>
  <c r="O310" i="11"/>
  <c r="Q310" i="11"/>
  <c r="X310" i="11"/>
  <c r="A311" i="11"/>
  <c r="O311" i="11"/>
  <c r="Q311" i="11"/>
  <c r="X311" i="11"/>
  <c r="A312" i="11"/>
  <c r="O312" i="11"/>
  <c r="Q312" i="11"/>
  <c r="X312" i="11"/>
  <c r="A313" i="11"/>
  <c r="O313" i="11"/>
  <c r="Q313" i="11"/>
  <c r="X313" i="11"/>
  <c r="A314" i="11"/>
  <c r="O314" i="11"/>
  <c r="Q314" i="11"/>
  <c r="X314" i="11"/>
  <c r="A315" i="11"/>
  <c r="O315" i="11"/>
  <c r="Q315" i="11"/>
  <c r="X315" i="11"/>
  <c r="A316" i="11"/>
  <c r="O316" i="11"/>
  <c r="Q316" i="11"/>
  <c r="X316" i="11"/>
  <c r="A317" i="11"/>
  <c r="O317" i="11"/>
  <c r="Q317" i="11"/>
  <c r="X317" i="11"/>
  <c r="A318" i="11"/>
  <c r="X318" i="11"/>
  <c r="A319" i="11"/>
  <c r="X319" i="11"/>
  <c r="A320" i="11"/>
  <c r="X320" i="11"/>
  <c r="A321" i="11"/>
  <c r="O321" i="11"/>
  <c r="U321" i="11" s="1"/>
  <c r="Q321" i="11"/>
  <c r="W321" i="11" s="1"/>
  <c r="X321" i="11"/>
  <c r="E322" i="11"/>
  <c r="X322" i="11"/>
  <c r="A323" i="11"/>
  <c r="O323" i="11"/>
  <c r="Q323" i="11"/>
  <c r="X323" i="11"/>
  <c r="A324" i="11"/>
  <c r="O324" i="11"/>
  <c r="Q324" i="11"/>
  <c r="X324" i="11"/>
  <c r="A325" i="11"/>
  <c r="O325" i="11"/>
  <c r="Q325" i="11"/>
  <c r="X325" i="11"/>
  <c r="A326" i="11"/>
  <c r="O326" i="11"/>
  <c r="Q326" i="11"/>
  <c r="X326" i="11"/>
  <c r="A327" i="11"/>
  <c r="O327" i="11"/>
  <c r="Q327" i="11"/>
  <c r="X327" i="11"/>
  <c r="A328" i="11"/>
  <c r="O328" i="11"/>
  <c r="Q328" i="11"/>
  <c r="X328" i="11"/>
  <c r="A329" i="11"/>
  <c r="O329" i="11"/>
  <c r="Q329" i="11"/>
  <c r="X329" i="11"/>
  <c r="A330" i="11"/>
  <c r="O330" i="11"/>
  <c r="Q330" i="11"/>
  <c r="X330" i="11"/>
  <c r="A331" i="11"/>
  <c r="O331" i="11"/>
  <c r="Q331" i="11"/>
  <c r="X331" i="11"/>
  <c r="A332" i="11"/>
  <c r="O332" i="11"/>
  <c r="Q332" i="11"/>
  <c r="X332" i="11"/>
  <c r="A333" i="11"/>
  <c r="O333" i="11"/>
  <c r="Q333" i="11"/>
  <c r="X333" i="11"/>
  <c r="A334" i="11"/>
  <c r="O334" i="11"/>
  <c r="Q334" i="11"/>
  <c r="X334" i="11"/>
  <c r="A335" i="11"/>
  <c r="O335" i="11"/>
  <c r="Q335" i="11"/>
  <c r="X335" i="11"/>
  <c r="A336" i="11"/>
  <c r="O336" i="11"/>
  <c r="Q336" i="11"/>
  <c r="X336" i="11"/>
  <c r="A337" i="11"/>
  <c r="O337" i="11"/>
  <c r="Q337" i="11"/>
  <c r="X337" i="11"/>
  <c r="A338" i="11"/>
  <c r="O338" i="11"/>
  <c r="Q338" i="11"/>
  <c r="X338" i="11"/>
  <c r="A339" i="11"/>
  <c r="X339" i="11"/>
  <c r="A340" i="11"/>
  <c r="X340" i="11"/>
  <c r="A341" i="11"/>
  <c r="X341" i="11"/>
  <c r="A342" i="11"/>
  <c r="O342" i="11"/>
  <c r="U342" i="11" s="1"/>
  <c r="Q342" i="11"/>
  <c r="W342" i="11" s="1"/>
  <c r="X342" i="11"/>
  <c r="E343" i="11"/>
  <c r="X343" i="11"/>
  <c r="A344" i="11"/>
  <c r="O344" i="11"/>
  <c r="Q344" i="11"/>
  <c r="X344" i="11"/>
  <c r="A345" i="11"/>
  <c r="O345" i="11"/>
  <c r="Q345" i="11"/>
  <c r="X345" i="11"/>
  <c r="A346" i="11"/>
  <c r="O346" i="11"/>
  <c r="Q346" i="11"/>
  <c r="X346" i="11"/>
  <c r="A347" i="11"/>
  <c r="O347" i="11"/>
  <c r="Q347" i="11"/>
  <c r="X347" i="11"/>
  <c r="A348" i="11"/>
  <c r="O348" i="11"/>
  <c r="Q348" i="11"/>
  <c r="X348" i="11"/>
  <c r="A349" i="11"/>
  <c r="O349" i="11"/>
  <c r="Q349" i="11"/>
  <c r="X349" i="11"/>
  <c r="A350" i="11"/>
  <c r="O350" i="11"/>
  <c r="Q350" i="11"/>
  <c r="X350" i="11"/>
  <c r="A351" i="11"/>
  <c r="O351" i="11"/>
  <c r="Q351" i="11"/>
  <c r="X351" i="11"/>
  <c r="A352" i="11"/>
  <c r="O352" i="11"/>
  <c r="Q352" i="11"/>
  <c r="X352" i="11"/>
  <c r="A353" i="11"/>
  <c r="O353" i="11"/>
  <c r="Q353" i="11"/>
  <c r="X353" i="11"/>
  <c r="A354" i="11"/>
  <c r="O354" i="11"/>
  <c r="Q354" i="11"/>
  <c r="X354" i="11"/>
  <c r="A355" i="11"/>
  <c r="O355" i="11"/>
  <c r="Q355" i="11"/>
  <c r="X355" i="11"/>
  <c r="A356" i="11"/>
  <c r="O356" i="11"/>
  <c r="Q356" i="11"/>
  <c r="X356" i="11"/>
  <c r="A357" i="11"/>
  <c r="O357" i="11"/>
  <c r="Q357" i="11"/>
  <c r="X357" i="11"/>
  <c r="A358" i="11"/>
  <c r="O358" i="11"/>
  <c r="Q358" i="11"/>
  <c r="X358" i="11"/>
  <c r="A359" i="11"/>
  <c r="O359" i="11"/>
  <c r="Q359" i="11"/>
  <c r="X359" i="11"/>
  <c r="A360" i="11"/>
  <c r="X360" i="11"/>
  <c r="A361" i="11"/>
  <c r="X361" i="11"/>
  <c r="A362" i="11"/>
  <c r="X362" i="11"/>
  <c r="A363" i="11"/>
  <c r="O363" i="11"/>
  <c r="U363" i="11" s="1"/>
  <c r="Q363" i="11"/>
  <c r="W363" i="11" s="1"/>
  <c r="X363" i="11"/>
  <c r="E364" i="11"/>
  <c r="X364" i="11"/>
  <c r="A365" i="11"/>
  <c r="O365" i="11"/>
  <c r="Q365" i="11"/>
  <c r="X365" i="11"/>
  <c r="A366" i="11"/>
  <c r="O366" i="11"/>
  <c r="Q366" i="11"/>
  <c r="X366" i="11"/>
  <c r="A367" i="11"/>
  <c r="O367" i="11"/>
  <c r="Q367" i="11"/>
  <c r="X367" i="11"/>
  <c r="A368" i="11"/>
  <c r="O368" i="11"/>
  <c r="Q368" i="11"/>
  <c r="X368" i="11"/>
  <c r="A369" i="11"/>
  <c r="O369" i="11"/>
  <c r="Q369" i="11"/>
  <c r="X369" i="11"/>
  <c r="A370" i="11"/>
  <c r="O370" i="11"/>
  <c r="Q370" i="11"/>
  <c r="X370" i="11"/>
  <c r="A371" i="11"/>
  <c r="O371" i="11"/>
  <c r="Q371" i="11"/>
  <c r="X371" i="11"/>
  <c r="A372" i="11"/>
  <c r="O372" i="11"/>
  <c r="Q372" i="11"/>
  <c r="X372" i="11"/>
  <c r="A373" i="11"/>
  <c r="O373" i="11"/>
  <c r="Q373" i="11"/>
  <c r="X373" i="11"/>
  <c r="A374" i="11"/>
  <c r="O374" i="11"/>
  <c r="Q374" i="11"/>
  <c r="X374" i="11"/>
  <c r="A375" i="11"/>
  <c r="O375" i="11"/>
  <c r="Q375" i="11"/>
  <c r="X375" i="11"/>
  <c r="A376" i="11"/>
  <c r="O376" i="11"/>
  <c r="Q376" i="11"/>
  <c r="X376" i="11"/>
  <c r="A377" i="11"/>
  <c r="O377" i="11"/>
  <c r="Q377" i="11"/>
  <c r="X377" i="11"/>
  <c r="A378" i="11"/>
  <c r="O378" i="11"/>
  <c r="Q378" i="11"/>
  <c r="X378" i="11"/>
  <c r="A379" i="11"/>
  <c r="O379" i="11"/>
  <c r="Q379" i="11"/>
  <c r="X379" i="11"/>
  <c r="A380" i="11"/>
  <c r="O380" i="11"/>
  <c r="Q380" i="11"/>
  <c r="X380" i="11"/>
  <c r="A381" i="11"/>
  <c r="X381" i="11"/>
  <c r="A382" i="11"/>
  <c r="X382" i="11"/>
  <c r="A383" i="11"/>
  <c r="X383" i="11"/>
  <c r="A384" i="11"/>
  <c r="O384" i="11"/>
  <c r="U384" i="11" s="1"/>
  <c r="Q384" i="11"/>
  <c r="W384" i="11" s="1"/>
  <c r="X384" i="11"/>
  <c r="E385" i="11"/>
  <c r="X385" i="11"/>
  <c r="A386" i="11"/>
  <c r="O386" i="11"/>
  <c r="Q386" i="11"/>
  <c r="X386" i="11"/>
  <c r="A387" i="11"/>
  <c r="O387" i="11"/>
  <c r="Q387" i="11"/>
  <c r="X387" i="11"/>
  <c r="A388" i="11"/>
  <c r="O388" i="11"/>
  <c r="Q388" i="11"/>
  <c r="X388" i="11"/>
  <c r="A389" i="11"/>
  <c r="O389" i="11"/>
  <c r="Q389" i="11"/>
  <c r="X389" i="11"/>
  <c r="A390" i="11"/>
  <c r="O390" i="11"/>
  <c r="Q390" i="11"/>
  <c r="X390" i="11"/>
  <c r="A391" i="11"/>
  <c r="O391" i="11"/>
  <c r="Q391" i="11"/>
  <c r="X391" i="11"/>
  <c r="A392" i="11"/>
  <c r="O392" i="11"/>
  <c r="Q392" i="11"/>
  <c r="X392" i="11"/>
  <c r="A393" i="11"/>
  <c r="O393" i="11"/>
  <c r="Q393" i="11"/>
  <c r="X393" i="11"/>
  <c r="A394" i="11"/>
  <c r="O394" i="11"/>
  <c r="Q394" i="11"/>
  <c r="X394" i="11"/>
  <c r="A395" i="11"/>
  <c r="O395" i="11"/>
  <c r="Q395" i="11"/>
  <c r="X395" i="11"/>
  <c r="A396" i="11"/>
  <c r="O396" i="11"/>
  <c r="Q396" i="11"/>
  <c r="X396" i="11"/>
  <c r="A397" i="11"/>
  <c r="O397" i="11"/>
  <c r="Q397" i="11"/>
  <c r="X397" i="11"/>
  <c r="A398" i="11"/>
  <c r="O398" i="11"/>
  <c r="Q398" i="11"/>
  <c r="X398" i="11"/>
  <c r="A399" i="11"/>
  <c r="O399" i="11"/>
  <c r="Q399" i="11"/>
  <c r="X399" i="11"/>
  <c r="A400" i="11"/>
  <c r="O400" i="11"/>
  <c r="Q400" i="11"/>
  <c r="X400" i="11"/>
  <c r="A401" i="11"/>
  <c r="O401" i="11"/>
  <c r="Q401" i="11"/>
  <c r="X401" i="11"/>
  <c r="A402" i="11"/>
  <c r="X402" i="11"/>
  <c r="A403" i="11"/>
  <c r="X403" i="11"/>
  <c r="A404" i="11"/>
  <c r="X404" i="11"/>
  <c r="A405" i="11"/>
  <c r="O405" i="11"/>
  <c r="U405" i="11" s="1"/>
  <c r="Q405" i="11"/>
  <c r="W405" i="11"/>
  <c r="X405" i="11"/>
  <c r="E406" i="11"/>
  <c r="X406" i="11"/>
  <c r="A407" i="11"/>
  <c r="O407" i="11"/>
  <c r="Q407" i="11"/>
  <c r="X407" i="11"/>
  <c r="A408" i="11"/>
  <c r="O408" i="11"/>
  <c r="Q408" i="11"/>
  <c r="X408" i="11"/>
  <c r="A409" i="11"/>
  <c r="O409" i="11"/>
  <c r="Q409" i="11"/>
  <c r="X409" i="11"/>
  <c r="A410" i="11"/>
  <c r="O410" i="11"/>
  <c r="Q410" i="11"/>
  <c r="X410" i="11"/>
  <c r="A411" i="11"/>
  <c r="O411" i="11"/>
  <c r="Q411" i="11"/>
  <c r="X411" i="11"/>
  <c r="A412" i="11"/>
  <c r="O412" i="11"/>
  <c r="Q412" i="11"/>
  <c r="X412" i="11"/>
  <c r="A413" i="11"/>
  <c r="O413" i="11"/>
  <c r="Q413" i="11"/>
  <c r="X413" i="11"/>
  <c r="A414" i="11"/>
  <c r="O414" i="11"/>
  <c r="Q414" i="11"/>
  <c r="X414" i="11"/>
  <c r="A415" i="11"/>
  <c r="O415" i="11"/>
  <c r="Q415" i="11"/>
  <c r="X415" i="11"/>
  <c r="A416" i="11"/>
  <c r="O416" i="11"/>
  <c r="Q416" i="11"/>
  <c r="X416" i="11"/>
  <c r="A417" i="11"/>
  <c r="O417" i="11"/>
  <c r="Q417" i="11"/>
  <c r="X417" i="11"/>
  <c r="A418" i="11"/>
  <c r="O418" i="11"/>
  <c r="Q418" i="11"/>
  <c r="X418" i="11"/>
  <c r="A419" i="11"/>
  <c r="O419" i="11"/>
  <c r="Q419" i="11"/>
  <c r="X419" i="11"/>
  <c r="A420" i="11"/>
  <c r="O420" i="11"/>
  <c r="Q420" i="11"/>
  <c r="X420" i="11"/>
  <c r="A421" i="11"/>
  <c r="O421" i="11"/>
  <c r="Q421" i="11"/>
  <c r="X421" i="11"/>
  <c r="A422" i="11"/>
  <c r="O422" i="11"/>
  <c r="Q422" i="11"/>
  <c r="X422" i="11"/>
  <c r="A423" i="11"/>
  <c r="X423" i="11"/>
  <c r="A424" i="11"/>
  <c r="X424" i="11"/>
  <c r="A425" i="11"/>
  <c r="X425" i="11"/>
  <c r="A426" i="11"/>
  <c r="O426" i="11"/>
  <c r="U426" i="11"/>
  <c r="Q426" i="11"/>
  <c r="W426" i="11" s="1"/>
  <c r="X426" i="11"/>
  <c r="E427" i="11"/>
  <c r="X427" i="11"/>
  <c r="A8" i="10"/>
  <c r="O8" i="10"/>
  <c r="Q8" i="10"/>
  <c r="X8" i="10"/>
  <c r="A9" i="10"/>
  <c r="O9" i="10"/>
  <c r="Q9" i="10"/>
  <c r="X9" i="10"/>
  <c r="A10" i="10"/>
  <c r="O10" i="10"/>
  <c r="Q10" i="10"/>
  <c r="X10" i="10"/>
  <c r="A11" i="10"/>
  <c r="O11" i="10"/>
  <c r="Q11" i="10"/>
  <c r="X11" i="10"/>
  <c r="A12" i="10"/>
  <c r="O12" i="10"/>
  <c r="Q12" i="10"/>
  <c r="X12" i="10"/>
  <c r="A13" i="10"/>
  <c r="O13" i="10"/>
  <c r="Q13" i="10"/>
  <c r="X13" i="10"/>
  <c r="A14" i="10"/>
  <c r="O14" i="10"/>
  <c r="Q14" i="10"/>
  <c r="X14" i="10"/>
  <c r="A15" i="10"/>
  <c r="O15" i="10"/>
  <c r="Q15" i="10"/>
  <c r="X15" i="10"/>
  <c r="A16" i="10"/>
  <c r="O16" i="10"/>
  <c r="Q16" i="10"/>
  <c r="X16" i="10"/>
  <c r="A17" i="10"/>
  <c r="O17" i="10"/>
  <c r="Q17" i="10"/>
  <c r="X17" i="10"/>
  <c r="A18" i="10"/>
  <c r="O18" i="10"/>
  <c r="Q18" i="10"/>
  <c r="X18" i="10"/>
  <c r="A19" i="10"/>
  <c r="O19" i="10"/>
  <c r="Q19" i="10"/>
  <c r="X19" i="10"/>
  <c r="A20" i="10"/>
  <c r="O20" i="10"/>
  <c r="Q20" i="10"/>
  <c r="X20" i="10"/>
  <c r="A21" i="10"/>
  <c r="O21" i="10"/>
  <c r="Q21" i="10"/>
  <c r="X21" i="10"/>
  <c r="A22" i="10"/>
  <c r="O22" i="10"/>
  <c r="Q22" i="10"/>
  <c r="X22" i="10"/>
  <c r="A23" i="10"/>
  <c r="O23" i="10"/>
  <c r="Q23" i="10"/>
  <c r="X23" i="10"/>
  <c r="A24" i="10"/>
  <c r="X24" i="10"/>
  <c r="A25" i="10"/>
  <c r="X25" i="10"/>
  <c r="A26" i="10"/>
  <c r="X26" i="10"/>
  <c r="A27" i="10"/>
  <c r="O27" i="10"/>
  <c r="U27" i="10" s="1"/>
  <c r="Q27" i="10"/>
  <c r="W27" i="10" s="1"/>
  <c r="X27" i="10"/>
  <c r="E28" i="10"/>
  <c r="X28" i="10"/>
  <c r="A29" i="10"/>
  <c r="O29" i="10"/>
  <c r="Q29" i="10"/>
  <c r="X29" i="10"/>
  <c r="A30" i="10"/>
  <c r="O30" i="10"/>
  <c r="Q30" i="10"/>
  <c r="X30" i="10"/>
  <c r="A31" i="10"/>
  <c r="O31" i="10"/>
  <c r="Q31" i="10"/>
  <c r="X31" i="10"/>
  <c r="A32" i="10"/>
  <c r="O32" i="10"/>
  <c r="Q32" i="10"/>
  <c r="X32" i="10"/>
  <c r="A33" i="10"/>
  <c r="O33" i="10"/>
  <c r="Q33" i="10"/>
  <c r="X33" i="10"/>
  <c r="A34" i="10"/>
  <c r="O34" i="10"/>
  <c r="Q34" i="10"/>
  <c r="X34" i="10"/>
  <c r="A35" i="10"/>
  <c r="O35" i="10"/>
  <c r="Q35" i="10"/>
  <c r="X35" i="10"/>
  <c r="A36" i="10"/>
  <c r="O36" i="10"/>
  <c r="Q36" i="10"/>
  <c r="X36" i="10"/>
  <c r="A37" i="10"/>
  <c r="O37" i="10"/>
  <c r="Q37" i="10"/>
  <c r="X37" i="10"/>
  <c r="A38" i="10"/>
  <c r="O38" i="10"/>
  <c r="Q38" i="10"/>
  <c r="X38" i="10"/>
  <c r="A39" i="10"/>
  <c r="O39" i="10"/>
  <c r="Q39" i="10"/>
  <c r="X39" i="10"/>
  <c r="A40" i="10"/>
  <c r="O40" i="10"/>
  <c r="Q40" i="10"/>
  <c r="X40" i="10"/>
  <c r="A41" i="10"/>
  <c r="O41" i="10"/>
  <c r="Q41" i="10"/>
  <c r="X41" i="10"/>
  <c r="A42" i="10"/>
  <c r="O42" i="10"/>
  <c r="Q42" i="10"/>
  <c r="X42" i="10"/>
  <c r="A43" i="10"/>
  <c r="O43" i="10"/>
  <c r="Q43" i="10"/>
  <c r="X43" i="10"/>
  <c r="A44" i="10"/>
  <c r="O44" i="10"/>
  <c r="Q44" i="10"/>
  <c r="X44" i="10"/>
  <c r="A45" i="10"/>
  <c r="X45" i="10"/>
  <c r="A46" i="10"/>
  <c r="X46" i="10"/>
  <c r="A47" i="10"/>
  <c r="X47" i="10"/>
  <c r="A48" i="10"/>
  <c r="O48" i="10"/>
  <c r="U48" i="10" s="1"/>
  <c r="Q48" i="10"/>
  <c r="W48" i="10" s="1"/>
  <c r="X48" i="10"/>
  <c r="E49" i="10"/>
  <c r="X49" i="10"/>
  <c r="A50" i="10"/>
  <c r="O50" i="10"/>
  <c r="Q50" i="10"/>
  <c r="X50" i="10"/>
  <c r="A51" i="10"/>
  <c r="O51" i="10"/>
  <c r="Q51" i="10"/>
  <c r="X51" i="10"/>
  <c r="A52" i="10"/>
  <c r="O52" i="10"/>
  <c r="Q52" i="10"/>
  <c r="X52" i="10"/>
  <c r="A53" i="10"/>
  <c r="O53" i="10"/>
  <c r="Q53" i="10"/>
  <c r="X53" i="10"/>
  <c r="A54" i="10"/>
  <c r="O54" i="10"/>
  <c r="Q54" i="10"/>
  <c r="X54" i="10"/>
  <c r="A55" i="10"/>
  <c r="O55" i="10"/>
  <c r="Q55" i="10"/>
  <c r="X55" i="10"/>
  <c r="A56" i="10"/>
  <c r="O56" i="10"/>
  <c r="Q56" i="10"/>
  <c r="X56" i="10"/>
  <c r="A57" i="10"/>
  <c r="O57" i="10"/>
  <c r="Q57" i="10"/>
  <c r="X57" i="10"/>
  <c r="A58" i="10"/>
  <c r="O58" i="10"/>
  <c r="Q58" i="10"/>
  <c r="X58" i="10"/>
  <c r="A59" i="10"/>
  <c r="O59" i="10"/>
  <c r="Q59" i="10"/>
  <c r="X59" i="10"/>
  <c r="A60" i="10"/>
  <c r="O60" i="10"/>
  <c r="Q60" i="10"/>
  <c r="X60" i="10"/>
  <c r="A61" i="10"/>
  <c r="O61" i="10"/>
  <c r="Q61" i="10"/>
  <c r="X61" i="10"/>
  <c r="A62" i="10"/>
  <c r="O62" i="10"/>
  <c r="Q62" i="10"/>
  <c r="X62" i="10"/>
  <c r="A63" i="10"/>
  <c r="O63" i="10"/>
  <c r="Q63" i="10"/>
  <c r="X63" i="10"/>
  <c r="A64" i="10"/>
  <c r="O64" i="10"/>
  <c r="Q64" i="10"/>
  <c r="X64" i="10"/>
  <c r="A65" i="10"/>
  <c r="O65" i="10"/>
  <c r="Q65" i="10"/>
  <c r="X65" i="10"/>
  <c r="A66" i="10"/>
  <c r="X66" i="10"/>
  <c r="A67" i="10"/>
  <c r="X67" i="10"/>
  <c r="A68" i="10"/>
  <c r="X68" i="10"/>
  <c r="A69" i="10"/>
  <c r="O69" i="10"/>
  <c r="U69" i="10" s="1"/>
  <c r="Q69" i="10"/>
  <c r="W69" i="10" s="1"/>
  <c r="X69" i="10"/>
  <c r="E70" i="10"/>
  <c r="X70" i="10"/>
  <c r="A71" i="10"/>
  <c r="O71" i="10"/>
  <c r="Q71" i="10"/>
  <c r="X71" i="10"/>
  <c r="A72" i="10"/>
  <c r="O72" i="10"/>
  <c r="Q72" i="10"/>
  <c r="X72" i="10"/>
  <c r="A73" i="10"/>
  <c r="O73" i="10"/>
  <c r="Q73" i="10"/>
  <c r="X73" i="10"/>
  <c r="A74" i="10"/>
  <c r="O74" i="10"/>
  <c r="Q74" i="10"/>
  <c r="X74" i="10"/>
  <c r="A75" i="10"/>
  <c r="O75" i="10"/>
  <c r="Q75" i="10"/>
  <c r="X75" i="10"/>
  <c r="A76" i="10"/>
  <c r="O76" i="10"/>
  <c r="Q76" i="10"/>
  <c r="X76" i="10"/>
  <c r="A77" i="10"/>
  <c r="O77" i="10"/>
  <c r="Q77" i="10"/>
  <c r="X77" i="10"/>
  <c r="A78" i="10"/>
  <c r="O78" i="10"/>
  <c r="Q78" i="10"/>
  <c r="X78" i="10"/>
  <c r="A79" i="10"/>
  <c r="O79" i="10"/>
  <c r="Q79" i="10"/>
  <c r="X79" i="10"/>
  <c r="A80" i="10"/>
  <c r="O80" i="10"/>
  <c r="Q80" i="10"/>
  <c r="X80" i="10"/>
  <c r="A81" i="10"/>
  <c r="O81" i="10"/>
  <c r="Q81" i="10"/>
  <c r="X81" i="10"/>
  <c r="A82" i="10"/>
  <c r="O82" i="10"/>
  <c r="Q82" i="10"/>
  <c r="X82" i="10"/>
  <c r="A83" i="10"/>
  <c r="O83" i="10"/>
  <c r="Q83" i="10"/>
  <c r="X83" i="10"/>
  <c r="A84" i="10"/>
  <c r="O84" i="10"/>
  <c r="Q84" i="10"/>
  <c r="X84" i="10"/>
  <c r="A85" i="10"/>
  <c r="O85" i="10"/>
  <c r="Q85" i="10"/>
  <c r="X85" i="10"/>
  <c r="A86" i="10"/>
  <c r="O86" i="10"/>
  <c r="Q86" i="10"/>
  <c r="X86" i="10"/>
  <c r="A87" i="10"/>
  <c r="X87" i="10"/>
  <c r="A88" i="10"/>
  <c r="X88" i="10"/>
  <c r="A89" i="10"/>
  <c r="X89" i="10"/>
  <c r="A90" i="10"/>
  <c r="O90" i="10"/>
  <c r="U90" i="10" s="1"/>
  <c r="Q90" i="10"/>
  <c r="W90" i="10" s="1"/>
  <c r="X90" i="10"/>
  <c r="E91" i="10"/>
  <c r="X91" i="10"/>
  <c r="A92" i="10"/>
  <c r="O92" i="10"/>
  <c r="Q92" i="10"/>
  <c r="X92" i="10"/>
  <c r="A93" i="10"/>
  <c r="O93" i="10"/>
  <c r="Q93" i="10"/>
  <c r="X93" i="10"/>
  <c r="A94" i="10"/>
  <c r="O94" i="10"/>
  <c r="Q94" i="10"/>
  <c r="X94" i="10"/>
  <c r="A95" i="10"/>
  <c r="O95" i="10"/>
  <c r="Q95" i="10"/>
  <c r="X95" i="10"/>
  <c r="A96" i="10"/>
  <c r="O96" i="10"/>
  <c r="Q96" i="10"/>
  <c r="X96" i="10"/>
  <c r="A97" i="10"/>
  <c r="O97" i="10"/>
  <c r="Q97" i="10"/>
  <c r="X97" i="10"/>
  <c r="A98" i="10"/>
  <c r="O98" i="10"/>
  <c r="Q98" i="10"/>
  <c r="X98" i="10"/>
  <c r="A99" i="10"/>
  <c r="O99" i="10"/>
  <c r="Q99" i="10"/>
  <c r="X99" i="10"/>
  <c r="A100" i="10"/>
  <c r="O100" i="10"/>
  <c r="Q100" i="10"/>
  <c r="X100" i="10"/>
  <c r="A101" i="10"/>
  <c r="O101" i="10"/>
  <c r="Q101" i="10"/>
  <c r="X101" i="10"/>
  <c r="A102" i="10"/>
  <c r="O102" i="10"/>
  <c r="Q102" i="10"/>
  <c r="X102" i="10"/>
  <c r="A103" i="10"/>
  <c r="O103" i="10"/>
  <c r="Q103" i="10"/>
  <c r="X103" i="10"/>
  <c r="A104" i="10"/>
  <c r="O104" i="10"/>
  <c r="Q104" i="10"/>
  <c r="X104" i="10"/>
  <c r="A105" i="10"/>
  <c r="O105" i="10"/>
  <c r="Q105" i="10"/>
  <c r="X105" i="10"/>
  <c r="A106" i="10"/>
  <c r="O106" i="10"/>
  <c r="Q106" i="10"/>
  <c r="X106" i="10"/>
  <c r="A107" i="10"/>
  <c r="O107" i="10"/>
  <c r="Q107" i="10"/>
  <c r="X107" i="10"/>
  <c r="A108" i="10"/>
  <c r="X108" i="10"/>
  <c r="A109" i="10"/>
  <c r="X109" i="10"/>
  <c r="A110" i="10"/>
  <c r="X110" i="10"/>
  <c r="A111" i="10"/>
  <c r="O111" i="10"/>
  <c r="U111" i="10" s="1"/>
  <c r="Q111" i="10"/>
  <c r="W111" i="10" s="1"/>
  <c r="X111" i="10"/>
  <c r="E112" i="10"/>
  <c r="X112" i="10"/>
  <c r="A113" i="10"/>
  <c r="O113" i="10"/>
  <c r="Q113" i="10"/>
  <c r="X113" i="10"/>
  <c r="A114" i="10"/>
  <c r="O114" i="10"/>
  <c r="Q114" i="10"/>
  <c r="X114" i="10"/>
  <c r="A115" i="10"/>
  <c r="O115" i="10"/>
  <c r="Q115" i="10"/>
  <c r="X115" i="10"/>
  <c r="A116" i="10"/>
  <c r="O116" i="10"/>
  <c r="Q116" i="10"/>
  <c r="X116" i="10"/>
  <c r="A117" i="10"/>
  <c r="O117" i="10"/>
  <c r="Q117" i="10"/>
  <c r="X117" i="10"/>
  <c r="A118" i="10"/>
  <c r="O118" i="10"/>
  <c r="Q118" i="10"/>
  <c r="X118" i="10"/>
  <c r="A119" i="10"/>
  <c r="O119" i="10"/>
  <c r="Q119" i="10"/>
  <c r="X119" i="10"/>
  <c r="A120" i="10"/>
  <c r="O120" i="10"/>
  <c r="Q120" i="10"/>
  <c r="X120" i="10"/>
  <c r="A121" i="10"/>
  <c r="O121" i="10"/>
  <c r="Q121" i="10"/>
  <c r="X121" i="10"/>
  <c r="A122" i="10"/>
  <c r="O122" i="10"/>
  <c r="Q122" i="10"/>
  <c r="X122" i="10"/>
  <c r="A123" i="10"/>
  <c r="O123" i="10"/>
  <c r="Q123" i="10"/>
  <c r="X123" i="10"/>
  <c r="A124" i="10"/>
  <c r="O124" i="10"/>
  <c r="Q124" i="10"/>
  <c r="X124" i="10"/>
  <c r="A125" i="10"/>
  <c r="O125" i="10"/>
  <c r="Q125" i="10"/>
  <c r="X125" i="10"/>
  <c r="A126" i="10"/>
  <c r="O126" i="10"/>
  <c r="Q126" i="10"/>
  <c r="X126" i="10"/>
  <c r="A127" i="10"/>
  <c r="O127" i="10"/>
  <c r="Q127" i="10"/>
  <c r="X127" i="10"/>
  <c r="A128" i="10"/>
  <c r="O128" i="10"/>
  <c r="Q128" i="10"/>
  <c r="X128" i="10"/>
  <c r="A129" i="10"/>
  <c r="X129" i="10"/>
  <c r="A130" i="10"/>
  <c r="X130" i="10"/>
  <c r="A131" i="10"/>
  <c r="X131" i="10"/>
  <c r="A132" i="10"/>
  <c r="O132" i="10"/>
  <c r="U132" i="10" s="1"/>
  <c r="Q132" i="10"/>
  <c r="W132" i="10"/>
  <c r="X132" i="10"/>
  <c r="E133" i="10"/>
  <c r="X133" i="10"/>
  <c r="A134" i="10"/>
  <c r="O134" i="10"/>
  <c r="Q134" i="10"/>
  <c r="X134" i="10"/>
  <c r="A135" i="10"/>
  <c r="O135" i="10"/>
  <c r="Q135" i="10"/>
  <c r="X135" i="10"/>
  <c r="A136" i="10"/>
  <c r="O136" i="10"/>
  <c r="Q136" i="10"/>
  <c r="X136" i="10"/>
  <c r="A137" i="10"/>
  <c r="O137" i="10"/>
  <c r="Q137" i="10"/>
  <c r="X137" i="10"/>
  <c r="A138" i="10"/>
  <c r="O138" i="10"/>
  <c r="Q138" i="10"/>
  <c r="X138" i="10"/>
  <c r="A139" i="10"/>
  <c r="O139" i="10"/>
  <c r="Q139" i="10"/>
  <c r="X139" i="10"/>
  <c r="A140" i="10"/>
  <c r="O140" i="10"/>
  <c r="Q140" i="10"/>
  <c r="X140" i="10"/>
  <c r="A141" i="10"/>
  <c r="O141" i="10"/>
  <c r="Q141" i="10"/>
  <c r="X141" i="10"/>
  <c r="A142" i="10"/>
  <c r="O142" i="10"/>
  <c r="Q142" i="10"/>
  <c r="X142" i="10"/>
  <c r="A143" i="10"/>
  <c r="O143" i="10"/>
  <c r="Q143" i="10"/>
  <c r="X143" i="10"/>
  <c r="A144" i="10"/>
  <c r="O144" i="10"/>
  <c r="Q144" i="10"/>
  <c r="X144" i="10"/>
  <c r="A145" i="10"/>
  <c r="O145" i="10"/>
  <c r="Q145" i="10"/>
  <c r="X145" i="10"/>
  <c r="A146" i="10"/>
  <c r="O146" i="10"/>
  <c r="Q146" i="10"/>
  <c r="X146" i="10"/>
  <c r="A147" i="10"/>
  <c r="O147" i="10"/>
  <c r="Q147" i="10"/>
  <c r="X147" i="10"/>
  <c r="A148" i="10"/>
  <c r="O148" i="10"/>
  <c r="Q148" i="10"/>
  <c r="X148" i="10"/>
  <c r="A149" i="10"/>
  <c r="O149" i="10"/>
  <c r="Q149" i="10"/>
  <c r="X149" i="10"/>
  <c r="A150" i="10"/>
  <c r="X150" i="10"/>
  <c r="A151" i="10"/>
  <c r="X151" i="10"/>
  <c r="A152" i="10"/>
  <c r="X152" i="10"/>
  <c r="A153" i="10"/>
  <c r="O153" i="10"/>
  <c r="U153" i="10"/>
  <c r="Q153" i="10"/>
  <c r="W153" i="10" s="1"/>
  <c r="X153" i="10"/>
  <c r="E154" i="10"/>
  <c r="X154" i="10"/>
  <c r="A155" i="10"/>
  <c r="O155" i="10"/>
  <c r="Q155" i="10"/>
  <c r="X155" i="10"/>
  <c r="A156" i="10"/>
  <c r="O156" i="10"/>
  <c r="Q156" i="10"/>
  <c r="X156" i="10"/>
  <c r="A157" i="10"/>
  <c r="O157" i="10"/>
  <c r="Q157" i="10"/>
  <c r="X157" i="10"/>
  <c r="A158" i="10"/>
  <c r="O158" i="10"/>
  <c r="Q158" i="10"/>
  <c r="X158" i="10"/>
  <c r="A159" i="10"/>
  <c r="O159" i="10"/>
  <c r="Q159" i="10"/>
  <c r="X159" i="10"/>
  <c r="A160" i="10"/>
  <c r="O160" i="10"/>
  <c r="Q160" i="10"/>
  <c r="X160" i="10"/>
  <c r="A161" i="10"/>
  <c r="O161" i="10"/>
  <c r="Q161" i="10"/>
  <c r="X161" i="10"/>
  <c r="A162" i="10"/>
  <c r="O162" i="10"/>
  <c r="Q162" i="10"/>
  <c r="X162" i="10"/>
  <c r="A163" i="10"/>
  <c r="O163" i="10"/>
  <c r="Q163" i="10"/>
  <c r="X163" i="10"/>
  <c r="A164" i="10"/>
  <c r="O164" i="10"/>
  <c r="Q164" i="10"/>
  <c r="X164" i="10"/>
  <c r="A165" i="10"/>
  <c r="O165" i="10"/>
  <c r="Q165" i="10"/>
  <c r="X165" i="10"/>
  <c r="A166" i="10"/>
  <c r="O166" i="10"/>
  <c r="Q166" i="10"/>
  <c r="X166" i="10"/>
  <c r="A167" i="10"/>
  <c r="O167" i="10"/>
  <c r="Q167" i="10"/>
  <c r="X167" i="10"/>
  <c r="A168" i="10"/>
  <c r="O168" i="10"/>
  <c r="Q168" i="10"/>
  <c r="X168" i="10"/>
  <c r="A169" i="10"/>
  <c r="O169" i="10"/>
  <c r="Q169" i="10"/>
  <c r="X169" i="10"/>
  <c r="A170" i="10"/>
  <c r="O170" i="10"/>
  <c r="Q170" i="10"/>
  <c r="X170" i="10"/>
  <c r="A171" i="10"/>
  <c r="X171" i="10"/>
  <c r="A172" i="10"/>
  <c r="X172" i="10"/>
  <c r="A173" i="10"/>
  <c r="X173" i="10"/>
  <c r="A174" i="10"/>
  <c r="O174" i="10"/>
  <c r="U174" i="10" s="1"/>
  <c r="Q174" i="10"/>
  <c r="W174" i="10" s="1"/>
  <c r="X174" i="10"/>
  <c r="E175" i="10"/>
  <c r="X175" i="10"/>
  <c r="A176" i="10"/>
  <c r="O176" i="10"/>
  <c r="Q176" i="10"/>
  <c r="X176" i="10"/>
  <c r="A177" i="10"/>
  <c r="O177" i="10"/>
  <c r="Q177" i="10"/>
  <c r="X177" i="10"/>
  <c r="A178" i="10"/>
  <c r="O178" i="10"/>
  <c r="Q178" i="10"/>
  <c r="X178" i="10"/>
  <c r="A179" i="10"/>
  <c r="O179" i="10"/>
  <c r="Q179" i="10"/>
  <c r="X179" i="10"/>
  <c r="A180" i="10"/>
  <c r="O180" i="10"/>
  <c r="Q180" i="10"/>
  <c r="X180" i="10"/>
  <c r="A181" i="10"/>
  <c r="O181" i="10"/>
  <c r="Q181" i="10"/>
  <c r="X181" i="10"/>
  <c r="A182" i="10"/>
  <c r="O182" i="10"/>
  <c r="Q182" i="10"/>
  <c r="X182" i="10"/>
  <c r="A183" i="10"/>
  <c r="O183" i="10"/>
  <c r="Q183" i="10"/>
  <c r="X183" i="10"/>
  <c r="A184" i="10"/>
  <c r="O184" i="10"/>
  <c r="Q184" i="10"/>
  <c r="X184" i="10"/>
  <c r="A185" i="10"/>
  <c r="O185" i="10"/>
  <c r="Q185" i="10"/>
  <c r="X185" i="10"/>
  <c r="A186" i="10"/>
  <c r="O186" i="10"/>
  <c r="Q186" i="10"/>
  <c r="X186" i="10"/>
  <c r="A187" i="10"/>
  <c r="O187" i="10"/>
  <c r="Q187" i="10"/>
  <c r="X187" i="10"/>
  <c r="A188" i="10"/>
  <c r="O188" i="10"/>
  <c r="Q188" i="10"/>
  <c r="X188" i="10"/>
  <c r="A189" i="10"/>
  <c r="O189" i="10"/>
  <c r="Q189" i="10"/>
  <c r="X189" i="10"/>
  <c r="A190" i="10"/>
  <c r="O190" i="10"/>
  <c r="Q190" i="10"/>
  <c r="X190" i="10"/>
  <c r="A191" i="10"/>
  <c r="O191" i="10"/>
  <c r="Q191" i="10"/>
  <c r="X191" i="10"/>
  <c r="A192" i="10"/>
  <c r="X192" i="10"/>
  <c r="A193" i="10"/>
  <c r="X193" i="10"/>
  <c r="A194" i="10"/>
  <c r="X194" i="10"/>
  <c r="A195" i="10"/>
  <c r="O195" i="10"/>
  <c r="U195" i="10" s="1"/>
  <c r="Q195" i="10"/>
  <c r="W195" i="10" s="1"/>
  <c r="X195" i="10"/>
  <c r="E196" i="10"/>
  <c r="X196" i="10"/>
  <c r="A197" i="10"/>
  <c r="O197" i="10"/>
  <c r="Q197" i="10"/>
  <c r="X197" i="10"/>
  <c r="A198" i="10"/>
  <c r="O198" i="10"/>
  <c r="Q198" i="10"/>
  <c r="X198" i="10"/>
  <c r="A199" i="10"/>
  <c r="O199" i="10"/>
  <c r="Q199" i="10"/>
  <c r="X199" i="10"/>
  <c r="A200" i="10"/>
  <c r="O200" i="10"/>
  <c r="Q200" i="10"/>
  <c r="X200" i="10"/>
  <c r="A201" i="10"/>
  <c r="O201" i="10"/>
  <c r="Q201" i="10"/>
  <c r="X201" i="10"/>
  <c r="A202" i="10"/>
  <c r="O202" i="10"/>
  <c r="Q202" i="10"/>
  <c r="X202" i="10"/>
  <c r="A203" i="10"/>
  <c r="O203" i="10"/>
  <c r="Q203" i="10"/>
  <c r="X203" i="10"/>
  <c r="A204" i="10"/>
  <c r="O204" i="10"/>
  <c r="Q204" i="10"/>
  <c r="X204" i="10"/>
  <c r="A205" i="10"/>
  <c r="O205" i="10"/>
  <c r="Q205" i="10"/>
  <c r="X205" i="10"/>
  <c r="A206" i="10"/>
  <c r="O206" i="10"/>
  <c r="Q206" i="10"/>
  <c r="X206" i="10"/>
  <c r="A207" i="10"/>
  <c r="O207" i="10"/>
  <c r="Q207" i="10"/>
  <c r="X207" i="10"/>
  <c r="A208" i="10"/>
  <c r="O208" i="10"/>
  <c r="Q208" i="10"/>
  <c r="X208" i="10"/>
  <c r="A209" i="10"/>
  <c r="O209" i="10"/>
  <c r="Q209" i="10"/>
  <c r="X209" i="10"/>
  <c r="A210" i="10"/>
  <c r="O210" i="10"/>
  <c r="Q210" i="10"/>
  <c r="X210" i="10"/>
  <c r="A211" i="10"/>
  <c r="O211" i="10"/>
  <c r="Q211" i="10"/>
  <c r="X211" i="10"/>
  <c r="A212" i="10"/>
  <c r="O212" i="10"/>
  <c r="Q212" i="10"/>
  <c r="X212" i="10"/>
  <c r="A213" i="10"/>
  <c r="X213" i="10"/>
  <c r="A214" i="10"/>
  <c r="X214" i="10"/>
  <c r="A215" i="10"/>
  <c r="X215" i="10"/>
  <c r="A216" i="10"/>
  <c r="O216" i="10"/>
  <c r="U216" i="10" s="1"/>
  <c r="Q216" i="10"/>
  <c r="W216" i="10" s="1"/>
  <c r="X216" i="10"/>
  <c r="E217" i="10"/>
  <c r="X217" i="10"/>
  <c r="A218" i="10"/>
  <c r="O218" i="10"/>
  <c r="Q218" i="10"/>
  <c r="X218" i="10"/>
  <c r="A219" i="10"/>
  <c r="O219" i="10"/>
  <c r="Q219" i="10"/>
  <c r="X219" i="10"/>
  <c r="A220" i="10"/>
  <c r="O220" i="10"/>
  <c r="Q220" i="10"/>
  <c r="X220" i="10"/>
  <c r="A221" i="10"/>
  <c r="O221" i="10"/>
  <c r="Q221" i="10"/>
  <c r="X221" i="10"/>
  <c r="A222" i="10"/>
  <c r="O222" i="10"/>
  <c r="Q222" i="10"/>
  <c r="X222" i="10"/>
  <c r="A223" i="10"/>
  <c r="O223" i="10"/>
  <c r="Q223" i="10"/>
  <c r="X223" i="10"/>
  <c r="A224" i="10"/>
  <c r="O224" i="10"/>
  <c r="Q224" i="10"/>
  <c r="X224" i="10"/>
  <c r="A225" i="10"/>
  <c r="O225" i="10"/>
  <c r="Q225" i="10"/>
  <c r="X225" i="10"/>
  <c r="A226" i="10"/>
  <c r="O226" i="10"/>
  <c r="Q226" i="10"/>
  <c r="X226" i="10"/>
  <c r="A227" i="10"/>
  <c r="O227" i="10"/>
  <c r="Q227" i="10"/>
  <c r="X227" i="10"/>
  <c r="A228" i="10"/>
  <c r="O228" i="10"/>
  <c r="Q228" i="10"/>
  <c r="X228" i="10"/>
  <c r="A229" i="10"/>
  <c r="O229" i="10"/>
  <c r="Q229" i="10"/>
  <c r="X229" i="10"/>
  <c r="A230" i="10"/>
  <c r="O230" i="10"/>
  <c r="Q230" i="10"/>
  <c r="X230" i="10"/>
  <c r="A231" i="10"/>
  <c r="O231" i="10"/>
  <c r="Q231" i="10"/>
  <c r="X231" i="10"/>
  <c r="A232" i="10"/>
  <c r="O232" i="10"/>
  <c r="Q232" i="10"/>
  <c r="X232" i="10"/>
  <c r="A233" i="10"/>
  <c r="O233" i="10"/>
  <c r="Q233" i="10"/>
  <c r="X233" i="10"/>
  <c r="A234" i="10"/>
  <c r="X234" i="10"/>
  <c r="A235" i="10"/>
  <c r="X235" i="10"/>
  <c r="A236" i="10"/>
  <c r="X236" i="10"/>
  <c r="A237" i="10"/>
  <c r="O237" i="10"/>
  <c r="U237" i="10" s="1"/>
  <c r="Q237" i="10"/>
  <c r="W237" i="10"/>
  <c r="X237" i="10"/>
  <c r="E238" i="10"/>
  <c r="X238" i="10"/>
  <c r="A239" i="10"/>
  <c r="O239" i="10"/>
  <c r="Q239" i="10"/>
  <c r="X239" i="10"/>
  <c r="A240" i="10"/>
  <c r="O240" i="10"/>
  <c r="Q240" i="10"/>
  <c r="X240" i="10"/>
  <c r="A241" i="10"/>
  <c r="O241" i="10"/>
  <c r="Q241" i="10"/>
  <c r="X241" i="10"/>
  <c r="A242" i="10"/>
  <c r="O242" i="10"/>
  <c r="Q242" i="10"/>
  <c r="X242" i="10"/>
  <c r="A243" i="10"/>
  <c r="O243" i="10"/>
  <c r="Q243" i="10"/>
  <c r="X243" i="10"/>
  <c r="A244" i="10"/>
  <c r="O244" i="10"/>
  <c r="Q244" i="10"/>
  <c r="X244" i="10"/>
  <c r="A245" i="10"/>
  <c r="O245" i="10"/>
  <c r="Q245" i="10"/>
  <c r="X245" i="10"/>
  <c r="A246" i="10"/>
  <c r="O246" i="10"/>
  <c r="Q246" i="10"/>
  <c r="X246" i="10"/>
  <c r="A247" i="10"/>
  <c r="O247" i="10"/>
  <c r="Q247" i="10"/>
  <c r="X247" i="10"/>
  <c r="A248" i="10"/>
  <c r="O248" i="10"/>
  <c r="Q248" i="10"/>
  <c r="X248" i="10"/>
  <c r="A249" i="10"/>
  <c r="O249" i="10"/>
  <c r="Q249" i="10"/>
  <c r="X249" i="10"/>
  <c r="A250" i="10"/>
  <c r="O250" i="10"/>
  <c r="Q250" i="10"/>
  <c r="X250" i="10"/>
  <c r="A251" i="10"/>
  <c r="O251" i="10"/>
  <c r="Q251" i="10"/>
  <c r="X251" i="10"/>
  <c r="A252" i="10"/>
  <c r="O252" i="10"/>
  <c r="Q252" i="10"/>
  <c r="X252" i="10"/>
  <c r="A253" i="10"/>
  <c r="O253" i="10"/>
  <c r="Q253" i="10"/>
  <c r="X253" i="10"/>
  <c r="A254" i="10"/>
  <c r="O254" i="10"/>
  <c r="Q254" i="10"/>
  <c r="X254" i="10"/>
  <c r="A255" i="10"/>
  <c r="X255" i="10"/>
  <c r="A256" i="10"/>
  <c r="X256" i="10"/>
  <c r="A257" i="10"/>
  <c r="X257" i="10"/>
  <c r="A258" i="10"/>
  <c r="O258" i="10"/>
  <c r="U258" i="10"/>
  <c r="Q258" i="10"/>
  <c r="W258" i="10" s="1"/>
  <c r="X258" i="10"/>
  <c r="E259" i="10"/>
  <c r="X259" i="10"/>
  <c r="A260" i="10"/>
  <c r="O260" i="10"/>
  <c r="Q260" i="10"/>
  <c r="X260" i="10"/>
  <c r="A261" i="10"/>
  <c r="O261" i="10"/>
  <c r="Q261" i="10"/>
  <c r="X261" i="10"/>
  <c r="A262" i="10"/>
  <c r="O262" i="10"/>
  <c r="Q262" i="10"/>
  <c r="X262" i="10"/>
  <c r="A263" i="10"/>
  <c r="O263" i="10"/>
  <c r="Q263" i="10"/>
  <c r="X263" i="10"/>
  <c r="A264" i="10"/>
  <c r="O264" i="10"/>
  <c r="Q264" i="10"/>
  <c r="X264" i="10"/>
  <c r="A265" i="10"/>
  <c r="O265" i="10"/>
  <c r="Q265" i="10"/>
  <c r="X265" i="10"/>
  <c r="A266" i="10"/>
  <c r="O266" i="10"/>
  <c r="Q266" i="10"/>
  <c r="X266" i="10"/>
  <c r="A267" i="10"/>
  <c r="O267" i="10"/>
  <c r="Q267" i="10"/>
  <c r="X267" i="10"/>
  <c r="A268" i="10"/>
  <c r="O268" i="10"/>
  <c r="Q268" i="10"/>
  <c r="X268" i="10"/>
  <c r="A269" i="10"/>
  <c r="O269" i="10"/>
  <c r="Q269" i="10"/>
  <c r="X269" i="10"/>
  <c r="A270" i="10"/>
  <c r="O270" i="10"/>
  <c r="Q270" i="10"/>
  <c r="X270" i="10"/>
  <c r="A271" i="10"/>
  <c r="O271" i="10"/>
  <c r="Q271" i="10"/>
  <c r="X271" i="10"/>
  <c r="A272" i="10"/>
  <c r="O272" i="10"/>
  <c r="Q272" i="10"/>
  <c r="X272" i="10"/>
  <c r="A273" i="10"/>
  <c r="O273" i="10"/>
  <c r="Q273" i="10"/>
  <c r="X273" i="10"/>
  <c r="A274" i="10"/>
  <c r="O274" i="10"/>
  <c r="Q274" i="10"/>
  <c r="X274" i="10"/>
  <c r="A275" i="10"/>
  <c r="O275" i="10"/>
  <c r="Q275" i="10"/>
  <c r="X275" i="10"/>
  <c r="A276" i="10"/>
  <c r="X276" i="10"/>
  <c r="A277" i="10"/>
  <c r="X277" i="10"/>
  <c r="A278" i="10"/>
  <c r="X278" i="10"/>
  <c r="A279" i="10"/>
  <c r="O279" i="10"/>
  <c r="U279" i="10" s="1"/>
  <c r="Q279" i="10"/>
  <c r="W279" i="10" s="1"/>
  <c r="X279" i="10"/>
  <c r="E280" i="10"/>
  <c r="X280" i="10"/>
  <c r="A281" i="10"/>
  <c r="O281" i="10"/>
  <c r="Q281" i="10"/>
  <c r="X281" i="10"/>
  <c r="A282" i="10"/>
  <c r="O282" i="10"/>
  <c r="Q282" i="10"/>
  <c r="X282" i="10"/>
  <c r="A283" i="10"/>
  <c r="O283" i="10"/>
  <c r="Q283" i="10"/>
  <c r="X283" i="10"/>
  <c r="A284" i="10"/>
  <c r="O284" i="10"/>
  <c r="Q284" i="10"/>
  <c r="X284" i="10"/>
  <c r="A285" i="10"/>
  <c r="O285" i="10"/>
  <c r="Q285" i="10"/>
  <c r="X285" i="10"/>
  <c r="A286" i="10"/>
  <c r="O286" i="10"/>
  <c r="Q286" i="10"/>
  <c r="X286" i="10"/>
  <c r="A287" i="10"/>
  <c r="O287" i="10"/>
  <c r="Q287" i="10"/>
  <c r="X287" i="10"/>
  <c r="A288" i="10"/>
  <c r="O288" i="10"/>
  <c r="Q288" i="10"/>
  <c r="X288" i="10"/>
  <c r="A289" i="10"/>
  <c r="O289" i="10"/>
  <c r="Q289" i="10"/>
  <c r="X289" i="10"/>
  <c r="A290" i="10"/>
  <c r="O290" i="10"/>
  <c r="Q290" i="10"/>
  <c r="X290" i="10"/>
  <c r="A291" i="10"/>
  <c r="O291" i="10"/>
  <c r="Q291" i="10"/>
  <c r="X291" i="10"/>
  <c r="A292" i="10"/>
  <c r="O292" i="10"/>
  <c r="Q292" i="10"/>
  <c r="X292" i="10"/>
  <c r="A293" i="10"/>
  <c r="O293" i="10"/>
  <c r="Q293" i="10"/>
  <c r="X293" i="10"/>
  <c r="A294" i="10"/>
  <c r="O294" i="10"/>
  <c r="Q294" i="10"/>
  <c r="X294" i="10"/>
  <c r="A295" i="10"/>
  <c r="O295" i="10"/>
  <c r="Q295" i="10"/>
  <c r="X295" i="10"/>
  <c r="A296" i="10"/>
  <c r="O296" i="10"/>
  <c r="Q296" i="10"/>
  <c r="X296" i="10"/>
  <c r="A297" i="10"/>
  <c r="X297" i="10"/>
  <c r="A298" i="10"/>
  <c r="X298" i="10"/>
  <c r="A299" i="10"/>
  <c r="X299" i="10"/>
  <c r="A300" i="10"/>
  <c r="O300" i="10"/>
  <c r="U300" i="10" s="1"/>
  <c r="Q300" i="10"/>
  <c r="W300" i="10" s="1"/>
  <c r="X300" i="10"/>
  <c r="E301" i="10"/>
  <c r="X301" i="10"/>
  <c r="A302" i="10"/>
  <c r="O302" i="10"/>
  <c r="Q302" i="10"/>
  <c r="X302" i="10"/>
  <c r="A303" i="10"/>
  <c r="O303" i="10"/>
  <c r="Q303" i="10"/>
  <c r="X303" i="10"/>
  <c r="A304" i="10"/>
  <c r="O304" i="10"/>
  <c r="Q304" i="10"/>
  <c r="X304" i="10"/>
  <c r="A305" i="10"/>
  <c r="O305" i="10"/>
  <c r="Q305" i="10"/>
  <c r="X305" i="10"/>
  <c r="A306" i="10"/>
  <c r="O306" i="10"/>
  <c r="Q306" i="10"/>
  <c r="X306" i="10"/>
  <c r="A307" i="10"/>
  <c r="O307" i="10"/>
  <c r="Q307" i="10"/>
  <c r="X307" i="10"/>
  <c r="A308" i="10"/>
  <c r="O308" i="10"/>
  <c r="Q308" i="10"/>
  <c r="X308" i="10"/>
  <c r="A309" i="10"/>
  <c r="O309" i="10"/>
  <c r="Q309" i="10"/>
  <c r="X309" i="10"/>
  <c r="A310" i="10"/>
  <c r="O310" i="10"/>
  <c r="Q310" i="10"/>
  <c r="X310" i="10"/>
  <c r="A311" i="10"/>
  <c r="O311" i="10"/>
  <c r="Q311" i="10"/>
  <c r="X311" i="10"/>
  <c r="A312" i="10"/>
  <c r="O312" i="10"/>
  <c r="Q312" i="10"/>
  <c r="X312" i="10"/>
  <c r="A313" i="10"/>
  <c r="O313" i="10"/>
  <c r="Q313" i="10"/>
  <c r="X313" i="10"/>
  <c r="A314" i="10"/>
  <c r="O314" i="10"/>
  <c r="Q314" i="10"/>
  <c r="X314" i="10"/>
  <c r="A315" i="10"/>
  <c r="O315" i="10"/>
  <c r="Q315" i="10"/>
  <c r="X315" i="10"/>
  <c r="A316" i="10"/>
  <c r="O316" i="10"/>
  <c r="Q316" i="10"/>
  <c r="X316" i="10"/>
  <c r="A317" i="10"/>
  <c r="O317" i="10"/>
  <c r="Q317" i="10"/>
  <c r="X317" i="10"/>
  <c r="A318" i="10"/>
  <c r="X318" i="10"/>
  <c r="A319" i="10"/>
  <c r="X319" i="10"/>
  <c r="A320" i="10"/>
  <c r="X320" i="10"/>
  <c r="A321" i="10"/>
  <c r="O321" i="10"/>
  <c r="U321" i="10" s="1"/>
  <c r="Q321" i="10"/>
  <c r="W321" i="10" s="1"/>
  <c r="X321" i="10"/>
  <c r="E322" i="10"/>
  <c r="X322" i="10"/>
  <c r="A323" i="10"/>
  <c r="O323" i="10"/>
  <c r="Q323" i="10"/>
  <c r="X323" i="10"/>
  <c r="A324" i="10"/>
  <c r="O324" i="10"/>
  <c r="Q324" i="10"/>
  <c r="X324" i="10"/>
  <c r="A325" i="10"/>
  <c r="O325" i="10"/>
  <c r="Q325" i="10"/>
  <c r="X325" i="10"/>
  <c r="A326" i="10"/>
  <c r="O326" i="10"/>
  <c r="Q326" i="10"/>
  <c r="X326" i="10"/>
  <c r="A327" i="10"/>
  <c r="O327" i="10"/>
  <c r="Q327" i="10"/>
  <c r="X327" i="10"/>
  <c r="A328" i="10"/>
  <c r="O328" i="10"/>
  <c r="Q328" i="10"/>
  <c r="X328" i="10"/>
  <c r="A329" i="10"/>
  <c r="O329" i="10"/>
  <c r="Q329" i="10"/>
  <c r="X329" i="10"/>
  <c r="A330" i="10"/>
  <c r="O330" i="10"/>
  <c r="Q330" i="10"/>
  <c r="X330" i="10"/>
  <c r="A331" i="10"/>
  <c r="O331" i="10"/>
  <c r="Q331" i="10"/>
  <c r="X331" i="10"/>
  <c r="A332" i="10"/>
  <c r="O332" i="10"/>
  <c r="Q332" i="10"/>
  <c r="X332" i="10"/>
  <c r="A333" i="10"/>
  <c r="O333" i="10"/>
  <c r="Q333" i="10"/>
  <c r="X333" i="10"/>
  <c r="A334" i="10"/>
  <c r="O334" i="10"/>
  <c r="Q334" i="10"/>
  <c r="X334" i="10"/>
  <c r="A335" i="10"/>
  <c r="O335" i="10"/>
  <c r="Q335" i="10"/>
  <c r="X335" i="10"/>
  <c r="A336" i="10"/>
  <c r="O336" i="10"/>
  <c r="Q336" i="10"/>
  <c r="X336" i="10"/>
  <c r="A337" i="10"/>
  <c r="O337" i="10"/>
  <c r="Q337" i="10"/>
  <c r="X337" i="10"/>
  <c r="A338" i="10"/>
  <c r="O338" i="10"/>
  <c r="Q338" i="10"/>
  <c r="X338" i="10"/>
  <c r="A339" i="10"/>
  <c r="X339" i="10"/>
  <c r="A340" i="10"/>
  <c r="X340" i="10"/>
  <c r="A341" i="10"/>
  <c r="X341" i="10"/>
  <c r="A342" i="10"/>
  <c r="O342" i="10"/>
  <c r="U342" i="10" s="1"/>
  <c r="Q342" i="10"/>
  <c r="W342" i="10" s="1"/>
  <c r="X342" i="10"/>
  <c r="E343" i="10"/>
  <c r="X343" i="10"/>
  <c r="A344" i="10"/>
  <c r="O344" i="10"/>
  <c r="Q344" i="10"/>
  <c r="X344" i="10"/>
  <c r="A345" i="10"/>
  <c r="O345" i="10"/>
  <c r="Q345" i="10"/>
  <c r="X345" i="10"/>
  <c r="A346" i="10"/>
  <c r="O346" i="10"/>
  <c r="Q346" i="10"/>
  <c r="X346" i="10"/>
  <c r="A347" i="10"/>
  <c r="O347" i="10"/>
  <c r="Q347" i="10"/>
  <c r="X347" i="10"/>
  <c r="A348" i="10"/>
  <c r="O348" i="10"/>
  <c r="Q348" i="10"/>
  <c r="X348" i="10"/>
  <c r="A349" i="10"/>
  <c r="O349" i="10"/>
  <c r="Q349" i="10"/>
  <c r="X349" i="10"/>
  <c r="A350" i="10"/>
  <c r="O350" i="10"/>
  <c r="Q350" i="10"/>
  <c r="X350" i="10"/>
  <c r="A351" i="10"/>
  <c r="O351" i="10"/>
  <c r="Q351" i="10"/>
  <c r="X351" i="10"/>
  <c r="A352" i="10"/>
  <c r="O352" i="10"/>
  <c r="Q352" i="10"/>
  <c r="X352" i="10"/>
  <c r="A353" i="10"/>
  <c r="O353" i="10"/>
  <c r="Q353" i="10"/>
  <c r="X353" i="10"/>
  <c r="A354" i="10"/>
  <c r="O354" i="10"/>
  <c r="Q354" i="10"/>
  <c r="X354" i="10"/>
  <c r="A355" i="10"/>
  <c r="O355" i="10"/>
  <c r="Q355" i="10"/>
  <c r="X355" i="10"/>
  <c r="A356" i="10"/>
  <c r="O356" i="10"/>
  <c r="Q356" i="10"/>
  <c r="X356" i="10"/>
  <c r="A357" i="10"/>
  <c r="O357" i="10"/>
  <c r="Q357" i="10"/>
  <c r="X357" i="10"/>
  <c r="A358" i="10"/>
  <c r="O358" i="10"/>
  <c r="Q358" i="10"/>
  <c r="X358" i="10"/>
  <c r="A359" i="10"/>
  <c r="O359" i="10"/>
  <c r="Q359" i="10"/>
  <c r="X359" i="10"/>
  <c r="A360" i="10"/>
  <c r="X360" i="10"/>
  <c r="A361" i="10"/>
  <c r="X361" i="10"/>
  <c r="A362" i="10"/>
  <c r="X362" i="10"/>
  <c r="A363" i="10"/>
  <c r="O363" i="10"/>
  <c r="U363" i="10" s="1"/>
  <c r="Q363" i="10"/>
  <c r="W363" i="10" s="1"/>
  <c r="X363" i="10"/>
  <c r="E364" i="10"/>
  <c r="X364" i="10"/>
  <c r="A365" i="10"/>
  <c r="O365" i="10"/>
  <c r="Q365" i="10"/>
  <c r="X365" i="10"/>
  <c r="A366" i="10"/>
  <c r="O366" i="10"/>
  <c r="Q366" i="10"/>
  <c r="X366" i="10"/>
  <c r="A367" i="10"/>
  <c r="O367" i="10"/>
  <c r="Q367" i="10"/>
  <c r="X367" i="10"/>
  <c r="A368" i="10"/>
  <c r="O368" i="10"/>
  <c r="Q368" i="10"/>
  <c r="X368" i="10"/>
  <c r="A369" i="10"/>
  <c r="O369" i="10"/>
  <c r="Q369" i="10"/>
  <c r="X369" i="10"/>
  <c r="A370" i="10"/>
  <c r="O370" i="10"/>
  <c r="Q370" i="10"/>
  <c r="X370" i="10"/>
  <c r="A371" i="10"/>
  <c r="O371" i="10"/>
  <c r="Q371" i="10"/>
  <c r="X371" i="10"/>
  <c r="A372" i="10"/>
  <c r="O372" i="10"/>
  <c r="Q372" i="10"/>
  <c r="X372" i="10"/>
  <c r="A373" i="10"/>
  <c r="O373" i="10"/>
  <c r="Q373" i="10"/>
  <c r="X373" i="10"/>
  <c r="A374" i="10"/>
  <c r="O374" i="10"/>
  <c r="Q374" i="10"/>
  <c r="X374" i="10"/>
  <c r="A375" i="10"/>
  <c r="O375" i="10"/>
  <c r="Q375" i="10"/>
  <c r="X375" i="10"/>
  <c r="A376" i="10"/>
  <c r="O376" i="10"/>
  <c r="Q376" i="10"/>
  <c r="X376" i="10"/>
  <c r="A377" i="10"/>
  <c r="O377" i="10"/>
  <c r="Q377" i="10"/>
  <c r="X377" i="10"/>
  <c r="A378" i="10"/>
  <c r="O378" i="10"/>
  <c r="Q378" i="10"/>
  <c r="X378" i="10"/>
  <c r="A379" i="10"/>
  <c r="O379" i="10"/>
  <c r="Q379" i="10"/>
  <c r="X379" i="10"/>
  <c r="A380" i="10"/>
  <c r="O380" i="10"/>
  <c r="Q380" i="10"/>
  <c r="X380" i="10"/>
  <c r="A381" i="10"/>
  <c r="X381" i="10"/>
  <c r="A382" i="10"/>
  <c r="X382" i="10"/>
  <c r="A383" i="10"/>
  <c r="X383" i="10"/>
  <c r="A384" i="10"/>
  <c r="O384" i="10"/>
  <c r="U384" i="10" s="1"/>
  <c r="Q384" i="10"/>
  <c r="W384" i="10" s="1"/>
  <c r="X384" i="10"/>
  <c r="E385" i="10"/>
  <c r="X385" i="10"/>
  <c r="A386" i="10"/>
  <c r="O386" i="10"/>
  <c r="Q386" i="10"/>
  <c r="X386" i="10"/>
  <c r="A387" i="10"/>
  <c r="O387" i="10"/>
  <c r="Q387" i="10"/>
  <c r="X387" i="10"/>
  <c r="A388" i="10"/>
  <c r="O388" i="10"/>
  <c r="Q388" i="10"/>
  <c r="X388" i="10"/>
  <c r="A389" i="10"/>
  <c r="O389" i="10"/>
  <c r="Q389" i="10"/>
  <c r="X389" i="10"/>
  <c r="A390" i="10"/>
  <c r="O390" i="10"/>
  <c r="Q390" i="10"/>
  <c r="X390" i="10"/>
  <c r="A391" i="10"/>
  <c r="O391" i="10"/>
  <c r="Q391" i="10"/>
  <c r="X391" i="10"/>
  <c r="A392" i="10"/>
  <c r="O392" i="10"/>
  <c r="Q392" i="10"/>
  <c r="X392" i="10"/>
  <c r="A393" i="10"/>
  <c r="O393" i="10"/>
  <c r="Q393" i="10"/>
  <c r="X393" i="10"/>
  <c r="A394" i="10"/>
  <c r="O394" i="10"/>
  <c r="Q394" i="10"/>
  <c r="X394" i="10"/>
  <c r="A395" i="10"/>
  <c r="O395" i="10"/>
  <c r="Q395" i="10"/>
  <c r="X395" i="10"/>
  <c r="A396" i="10"/>
  <c r="O396" i="10"/>
  <c r="Q396" i="10"/>
  <c r="X396" i="10"/>
  <c r="A397" i="10"/>
  <c r="O397" i="10"/>
  <c r="Q397" i="10"/>
  <c r="X397" i="10"/>
  <c r="A398" i="10"/>
  <c r="O398" i="10"/>
  <c r="Q398" i="10"/>
  <c r="X398" i="10"/>
  <c r="A399" i="10"/>
  <c r="O399" i="10"/>
  <c r="Q399" i="10"/>
  <c r="X399" i="10"/>
  <c r="A400" i="10"/>
  <c r="O400" i="10"/>
  <c r="Q400" i="10"/>
  <c r="X400" i="10"/>
  <c r="A401" i="10"/>
  <c r="O401" i="10"/>
  <c r="Q401" i="10"/>
  <c r="X401" i="10"/>
  <c r="A402" i="10"/>
  <c r="X402" i="10"/>
  <c r="A403" i="10"/>
  <c r="X403" i="10"/>
  <c r="A404" i="10"/>
  <c r="X404" i="10"/>
  <c r="A405" i="10"/>
  <c r="O405" i="10"/>
  <c r="U405" i="10" s="1"/>
  <c r="Q405" i="10"/>
  <c r="W405" i="10" s="1"/>
  <c r="X405" i="10"/>
  <c r="E406" i="10"/>
  <c r="X406" i="10"/>
  <c r="A407" i="10"/>
  <c r="O407" i="10"/>
  <c r="Q407" i="10"/>
  <c r="X407" i="10"/>
  <c r="A408" i="10"/>
  <c r="O408" i="10"/>
  <c r="Q408" i="10"/>
  <c r="X408" i="10"/>
  <c r="A409" i="10"/>
  <c r="O409" i="10"/>
  <c r="Q409" i="10"/>
  <c r="X409" i="10"/>
  <c r="A410" i="10"/>
  <c r="O410" i="10"/>
  <c r="Q410" i="10"/>
  <c r="X410" i="10"/>
  <c r="A411" i="10"/>
  <c r="O411" i="10"/>
  <c r="Q411" i="10"/>
  <c r="X411" i="10"/>
  <c r="A412" i="10"/>
  <c r="O412" i="10"/>
  <c r="Q412" i="10"/>
  <c r="X412" i="10"/>
  <c r="A413" i="10"/>
  <c r="O413" i="10"/>
  <c r="Q413" i="10"/>
  <c r="X413" i="10"/>
  <c r="A414" i="10"/>
  <c r="O414" i="10"/>
  <c r="Q414" i="10"/>
  <c r="X414" i="10"/>
  <c r="A415" i="10"/>
  <c r="O415" i="10"/>
  <c r="Q415" i="10"/>
  <c r="X415" i="10"/>
  <c r="A416" i="10"/>
  <c r="O416" i="10"/>
  <c r="Q416" i="10"/>
  <c r="X416" i="10"/>
  <c r="A417" i="10"/>
  <c r="O417" i="10"/>
  <c r="Q417" i="10"/>
  <c r="X417" i="10"/>
  <c r="A418" i="10"/>
  <c r="O418" i="10"/>
  <c r="Q418" i="10"/>
  <c r="X418" i="10"/>
  <c r="A419" i="10"/>
  <c r="O419" i="10"/>
  <c r="Q419" i="10"/>
  <c r="X419" i="10"/>
  <c r="A420" i="10"/>
  <c r="O420" i="10"/>
  <c r="Q420" i="10"/>
  <c r="X420" i="10"/>
  <c r="A421" i="10"/>
  <c r="O421" i="10"/>
  <c r="Q421" i="10"/>
  <c r="X421" i="10"/>
  <c r="A422" i="10"/>
  <c r="O422" i="10"/>
  <c r="Q422" i="10"/>
  <c r="X422" i="10"/>
  <c r="A423" i="10"/>
  <c r="X423" i="10"/>
  <c r="A424" i="10"/>
  <c r="X424" i="10"/>
  <c r="A425" i="10"/>
  <c r="X425" i="10"/>
  <c r="A426" i="10"/>
  <c r="O426" i="10"/>
  <c r="Q426" i="10"/>
  <c r="W426" i="10" s="1"/>
  <c r="X426" i="10"/>
  <c r="E427" i="10"/>
  <c r="X427" i="10"/>
  <c r="A8" i="9"/>
  <c r="O8" i="9"/>
  <c r="Q8" i="9"/>
  <c r="X8" i="9"/>
  <c r="A9" i="9"/>
  <c r="O9" i="9"/>
  <c r="Q9" i="9"/>
  <c r="X9" i="9"/>
  <c r="A10" i="9"/>
  <c r="O10" i="9"/>
  <c r="Q10" i="9"/>
  <c r="X10" i="9"/>
  <c r="A11" i="9"/>
  <c r="O11" i="9"/>
  <c r="Q11" i="9"/>
  <c r="X11" i="9"/>
  <c r="A12" i="9"/>
  <c r="O12" i="9"/>
  <c r="Q12" i="9"/>
  <c r="X12" i="9"/>
  <c r="A13" i="9"/>
  <c r="O13" i="9"/>
  <c r="Q13" i="9"/>
  <c r="X13" i="9"/>
  <c r="A14" i="9"/>
  <c r="O14" i="9"/>
  <c r="Q14" i="9"/>
  <c r="X14" i="9"/>
  <c r="A15" i="9"/>
  <c r="O15" i="9"/>
  <c r="Q15" i="9"/>
  <c r="X15" i="9"/>
  <c r="A16" i="9"/>
  <c r="O16" i="9"/>
  <c r="Q16" i="9"/>
  <c r="X16" i="9"/>
  <c r="A17" i="9"/>
  <c r="O17" i="9"/>
  <c r="Q17" i="9"/>
  <c r="X17" i="9"/>
  <c r="A18" i="9"/>
  <c r="O18" i="9"/>
  <c r="Q18" i="9"/>
  <c r="X18" i="9"/>
  <c r="A19" i="9"/>
  <c r="O19" i="9"/>
  <c r="Q19" i="9"/>
  <c r="X19" i="9"/>
  <c r="A20" i="9"/>
  <c r="O20" i="9"/>
  <c r="Q20" i="9"/>
  <c r="X20" i="9"/>
  <c r="A21" i="9"/>
  <c r="O21" i="9"/>
  <c r="Q21" i="9"/>
  <c r="X21" i="9"/>
  <c r="A22" i="9"/>
  <c r="O22" i="9"/>
  <c r="Q22" i="9"/>
  <c r="X22" i="9"/>
  <c r="A23" i="9"/>
  <c r="O23" i="9"/>
  <c r="Q23" i="9"/>
  <c r="X23" i="9"/>
  <c r="A24" i="9"/>
  <c r="X24" i="9"/>
  <c r="A25" i="9"/>
  <c r="X25" i="9"/>
  <c r="A26" i="9"/>
  <c r="X26" i="9"/>
  <c r="A27" i="9"/>
  <c r="O27" i="9"/>
  <c r="U27" i="9" s="1"/>
  <c r="Q27" i="9"/>
  <c r="W27" i="9" s="1"/>
  <c r="X27" i="9"/>
  <c r="E28" i="9"/>
  <c r="X28" i="9"/>
  <c r="A29" i="9"/>
  <c r="O29" i="9"/>
  <c r="Q29" i="9"/>
  <c r="X29" i="9"/>
  <c r="A30" i="9"/>
  <c r="O30" i="9"/>
  <c r="Q30" i="9"/>
  <c r="X30" i="9"/>
  <c r="A31" i="9"/>
  <c r="O31" i="9"/>
  <c r="Q31" i="9"/>
  <c r="X31" i="9"/>
  <c r="A32" i="9"/>
  <c r="O32" i="9"/>
  <c r="Q32" i="9"/>
  <c r="X32" i="9"/>
  <c r="A33" i="9"/>
  <c r="O33" i="9"/>
  <c r="Q33" i="9"/>
  <c r="X33" i="9"/>
  <c r="A34" i="9"/>
  <c r="O34" i="9"/>
  <c r="Q34" i="9"/>
  <c r="X34" i="9"/>
  <c r="A35" i="9"/>
  <c r="O35" i="9"/>
  <c r="Q35" i="9"/>
  <c r="X35" i="9"/>
  <c r="A36" i="9"/>
  <c r="O36" i="9"/>
  <c r="Q36" i="9"/>
  <c r="X36" i="9"/>
  <c r="A37" i="9"/>
  <c r="O37" i="9"/>
  <c r="Q37" i="9"/>
  <c r="X37" i="9"/>
  <c r="A38" i="9"/>
  <c r="O38" i="9"/>
  <c r="Q38" i="9"/>
  <c r="X38" i="9"/>
  <c r="A39" i="9"/>
  <c r="O39" i="9"/>
  <c r="Q39" i="9"/>
  <c r="X39" i="9"/>
  <c r="A40" i="9"/>
  <c r="O40" i="9"/>
  <c r="Q40" i="9"/>
  <c r="X40" i="9"/>
  <c r="A41" i="9"/>
  <c r="O41" i="9"/>
  <c r="Q41" i="9"/>
  <c r="X41" i="9"/>
  <c r="A42" i="9"/>
  <c r="O42" i="9"/>
  <c r="Q42" i="9"/>
  <c r="X42" i="9"/>
  <c r="A43" i="9"/>
  <c r="O43" i="9"/>
  <c r="Q43" i="9"/>
  <c r="X43" i="9"/>
  <c r="A44" i="9"/>
  <c r="O44" i="9"/>
  <c r="Q44" i="9"/>
  <c r="X44" i="9"/>
  <c r="A45" i="9"/>
  <c r="X45" i="9"/>
  <c r="A46" i="9"/>
  <c r="X46" i="9"/>
  <c r="A47" i="9"/>
  <c r="X47" i="9"/>
  <c r="A48" i="9"/>
  <c r="O48" i="9"/>
  <c r="U48" i="9" s="1"/>
  <c r="Q48" i="9"/>
  <c r="W48" i="9"/>
  <c r="X48" i="9"/>
  <c r="E49" i="9"/>
  <c r="X49" i="9"/>
  <c r="A50" i="9"/>
  <c r="O50" i="9"/>
  <c r="Q50" i="9"/>
  <c r="X50" i="9"/>
  <c r="A51" i="9"/>
  <c r="O51" i="9"/>
  <c r="Q51" i="9"/>
  <c r="X51" i="9"/>
  <c r="A52" i="9"/>
  <c r="O52" i="9"/>
  <c r="Q52" i="9"/>
  <c r="X52" i="9"/>
  <c r="A53" i="9"/>
  <c r="O53" i="9"/>
  <c r="Q53" i="9"/>
  <c r="X53" i="9"/>
  <c r="A54" i="9"/>
  <c r="O54" i="9"/>
  <c r="Q54" i="9"/>
  <c r="X54" i="9"/>
  <c r="A55" i="9"/>
  <c r="O55" i="9"/>
  <c r="Q55" i="9"/>
  <c r="X55" i="9"/>
  <c r="A56" i="9"/>
  <c r="O56" i="9"/>
  <c r="Q56" i="9"/>
  <c r="X56" i="9"/>
  <c r="A57" i="9"/>
  <c r="O57" i="9"/>
  <c r="Q57" i="9"/>
  <c r="X57" i="9"/>
  <c r="A58" i="9"/>
  <c r="O58" i="9"/>
  <c r="Q58" i="9"/>
  <c r="X58" i="9"/>
  <c r="A59" i="9"/>
  <c r="O59" i="9"/>
  <c r="Q59" i="9"/>
  <c r="X59" i="9"/>
  <c r="A60" i="9"/>
  <c r="O60" i="9"/>
  <c r="Q60" i="9"/>
  <c r="X60" i="9"/>
  <c r="A61" i="9"/>
  <c r="O61" i="9"/>
  <c r="Q61" i="9"/>
  <c r="X61" i="9"/>
  <c r="A62" i="9"/>
  <c r="O62" i="9"/>
  <c r="Q62" i="9"/>
  <c r="X62" i="9"/>
  <c r="A63" i="9"/>
  <c r="O63" i="9"/>
  <c r="Q63" i="9"/>
  <c r="X63" i="9"/>
  <c r="A64" i="9"/>
  <c r="O64" i="9"/>
  <c r="Q64" i="9"/>
  <c r="X64" i="9"/>
  <c r="A65" i="9"/>
  <c r="O65" i="9"/>
  <c r="Q65" i="9"/>
  <c r="X65" i="9"/>
  <c r="A66" i="9"/>
  <c r="X66" i="9"/>
  <c r="A67" i="9"/>
  <c r="X67" i="9"/>
  <c r="A68" i="9"/>
  <c r="X68" i="9"/>
  <c r="A69" i="9"/>
  <c r="O69" i="9"/>
  <c r="U69" i="9"/>
  <c r="Q69" i="9"/>
  <c r="W69" i="9" s="1"/>
  <c r="X69" i="9"/>
  <c r="E70" i="9"/>
  <c r="X70" i="9"/>
  <c r="A71" i="9"/>
  <c r="O71" i="9"/>
  <c r="Q71" i="9"/>
  <c r="X71" i="9"/>
  <c r="A72" i="9"/>
  <c r="O72" i="9"/>
  <c r="Q72" i="9"/>
  <c r="X72" i="9"/>
  <c r="A73" i="9"/>
  <c r="O73" i="9"/>
  <c r="Q73" i="9"/>
  <c r="X73" i="9"/>
  <c r="A74" i="9"/>
  <c r="O74" i="9"/>
  <c r="Q74" i="9"/>
  <c r="X74" i="9"/>
  <c r="A75" i="9"/>
  <c r="O75" i="9"/>
  <c r="Q75" i="9"/>
  <c r="X75" i="9"/>
  <c r="A76" i="9"/>
  <c r="O76" i="9"/>
  <c r="Q76" i="9"/>
  <c r="X76" i="9"/>
  <c r="A77" i="9"/>
  <c r="O77" i="9"/>
  <c r="Q77" i="9"/>
  <c r="X77" i="9"/>
  <c r="A78" i="9"/>
  <c r="O78" i="9"/>
  <c r="Q78" i="9"/>
  <c r="X78" i="9"/>
  <c r="A79" i="9"/>
  <c r="O79" i="9"/>
  <c r="Q79" i="9"/>
  <c r="X79" i="9"/>
  <c r="A80" i="9"/>
  <c r="O80" i="9"/>
  <c r="Q80" i="9"/>
  <c r="X80" i="9"/>
  <c r="A81" i="9"/>
  <c r="O81" i="9"/>
  <c r="Q81" i="9"/>
  <c r="X81" i="9"/>
  <c r="A82" i="9"/>
  <c r="O82" i="9"/>
  <c r="Q82" i="9"/>
  <c r="X82" i="9"/>
  <c r="A83" i="9"/>
  <c r="O83" i="9"/>
  <c r="Q83" i="9"/>
  <c r="X83" i="9"/>
  <c r="A84" i="9"/>
  <c r="O84" i="9"/>
  <c r="Q84" i="9"/>
  <c r="X84" i="9"/>
  <c r="A85" i="9"/>
  <c r="O85" i="9"/>
  <c r="Q85" i="9"/>
  <c r="X85" i="9"/>
  <c r="A86" i="9"/>
  <c r="O86" i="9"/>
  <c r="Q86" i="9"/>
  <c r="X86" i="9"/>
  <c r="A87" i="9"/>
  <c r="X87" i="9"/>
  <c r="A88" i="9"/>
  <c r="X88" i="9"/>
  <c r="A89" i="9"/>
  <c r="X89" i="9"/>
  <c r="A90" i="9"/>
  <c r="O90" i="9"/>
  <c r="U90" i="9" s="1"/>
  <c r="Q90" i="9"/>
  <c r="W90" i="9" s="1"/>
  <c r="X90" i="9"/>
  <c r="E91" i="9"/>
  <c r="X91" i="9"/>
  <c r="A92" i="9"/>
  <c r="O92" i="9"/>
  <c r="Q92" i="9"/>
  <c r="X92" i="9"/>
  <c r="A93" i="9"/>
  <c r="O93" i="9"/>
  <c r="Q93" i="9"/>
  <c r="X93" i="9"/>
  <c r="A94" i="9"/>
  <c r="O94" i="9"/>
  <c r="Q94" i="9"/>
  <c r="X94" i="9"/>
  <c r="A95" i="9"/>
  <c r="O95" i="9"/>
  <c r="Q95" i="9"/>
  <c r="X95" i="9"/>
  <c r="A96" i="9"/>
  <c r="O96" i="9"/>
  <c r="Q96" i="9"/>
  <c r="X96" i="9"/>
  <c r="A97" i="9"/>
  <c r="O97" i="9"/>
  <c r="Q97" i="9"/>
  <c r="X97" i="9"/>
  <c r="A98" i="9"/>
  <c r="O98" i="9"/>
  <c r="Q98" i="9"/>
  <c r="X98" i="9"/>
  <c r="A99" i="9"/>
  <c r="O99" i="9"/>
  <c r="Q99" i="9"/>
  <c r="X99" i="9"/>
  <c r="A100" i="9"/>
  <c r="O100" i="9"/>
  <c r="Q100" i="9"/>
  <c r="X100" i="9"/>
  <c r="A101" i="9"/>
  <c r="O101" i="9"/>
  <c r="Q101" i="9"/>
  <c r="X101" i="9"/>
  <c r="A102" i="9"/>
  <c r="O102" i="9"/>
  <c r="Q102" i="9"/>
  <c r="X102" i="9"/>
  <c r="A103" i="9"/>
  <c r="O103" i="9"/>
  <c r="Q103" i="9"/>
  <c r="X103" i="9"/>
  <c r="A104" i="9"/>
  <c r="O104" i="9"/>
  <c r="Q104" i="9"/>
  <c r="X104" i="9"/>
  <c r="A105" i="9"/>
  <c r="O105" i="9"/>
  <c r="Q105" i="9"/>
  <c r="X105" i="9"/>
  <c r="A106" i="9"/>
  <c r="O106" i="9"/>
  <c r="Q106" i="9"/>
  <c r="X106" i="9"/>
  <c r="A107" i="9"/>
  <c r="O107" i="9"/>
  <c r="Q107" i="9"/>
  <c r="X107" i="9"/>
  <c r="A108" i="9"/>
  <c r="X108" i="9"/>
  <c r="A109" i="9"/>
  <c r="X109" i="9"/>
  <c r="A110" i="9"/>
  <c r="X110" i="9"/>
  <c r="A111" i="9"/>
  <c r="O111" i="9"/>
  <c r="U111" i="9" s="1"/>
  <c r="Q111" i="9"/>
  <c r="W111" i="9" s="1"/>
  <c r="X111" i="9"/>
  <c r="E112" i="9"/>
  <c r="X112" i="9"/>
  <c r="A113" i="9"/>
  <c r="O113" i="9"/>
  <c r="Q113" i="9"/>
  <c r="X113" i="9"/>
  <c r="A114" i="9"/>
  <c r="O114" i="9"/>
  <c r="Q114" i="9"/>
  <c r="X114" i="9"/>
  <c r="A115" i="9"/>
  <c r="O115" i="9"/>
  <c r="Q115" i="9"/>
  <c r="X115" i="9"/>
  <c r="A116" i="9"/>
  <c r="O116" i="9"/>
  <c r="Q116" i="9"/>
  <c r="X116" i="9"/>
  <c r="A117" i="9"/>
  <c r="O117" i="9"/>
  <c r="Q117" i="9"/>
  <c r="X117" i="9"/>
  <c r="A118" i="9"/>
  <c r="O118" i="9"/>
  <c r="Q118" i="9"/>
  <c r="X118" i="9"/>
  <c r="A119" i="9"/>
  <c r="O119" i="9"/>
  <c r="Q119" i="9"/>
  <c r="X119" i="9"/>
  <c r="A120" i="9"/>
  <c r="O120" i="9"/>
  <c r="Q120" i="9"/>
  <c r="X120" i="9"/>
  <c r="A121" i="9"/>
  <c r="O121" i="9"/>
  <c r="Q121" i="9"/>
  <c r="X121" i="9"/>
  <c r="A122" i="9"/>
  <c r="O122" i="9"/>
  <c r="Q122" i="9"/>
  <c r="X122" i="9"/>
  <c r="A123" i="9"/>
  <c r="O123" i="9"/>
  <c r="Q123" i="9"/>
  <c r="X123" i="9"/>
  <c r="A124" i="9"/>
  <c r="O124" i="9"/>
  <c r="Q124" i="9"/>
  <c r="X124" i="9"/>
  <c r="A125" i="9"/>
  <c r="O125" i="9"/>
  <c r="Q125" i="9"/>
  <c r="X125" i="9"/>
  <c r="A126" i="9"/>
  <c r="O126" i="9"/>
  <c r="Q126" i="9"/>
  <c r="X126" i="9"/>
  <c r="A127" i="9"/>
  <c r="O127" i="9"/>
  <c r="Q127" i="9"/>
  <c r="X127" i="9"/>
  <c r="A128" i="9"/>
  <c r="O128" i="9"/>
  <c r="Q128" i="9"/>
  <c r="X128" i="9"/>
  <c r="A129" i="9"/>
  <c r="X129" i="9"/>
  <c r="A130" i="9"/>
  <c r="X130" i="9"/>
  <c r="A131" i="9"/>
  <c r="X131" i="9"/>
  <c r="A132" i="9"/>
  <c r="O132" i="9"/>
  <c r="U132" i="9" s="1"/>
  <c r="Q132" i="9"/>
  <c r="W132" i="9" s="1"/>
  <c r="X132" i="9"/>
  <c r="E133" i="9"/>
  <c r="X133" i="9"/>
  <c r="A134" i="9"/>
  <c r="O134" i="9"/>
  <c r="Q134" i="9"/>
  <c r="X134" i="9"/>
  <c r="A135" i="9"/>
  <c r="O135" i="9"/>
  <c r="Q135" i="9"/>
  <c r="X135" i="9"/>
  <c r="A136" i="9"/>
  <c r="O136" i="9"/>
  <c r="Q136" i="9"/>
  <c r="X136" i="9"/>
  <c r="A137" i="9"/>
  <c r="O137" i="9"/>
  <c r="Q137" i="9"/>
  <c r="X137" i="9"/>
  <c r="A138" i="9"/>
  <c r="O138" i="9"/>
  <c r="Q138" i="9"/>
  <c r="X138" i="9"/>
  <c r="A139" i="9"/>
  <c r="O139" i="9"/>
  <c r="Q139" i="9"/>
  <c r="X139" i="9"/>
  <c r="A140" i="9"/>
  <c r="O140" i="9"/>
  <c r="Q140" i="9"/>
  <c r="X140" i="9"/>
  <c r="A141" i="9"/>
  <c r="O141" i="9"/>
  <c r="Q141" i="9"/>
  <c r="X141" i="9"/>
  <c r="A142" i="9"/>
  <c r="O142" i="9"/>
  <c r="Q142" i="9"/>
  <c r="X142" i="9"/>
  <c r="A143" i="9"/>
  <c r="O143" i="9"/>
  <c r="Q143" i="9"/>
  <c r="X143" i="9"/>
  <c r="A144" i="9"/>
  <c r="O144" i="9"/>
  <c r="Q144" i="9"/>
  <c r="X144" i="9"/>
  <c r="A145" i="9"/>
  <c r="O145" i="9"/>
  <c r="Q145" i="9"/>
  <c r="X145" i="9"/>
  <c r="A146" i="9"/>
  <c r="O146" i="9"/>
  <c r="Q146" i="9"/>
  <c r="X146" i="9"/>
  <c r="A147" i="9"/>
  <c r="O147" i="9"/>
  <c r="Q147" i="9"/>
  <c r="X147" i="9"/>
  <c r="A148" i="9"/>
  <c r="O148" i="9"/>
  <c r="Q148" i="9"/>
  <c r="X148" i="9"/>
  <c r="A149" i="9"/>
  <c r="O149" i="9"/>
  <c r="Q149" i="9"/>
  <c r="X149" i="9"/>
  <c r="A150" i="9"/>
  <c r="X150" i="9"/>
  <c r="A151" i="9"/>
  <c r="X151" i="9"/>
  <c r="A152" i="9"/>
  <c r="X152" i="9"/>
  <c r="A153" i="9"/>
  <c r="O153" i="9"/>
  <c r="U153" i="9" s="1"/>
  <c r="Q153" i="9"/>
  <c r="W153" i="9" s="1"/>
  <c r="X153" i="9"/>
  <c r="E154" i="9"/>
  <c r="X154" i="9"/>
  <c r="A155" i="9"/>
  <c r="O155" i="9"/>
  <c r="Q155" i="9"/>
  <c r="X155" i="9"/>
  <c r="A156" i="9"/>
  <c r="O156" i="9"/>
  <c r="Q156" i="9"/>
  <c r="X156" i="9"/>
  <c r="A157" i="9"/>
  <c r="O157" i="9"/>
  <c r="Q157" i="9"/>
  <c r="X157" i="9"/>
  <c r="A158" i="9"/>
  <c r="O158" i="9"/>
  <c r="Q158" i="9"/>
  <c r="X158" i="9"/>
  <c r="A159" i="9"/>
  <c r="O159" i="9"/>
  <c r="Q159" i="9"/>
  <c r="X159" i="9"/>
  <c r="A160" i="9"/>
  <c r="O160" i="9"/>
  <c r="Q160" i="9"/>
  <c r="X160" i="9"/>
  <c r="A161" i="9"/>
  <c r="O161" i="9"/>
  <c r="Q161" i="9"/>
  <c r="X161" i="9"/>
  <c r="A162" i="9"/>
  <c r="O162" i="9"/>
  <c r="Q162" i="9"/>
  <c r="X162" i="9"/>
  <c r="A163" i="9"/>
  <c r="O163" i="9"/>
  <c r="Q163" i="9"/>
  <c r="X163" i="9"/>
  <c r="A164" i="9"/>
  <c r="O164" i="9"/>
  <c r="Q164" i="9"/>
  <c r="X164" i="9"/>
  <c r="A165" i="9"/>
  <c r="O165" i="9"/>
  <c r="Q165" i="9"/>
  <c r="X165" i="9"/>
  <c r="A166" i="9"/>
  <c r="O166" i="9"/>
  <c r="Q166" i="9"/>
  <c r="X166" i="9"/>
  <c r="A167" i="9"/>
  <c r="O167" i="9"/>
  <c r="Q167" i="9"/>
  <c r="X167" i="9"/>
  <c r="A168" i="9"/>
  <c r="O168" i="9"/>
  <c r="Q168" i="9"/>
  <c r="X168" i="9"/>
  <c r="A169" i="9"/>
  <c r="O169" i="9"/>
  <c r="Q169" i="9"/>
  <c r="X169" i="9"/>
  <c r="A170" i="9"/>
  <c r="O170" i="9"/>
  <c r="Q170" i="9"/>
  <c r="X170" i="9"/>
  <c r="A171" i="9"/>
  <c r="X171" i="9"/>
  <c r="A172" i="9"/>
  <c r="X172" i="9"/>
  <c r="A173" i="9"/>
  <c r="X173" i="9"/>
  <c r="A174" i="9"/>
  <c r="O174" i="9"/>
  <c r="U174" i="9" s="1"/>
  <c r="Q174" i="9"/>
  <c r="W174" i="9" s="1"/>
  <c r="X174" i="9"/>
  <c r="E175" i="9"/>
  <c r="X175" i="9"/>
  <c r="A176" i="9"/>
  <c r="O176" i="9"/>
  <c r="Q176" i="9"/>
  <c r="X176" i="9"/>
  <c r="A177" i="9"/>
  <c r="O177" i="9"/>
  <c r="Q177" i="9"/>
  <c r="X177" i="9"/>
  <c r="A178" i="9"/>
  <c r="O178" i="9"/>
  <c r="Q178" i="9"/>
  <c r="X178" i="9"/>
  <c r="A179" i="9"/>
  <c r="O179" i="9"/>
  <c r="Q179" i="9"/>
  <c r="X179" i="9"/>
  <c r="A180" i="9"/>
  <c r="O180" i="9"/>
  <c r="Q180" i="9"/>
  <c r="X180" i="9"/>
  <c r="A181" i="9"/>
  <c r="O181" i="9"/>
  <c r="Q181" i="9"/>
  <c r="X181" i="9"/>
  <c r="A182" i="9"/>
  <c r="O182" i="9"/>
  <c r="Q182" i="9"/>
  <c r="X182" i="9"/>
  <c r="A183" i="9"/>
  <c r="O183" i="9"/>
  <c r="Q183" i="9"/>
  <c r="X183" i="9"/>
  <c r="A184" i="9"/>
  <c r="O184" i="9"/>
  <c r="Q184" i="9"/>
  <c r="X184" i="9"/>
  <c r="A185" i="9"/>
  <c r="O185" i="9"/>
  <c r="Q185" i="9"/>
  <c r="X185" i="9"/>
  <c r="A186" i="9"/>
  <c r="O186" i="9"/>
  <c r="Q186" i="9"/>
  <c r="X186" i="9"/>
  <c r="A187" i="9"/>
  <c r="O187" i="9"/>
  <c r="Q187" i="9"/>
  <c r="X187" i="9"/>
  <c r="A188" i="9"/>
  <c r="O188" i="9"/>
  <c r="Q188" i="9"/>
  <c r="X188" i="9"/>
  <c r="A189" i="9"/>
  <c r="O189" i="9"/>
  <c r="Q189" i="9"/>
  <c r="X189" i="9"/>
  <c r="A190" i="9"/>
  <c r="O190" i="9"/>
  <c r="Q190" i="9"/>
  <c r="X190" i="9"/>
  <c r="A191" i="9"/>
  <c r="O191" i="9"/>
  <c r="Q191" i="9"/>
  <c r="X191" i="9"/>
  <c r="A192" i="9"/>
  <c r="X192" i="9"/>
  <c r="A193" i="9"/>
  <c r="X193" i="9"/>
  <c r="A194" i="9"/>
  <c r="X194" i="9"/>
  <c r="A195" i="9"/>
  <c r="O195" i="9"/>
  <c r="U195" i="9" s="1"/>
  <c r="Q195" i="9"/>
  <c r="W195" i="9" s="1"/>
  <c r="X195" i="9"/>
  <c r="E196" i="9"/>
  <c r="X196" i="9"/>
  <c r="A197" i="9"/>
  <c r="O197" i="9"/>
  <c r="Q197" i="9"/>
  <c r="X197" i="9"/>
  <c r="A198" i="9"/>
  <c r="O198" i="9"/>
  <c r="Q198" i="9"/>
  <c r="X198" i="9"/>
  <c r="A199" i="9"/>
  <c r="O199" i="9"/>
  <c r="Q199" i="9"/>
  <c r="X199" i="9"/>
  <c r="A200" i="9"/>
  <c r="O200" i="9"/>
  <c r="Q200" i="9"/>
  <c r="X200" i="9"/>
  <c r="A201" i="9"/>
  <c r="O201" i="9"/>
  <c r="Q201" i="9"/>
  <c r="X201" i="9"/>
  <c r="A202" i="9"/>
  <c r="O202" i="9"/>
  <c r="Q202" i="9"/>
  <c r="X202" i="9"/>
  <c r="A203" i="9"/>
  <c r="O203" i="9"/>
  <c r="Q203" i="9"/>
  <c r="X203" i="9"/>
  <c r="A204" i="9"/>
  <c r="O204" i="9"/>
  <c r="Q204" i="9"/>
  <c r="X204" i="9"/>
  <c r="A205" i="9"/>
  <c r="O205" i="9"/>
  <c r="Q205" i="9"/>
  <c r="X205" i="9"/>
  <c r="A206" i="9"/>
  <c r="O206" i="9"/>
  <c r="Q206" i="9"/>
  <c r="X206" i="9"/>
  <c r="A207" i="9"/>
  <c r="O207" i="9"/>
  <c r="Q207" i="9"/>
  <c r="X207" i="9"/>
  <c r="A208" i="9"/>
  <c r="O208" i="9"/>
  <c r="Q208" i="9"/>
  <c r="X208" i="9"/>
  <c r="A209" i="9"/>
  <c r="O209" i="9"/>
  <c r="Q209" i="9"/>
  <c r="X209" i="9"/>
  <c r="A210" i="9"/>
  <c r="O210" i="9"/>
  <c r="Q210" i="9"/>
  <c r="X210" i="9"/>
  <c r="A211" i="9"/>
  <c r="O211" i="9"/>
  <c r="Q211" i="9"/>
  <c r="X211" i="9"/>
  <c r="A212" i="9"/>
  <c r="O212" i="9"/>
  <c r="Q212" i="9"/>
  <c r="X212" i="9"/>
  <c r="A213" i="9"/>
  <c r="X213" i="9"/>
  <c r="A214" i="9"/>
  <c r="X214" i="9"/>
  <c r="A215" i="9"/>
  <c r="X215" i="9"/>
  <c r="A216" i="9"/>
  <c r="O216" i="9"/>
  <c r="U216" i="9" s="1"/>
  <c r="Q216" i="9"/>
  <c r="W216" i="9" s="1"/>
  <c r="X216" i="9"/>
  <c r="E217" i="9"/>
  <c r="X217" i="9"/>
  <c r="A218" i="9"/>
  <c r="O218" i="9"/>
  <c r="Q218" i="9"/>
  <c r="X218" i="9"/>
  <c r="A219" i="9"/>
  <c r="O219" i="9"/>
  <c r="Q219" i="9"/>
  <c r="X219" i="9"/>
  <c r="A220" i="9"/>
  <c r="O220" i="9"/>
  <c r="Q220" i="9"/>
  <c r="X220" i="9"/>
  <c r="A221" i="9"/>
  <c r="O221" i="9"/>
  <c r="Q221" i="9"/>
  <c r="X221" i="9"/>
  <c r="A222" i="9"/>
  <c r="O222" i="9"/>
  <c r="Q222" i="9"/>
  <c r="X222" i="9"/>
  <c r="A223" i="9"/>
  <c r="O223" i="9"/>
  <c r="Q223" i="9"/>
  <c r="X223" i="9"/>
  <c r="A224" i="9"/>
  <c r="O224" i="9"/>
  <c r="Q224" i="9"/>
  <c r="X224" i="9"/>
  <c r="A225" i="9"/>
  <c r="O225" i="9"/>
  <c r="Q225" i="9"/>
  <c r="X225" i="9"/>
  <c r="A226" i="9"/>
  <c r="O226" i="9"/>
  <c r="Q226" i="9"/>
  <c r="X226" i="9"/>
  <c r="A227" i="9"/>
  <c r="O227" i="9"/>
  <c r="Q227" i="9"/>
  <c r="X227" i="9"/>
  <c r="A228" i="9"/>
  <c r="O228" i="9"/>
  <c r="Q228" i="9"/>
  <c r="X228" i="9"/>
  <c r="A229" i="9"/>
  <c r="O229" i="9"/>
  <c r="Q229" i="9"/>
  <c r="X229" i="9"/>
  <c r="A230" i="9"/>
  <c r="O230" i="9"/>
  <c r="Q230" i="9"/>
  <c r="X230" i="9"/>
  <c r="A231" i="9"/>
  <c r="O231" i="9"/>
  <c r="Q231" i="9"/>
  <c r="X231" i="9"/>
  <c r="A232" i="9"/>
  <c r="O232" i="9"/>
  <c r="Q232" i="9"/>
  <c r="X232" i="9"/>
  <c r="A233" i="9"/>
  <c r="O233" i="9"/>
  <c r="Q233" i="9"/>
  <c r="X233" i="9"/>
  <c r="A234" i="9"/>
  <c r="X234" i="9"/>
  <c r="A235" i="9"/>
  <c r="X235" i="9"/>
  <c r="A236" i="9"/>
  <c r="X236" i="9"/>
  <c r="A237" i="9"/>
  <c r="O237" i="9"/>
  <c r="U237" i="9" s="1"/>
  <c r="Q237" i="9"/>
  <c r="W237" i="9" s="1"/>
  <c r="X237" i="9"/>
  <c r="E238" i="9"/>
  <c r="X238" i="9"/>
  <c r="A239" i="9"/>
  <c r="O239" i="9"/>
  <c r="Q239" i="9"/>
  <c r="X239" i="9"/>
  <c r="A240" i="9"/>
  <c r="O240" i="9"/>
  <c r="Q240" i="9"/>
  <c r="X240" i="9"/>
  <c r="A241" i="9"/>
  <c r="O241" i="9"/>
  <c r="Q241" i="9"/>
  <c r="X241" i="9"/>
  <c r="A242" i="9"/>
  <c r="O242" i="9"/>
  <c r="Q242" i="9"/>
  <c r="X242" i="9"/>
  <c r="A243" i="9"/>
  <c r="O243" i="9"/>
  <c r="Q243" i="9"/>
  <c r="X243" i="9"/>
  <c r="A244" i="9"/>
  <c r="O244" i="9"/>
  <c r="Q244" i="9"/>
  <c r="X244" i="9"/>
  <c r="A245" i="9"/>
  <c r="O245" i="9"/>
  <c r="Q245" i="9"/>
  <c r="X245" i="9"/>
  <c r="A246" i="9"/>
  <c r="O246" i="9"/>
  <c r="Q246" i="9"/>
  <c r="X246" i="9"/>
  <c r="A247" i="9"/>
  <c r="O247" i="9"/>
  <c r="Q247" i="9"/>
  <c r="X247" i="9"/>
  <c r="A248" i="9"/>
  <c r="O248" i="9"/>
  <c r="Q248" i="9"/>
  <c r="X248" i="9"/>
  <c r="A249" i="9"/>
  <c r="O249" i="9"/>
  <c r="Q249" i="9"/>
  <c r="X249" i="9"/>
  <c r="A250" i="9"/>
  <c r="O250" i="9"/>
  <c r="Q250" i="9"/>
  <c r="X250" i="9"/>
  <c r="A251" i="9"/>
  <c r="O251" i="9"/>
  <c r="Q251" i="9"/>
  <c r="X251" i="9"/>
  <c r="A252" i="9"/>
  <c r="O252" i="9"/>
  <c r="Q252" i="9"/>
  <c r="X252" i="9"/>
  <c r="A253" i="9"/>
  <c r="O253" i="9"/>
  <c r="Q253" i="9"/>
  <c r="X253" i="9"/>
  <c r="A254" i="9"/>
  <c r="O254" i="9"/>
  <c r="Q254" i="9"/>
  <c r="X254" i="9"/>
  <c r="A255" i="9"/>
  <c r="X255" i="9"/>
  <c r="A256" i="9"/>
  <c r="X256" i="9"/>
  <c r="A257" i="9"/>
  <c r="X257" i="9"/>
  <c r="A258" i="9"/>
  <c r="O258" i="9"/>
  <c r="U258" i="9" s="1"/>
  <c r="Q258" i="9"/>
  <c r="W258" i="9" s="1"/>
  <c r="X258" i="9"/>
  <c r="E259" i="9"/>
  <c r="X259" i="9"/>
  <c r="A260" i="9"/>
  <c r="O260" i="9"/>
  <c r="Q260" i="9"/>
  <c r="X260" i="9"/>
  <c r="A261" i="9"/>
  <c r="O261" i="9"/>
  <c r="Q261" i="9"/>
  <c r="X261" i="9"/>
  <c r="A262" i="9"/>
  <c r="O262" i="9"/>
  <c r="Q262" i="9"/>
  <c r="X262" i="9"/>
  <c r="A263" i="9"/>
  <c r="O263" i="9"/>
  <c r="Q263" i="9"/>
  <c r="X263" i="9"/>
  <c r="A264" i="9"/>
  <c r="O264" i="9"/>
  <c r="Q264" i="9"/>
  <c r="X264" i="9"/>
  <c r="A265" i="9"/>
  <c r="O265" i="9"/>
  <c r="Q265" i="9"/>
  <c r="X265" i="9"/>
  <c r="A266" i="9"/>
  <c r="O266" i="9"/>
  <c r="Q266" i="9"/>
  <c r="X266" i="9"/>
  <c r="A267" i="9"/>
  <c r="O267" i="9"/>
  <c r="Q267" i="9"/>
  <c r="X267" i="9"/>
  <c r="A268" i="9"/>
  <c r="O268" i="9"/>
  <c r="Q268" i="9"/>
  <c r="X268" i="9"/>
  <c r="A269" i="9"/>
  <c r="O269" i="9"/>
  <c r="Q269" i="9"/>
  <c r="X269" i="9"/>
  <c r="A270" i="9"/>
  <c r="O270" i="9"/>
  <c r="Q270" i="9"/>
  <c r="X270" i="9"/>
  <c r="A271" i="9"/>
  <c r="O271" i="9"/>
  <c r="Q271" i="9"/>
  <c r="X271" i="9"/>
  <c r="A272" i="9"/>
  <c r="O272" i="9"/>
  <c r="Q272" i="9"/>
  <c r="X272" i="9"/>
  <c r="A273" i="9"/>
  <c r="O273" i="9"/>
  <c r="Q273" i="9"/>
  <c r="X273" i="9"/>
  <c r="A274" i="9"/>
  <c r="O274" i="9"/>
  <c r="Q274" i="9"/>
  <c r="X274" i="9"/>
  <c r="A275" i="9"/>
  <c r="O275" i="9"/>
  <c r="Q275" i="9"/>
  <c r="X275" i="9"/>
  <c r="A276" i="9"/>
  <c r="X276" i="9"/>
  <c r="A277" i="9"/>
  <c r="X277" i="9"/>
  <c r="A278" i="9"/>
  <c r="X278" i="9"/>
  <c r="A279" i="9"/>
  <c r="O279" i="9"/>
  <c r="Q279" i="9"/>
  <c r="W279" i="9" s="1"/>
  <c r="X279" i="9"/>
  <c r="E280" i="9"/>
  <c r="X280" i="9"/>
  <c r="A281" i="9"/>
  <c r="O281" i="9"/>
  <c r="Q281" i="9"/>
  <c r="X281" i="9"/>
  <c r="A282" i="9"/>
  <c r="O282" i="9"/>
  <c r="Q282" i="9"/>
  <c r="X282" i="9"/>
  <c r="A283" i="9"/>
  <c r="O283" i="9"/>
  <c r="Q283" i="9"/>
  <c r="X283" i="9"/>
  <c r="A284" i="9"/>
  <c r="O284" i="9"/>
  <c r="Q284" i="9"/>
  <c r="X284" i="9"/>
  <c r="A285" i="9"/>
  <c r="O285" i="9"/>
  <c r="Q285" i="9"/>
  <c r="X285" i="9"/>
  <c r="A286" i="9"/>
  <c r="O286" i="9"/>
  <c r="Q286" i="9"/>
  <c r="X286" i="9"/>
  <c r="A287" i="9"/>
  <c r="O287" i="9"/>
  <c r="Q287" i="9"/>
  <c r="X287" i="9"/>
  <c r="A288" i="9"/>
  <c r="O288" i="9"/>
  <c r="Q288" i="9"/>
  <c r="X288" i="9"/>
  <c r="A289" i="9"/>
  <c r="O289" i="9"/>
  <c r="Q289" i="9"/>
  <c r="X289" i="9"/>
  <c r="A290" i="9"/>
  <c r="O290" i="9"/>
  <c r="Q290" i="9"/>
  <c r="X290" i="9"/>
  <c r="A291" i="9"/>
  <c r="O291" i="9"/>
  <c r="Q291" i="9"/>
  <c r="X291" i="9"/>
  <c r="A292" i="9"/>
  <c r="O292" i="9"/>
  <c r="Q292" i="9"/>
  <c r="X292" i="9"/>
  <c r="A293" i="9"/>
  <c r="O293" i="9"/>
  <c r="Q293" i="9"/>
  <c r="X293" i="9"/>
  <c r="A294" i="9"/>
  <c r="O294" i="9"/>
  <c r="Q294" i="9"/>
  <c r="X294" i="9"/>
  <c r="A295" i="9"/>
  <c r="O295" i="9"/>
  <c r="Q295" i="9"/>
  <c r="X295" i="9"/>
  <c r="A296" i="9"/>
  <c r="O296" i="9"/>
  <c r="Q296" i="9"/>
  <c r="X296" i="9"/>
  <c r="A297" i="9"/>
  <c r="X297" i="9"/>
  <c r="A298" i="9"/>
  <c r="X298" i="9"/>
  <c r="A299" i="9"/>
  <c r="X299" i="9"/>
  <c r="A300" i="9"/>
  <c r="O300" i="9"/>
  <c r="Q300" i="9"/>
  <c r="W300" i="9"/>
  <c r="X300" i="9"/>
  <c r="E301" i="9"/>
  <c r="X301" i="9"/>
  <c r="A302" i="9"/>
  <c r="O302" i="9"/>
  <c r="Q302" i="9"/>
  <c r="X302" i="9"/>
  <c r="A303" i="9"/>
  <c r="O303" i="9"/>
  <c r="Q303" i="9"/>
  <c r="X303" i="9"/>
  <c r="A304" i="9"/>
  <c r="O304" i="9"/>
  <c r="Q304" i="9"/>
  <c r="X304" i="9"/>
  <c r="A305" i="9"/>
  <c r="O305" i="9"/>
  <c r="Q305" i="9"/>
  <c r="X305" i="9"/>
  <c r="A306" i="9"/>
  <c r="O306" i="9"/>
  <c r="Q306" i="9"/>
  <c r="X306" i="9"/>
  <c r="A307" i="9"/>
  <c r="O307" i="9"/>
  <c r="Q307" i="9"/>
  <c r="X307" i="9"/>
  <c r="A308" i="9"/>
  <c r="O308" i="9"/>
  <c r="Q308" i="9"/>
  <c r="X308" i="9"/>
  <c r="A309" i="9"/>
  <c r="O309" i="9"/>
  <c r="Q309" i="9"/>
  <c r="X309" i="9"/>
  <c r="A310" i="9"/>
  <c r="O310" i="9"/>
  <c r="Q310" i="9"/>
  <c r="X310" i="9"/>
  <c r="A311" i="9"/>
  <c r="O311" i="9"/>
  <c r="Q311" i="9"/>
  <c r="X311" i="9"/>
  <c r="A312" i="9"/>
  <c r="O312" i="9"/>
  <c r="Q312" i="9"/>
  <c r="X312" i="9"/>
  <c r="A313" i="9"/>
  <c r="O313" i="9"/>
  <c r="Q313" i="9"/>
  <c r="X313" i="9"/>
  <c r="A314" i="9"/>
  <c r="O314" i="9"/>
  <c r="Q314" i="9"/>
  <c r="X314" i="9"/>
  <c r="A315" i="9"/>
  <c r="O315" i="9"/>
  <c r="Q315" i="9"/>
  <c r="X315" i="9"/>
  <c r="A316" i="9"/>
  <c r="O316" i="9"/>
  <c r="Q316" i="9"/>
  <c r="X316" i="9"/>
  <c r="A317" i="9"/>
  <c r="O317" i="9"/>
  <c r="Q317" i="9"/>
  <c r="X317" i="9"/>
  <c r="A318" i="9"/>
  <c r="X318" i="9"/>
  <c r="A319" i="9"/>
  <c r="X319" i="9"/>
  <c r="A320" i="9"/>
  <c r="X320" i="9"/>
  <c r="A321" i="9"/>
  <c r="O321" i="9"/>
  <c r="U321" i="9"/>
  <c r="Q321" i="9"/>
  <c r="W321" i="9" s="1"/>
  <c r="X321" i="9"/>
  <c r="E322" i="9"/>
  <c r="X322" i="9"/>
  <c r="A323" i="9"/>
  <c r="O323" i="9"/>
  <c r="Q323" i="9"/>
  <c r="X323" i="9"/>
  <c r="A324" i="9"/>
  <c r="O324" i="9"/>
  <c r="Q324" i="9"/>
  <c r="X324" i="9"/>
  <c r="A325" i="9"/>
  <c r="O325" i="9"/>
  <c r="Q325" i="9"/>
  <c r="X325" i="9"/>
  <c r="A326" i="9"/>
  <c r="O326" i="9"/>
  <c r="Q326" i="9"/>
  <c r="X326" i="9"/>
  <c r="A327" i="9"/>
  <c r="O327" i="9"/>
  <c r="Q327" i="9"/>
  <c r="X327" i="9"/>
  <c r="A328" i="9"/>
  <c r="O328" i="9"/>
  <c r="Q328" i="9"/>
  <c r="X328" i="9"/>
  <c r="A329" i="9"/>
  <c r="O329" i="9"/>
  <c r="Q329" i="9"/>
  <c r="X329" i="9"/>
  <c r="A330" i="9"/>
  <c r="O330" i="9"/>
  <c r="Q330" i="9"/>
  <c r="X330" i="9"/>
  <c r="A331" i="9"/>
  <c r="O331" i="9"/>
  <c r="Q331" i="9"/>
  <c r="X331" i="9"/>
  <c r="A332" i="9"/>
  <c r="O332" i="9"/>
  <c r="Q332" i="9"/>
  <c r="X332" i="9"/>
  <c r="A333" i="9"/>
  <c r="O333" i="9"/>
  <c r="Q333" i="9"/>
  <c r="X333" i="9"/>
  <c r="A334" i="9"/>
  <c r="O334" i="9"/>
  <c r="Q334" i="9"/>
  <c r="X334" i="9"/>
  <c r="A335" i="9"/>
  <c r="O335" i="9"/>
  <c r="Q335" i="9"/>
  <c r="X335" i="9"/>
  <c r="A336" i="9"/>
  <c r="O336" i="9"/>
  <c r="Q336" i="9"/>
  <c r="X336" i="9"/>
  <c r="A337" i="9"/>
  <c r="O337" i="9"/>
  <c r="Q337" i="9"/>
  <c r="X337" i="9"/>
  <c r="A338" i="9"/>
  <c r="O338" i="9"/>
  <c r="Q338" i="9"/>
  <c r="X338" i="9"/>
  <c r="A339" i="9"/>
  <c r="X339" i="9"/>
  <c r="A340" i="9"/>
  <c r="X340" i="9"/>
  <c r="A341" i="9"/>
  <c r="X341" i="9"/>
  <c r="A342" i="9"/>
  <c r="O342" i="9"/>
  <c r="U342" i="9" s="1"/>
  <c r="Q342" i="9"/>
  <c r="W342" i="9" s="1"/>
  <c r="X342" i="9"/>
  <c r="E343" i="9"/>
  <c r="X343" i="9"/>
  <c r="A344" i="9"/>
  <c r="O344" i="9"/>
  <c r="Q344" i="9"/>
  <c r="X344" i="9"/>
  <c r="A345" i="9"/>
  <c r="O345" i="9"/>
  <c r="Q345" i="9"/>
  <c r="X345" i="9"/>
  <c r="A346" i="9"/>
  <c r="O346" i="9"/>
  <c r="Q346" i="9"/>
  <c r="X346" i="9"/>
  <c r="A347" i="9"/>
  <c r="O347" i="9"/>
  <c r="Q347" i="9"/>
  <c r="X347" i="9"/>
  <c r="A348" i="9"/>
  <c r="O348" i="9"/>
  <c r="Q348" i="9"/>
  <c r="X348" i="9"/>
  <c r="A349" i="9"/>
  <c r="O349" i="9"/>
  <c r="Q349" i="9"/>
  <c r="X349" i="9"/>
  <c r="A350" i="9"/>
  <c r="O350" i="9"/>
  <c r="Q350" i="9"/>
  <c r="X350" i="9"/>
  <c r="A351" i="9"/>
  <c r="O351" i="9"/>
  <c r="Q351" i="9"/>
  <c r="X351" i="9"/>
  <c r="A352" i="9"/>
  <c r="O352" i="9"/>
  <c r="Q352" i="9"/>
  <c r="X352" i="9"/>
  <c r="A353" i="9"/>
  <c r="O353" i="9"/>
  <c r="Q353" i="9"/>
  <c r="X353" i="9"/>
  <c r="A354" i="9"/>
  <c r="O354" i="9"/>
  <c r="Q354" i="9"/>
  <c r="X354" i="9"/>
  <c r="A355" i="9"/>
  <c r="O355" i="9"/>
  <c r="Q355" i="9"/>
  <c r="X355" i="9"/>
  <c r="A356" i="9"/>
  <c r="O356" i="9"/>
  <c r="Q356" i="9"/>
  <c r="X356" i="9"/>
  <c r="A357" i="9"/>
  <c r="O357" i="9"/>
  <c r="Q357" i="9"/>
  <c r="X357" i="9"/>
  <c r="A358" i="9"/>
  <c r="O358" i="9"/>
  <c r="Q358" i="9"/>
  <c r="X358" i="9"/>
  <c r="A359" i="9"/>
  <c r="O359" i="9"/>
  <c r="Q359" i="9"/>
  <c r="X359" i="9"/>
  <c r="A360" i="9"/>
  <c r="X360" i="9"/>
  <c r="A361" i="9"/>
  <c r="X361" i="9"/>
  <c r="A362" i="9"/>
  <c r="X362" i="9"/>
  <c r="A363" i="9"/>
  <c r="O363" i="9"/>
  <c r="U363" i="9" s="1"/>
  <c r="Q363" i="9"/>
  <c r="W363" i="9" s="1"/>
  <c r="X363" i="9"/>
  <c r="E364" i="9"/>
  <c r="X364" i="9"/>
  <c r="A365" i="9"/>
  <c r="O365" i="9"/>
  <c r="Q365" i="9"/>
  <c r="X365" i="9"/>
  <c r="A366" i="9"/>
  <c r="O366" i="9"/>
  <c r="Q366" i="9"/>
  <c r="X366" i="9"/>
  <c r="A367" i="9"/>
  <c r="O367" i="9"/>
  <c r="Q367" i="9"/>
  <c r="X367" i="9"/>
  <c r="A368" i="9"/>
  <c r="O368" i="9"/>
  <c r="Q368" i="9"/>
  <c r="X368" i="9"/>
  <c r="A369" i="9"/>
  <c r="O369" i="9"/>
  <c r="Q369" i="9"/>
  <c r="X369" i="9"/>
  <c r="A370" i="9"/>
  <c r="O370" i="9"/>
  <c r="Q370" i="9"/>
  <c r="X370" i="9"/>
  <c r="A371" i="9"/>
  <c r="O371" i="9"/>
  <c r="Q371" i="9"/>
  <c r="X371" i="9"/>
  <c r="A372" i="9"/>
  <c r="O372" i="9"/>
  <c r="Q372" i="9"/>
  <c r="X372" i="9"/>
  <c r="A373" i="9"/>
  <c r="O373" i="9"/>
  <c r="Q373" i="9"/>
  <c r="X373" i="9"/>
  <c r="A374" i="9"/>
  <c r="O374" i="9"/>
  <c r="Q374" i="9"/>
  <c r="X374" i="9"/>
  <c r="A375" i="9"/>
  <c r="O375" i="9"/>
  <c r="Q375" i="9"/>
  <c r="X375" i="9"/>
  <c r="A376" i="9"/>
  <c r="O376" i="9"/>
  <c r="Q376" i="9"/>
  <c r="X376" i="9"/>
  <c r="A377" i="9"/>
  <c r="O377" i="9"/>
  <c r="Q377" i="9"/>
  <c r="X377" i="9"/>
  <c r="A378" i="9"/>
  <c r="O378" i="9"/>
  <c r="Q378" i="9"/>
  <c r="X378" i="9"/>
  <c r="A379" i="9"/>
  <c r="O379" i="9"/>
  <c r="Q379" i="9"/>
  <c r="X379" i="9"/>
  <c r="A380" i="9"/>
  <c r="O380" i="9"/>
  <c r="Q380" i="9"/>
  <c r="X380" i="9"/>
  <c r="A381" i="9"/>
  <c r="X381" i="9"/>
  <c r="A382" i="9"/>
  <c r="X382" i="9"/>
  <c r="A383" i="9"/>
  <c r="X383" i="9"/>
  <c r="A384" i="9"/>
  <c r="O384" i="9"/>
  <c r="U384" i="9" s="1"/>
  <c r="Q384" i="9"/>
  <c r="W384" i="9" s="1"/>
  <c r="X384" i="9"/>
  <c r="E385" i="9"/>
  <c r="X385" i="9"/>
  <c r="A386" i="9"/>
  <c r="O386" i="9"/>
  <c r="Q386" i="9"/>
  <c r="X386" i="9"/>
  <c r="A387" i="9"/>
  <c r="O387" i="9"/>
  <c r="Q387" i="9"/>
  <c r="X387" i="9"/>
  <c r="A388" i="9"/>
  <c r="O388" i="9"/>
  <c r="Q388" i="9"/>
  <c r="X388" i="9"/>
  <c r="A389" i="9"/>
  <c r="O389" i="9"/>
  <c r="Q389" i="9"/>
  <c r="X389" i="9"/>
  <c r="A390" i="9"/>
  <c r="O390" i="9"/>
  <c r="Q390" i="9"/>
  <c r="X390" i="9"/>
  <c r="A391" i="9"/>
  <c r="O391" i="9"/>
  <c r="Q391" i="9"/>
  <c r="X391" i="9"/>
  <c r="A392" i="9"/>
  <c r="O392" i="9"/>
  <c r="Q392" i="9"/>
  <c r="X392" i="9"/>
  <c r="A393" i="9"/>
  <c r="O393" i="9"/>
  <c r="Q393" i="9"/>
  <c r="X393" i="9"/>
  <c r="A394" i="9"/>
  <c r="O394" i="9"/>
  <c r="Q394" i="9"/>
  <c r="X394" i="9"/>
  <c r="A395" i="9"/>
  <c r="O395" i="9"/>
  <c r="Q395" i="9"/>
  <c r="X395" i="9"/>
  <c r="A396" i="9"/>
  <c r="O396" i="9"/>
  <c r="Q396" i="9"/>
  <c r="X396" i="9"/>
  <c r="A397" i="9"/>
  <c r="O397" i="9"/>
  <c r="Q397" i="9"/>
  <c r="X397" i="9"/>
  <c r="A398" i="9"/>
  <c r="O398" i="9"/>
  <c r="Q398" i="9"/>
  <c r="X398" i="9"/>
  <c r="A399" i="9"/>
  <c r="O399" i="9"/>
  <c r="Q399" i="9"/>
  <c r="X399" i="9"/>
  <c r="A400" i="9"/>
  <c r="O400" i="9"/>
  <c r="Q400" i="9"/>
  <c r="X400" i="9"/>
  <c r="A401" i="9"/>
  <c r="O401" i="9"/>
  <c r="Q401" i="9"/>
  <c r="X401" i="9"/>
  <c r="A402" i="9"/>
  <c r="X402" i="9"/>
  <c r="A403" i="9"/>
  <c r="X403" i="9"/>
  <c r="A404" i="9"/>
  <c r="X404" i="9"/>
  <c r="A405" i="9"/>
  <c r="O405" i="9"/>
  <c r="Q405" i="9"/>
  <c r="W405" i="9" s="1"/>
  <c r="X405" i="9"/>
  <c r="E406" i="9"/>
  <c r="X406" i="9"/>
  <c r="A407" i="9"/>
  <c r="O407" i="9"/>
  <c r="Q407" i="9"/>
  <c r="X407" i="9"/>
  <c r="A408" i="9"/>
  <c r="O408" i="9"/>
  <c r="Q408" i="9"/>
  <c r="X408" i="9"/>
  <c r="A409" i="9"/>
  <c r="O409" i="9"/>
  <c r="Q409" i="9"/>
  <c r="X409" i="9"/>
  <c r="A410" i="9"/>
  <c r="O410" i="9"/>
  <c r="Q410" i="9"/>
  <c r="X410" i="9"/>
  <c r="A411" i="9"/>
  <c r="O411" i="9"/>
  <c r="Q411" i="9"/>
  <c r="X411" i="9"/>
  <c r="A412" i="9"/>
  <c r="O412" i="9"/>
  <c r="Q412" i="9"/>
  <c r="X412" i="9"/>
  <c r="A413" i="9"/>
  <c r="O413" i="9"/>
  <c r="Q413" i="9"/>
  <c r="X413" i="9"/>
  <c r="A414" i="9"/>
  <c r="O414" i="9"/>
  <c r="Q414" i="9"/>
  <c r="X414" i="9"/>
  <c r="A415" i="9"/>
  <c r="O415" i="9"/>
  <c r="Q415" i="9"/>
  <c r="X415" i="9"/>
  <c r="A416" i="9"/>
  <c r="O416" i="9"/>
  <c r="Q416" i="9"/>
  <c r="X416" i="9"/>
  <c r="A417" i="9"/>
  <c r="O417" i="9"/>
  <c r="Q417" i="9"/>
  <c r="X417" i="9"/>
  <c r="A418" i="9"/>
  <c r="O418" i="9"/>
  <c r="Q418" i="9"/>
  <c r="X418" i="9"/>
  <c r="A419" i="9"/>
  <c r="O419" i="9"/>
  <c r="Q419" i="9"/>
  <c r="X419" i="9"/>
  <c r="A420" i="9"/>
  <c r="O420" i="9"/>
  <c r="Q420" i="9"/>
  <c r="X420" i="9"/>
  <c r="A421" i="9"/>
  <c r="O421" i="9"/>
  <c r="Q421" i="9"/>
  <c r="X421" i="9"/>
  <c r="A422" i="9"/>
  <c r="O422" i="9"/>
  <c r="Q422" i="9"/>
  <c r="X422" i="9"/>
  <c r="A423" i="9"/>
  <c r="X423" i="9"/>
  <c r="A424" i="9"/>
  <c r="X424" i="9"/>
  <c r="A425" i="9"/>
  <c r="X425" i="9"/>
  <c r="A426" i="9"/>
  <c r="O426" i="9"/>
  <c r="U426" i="9" s="1"/>
  <c r="Q426" i="9"/>
  <c r="W426" i="9" s="1"/>
  <c r="X426" i="9"/>
  <c r="E427" i="9"/>
  <c r="X427" i="9"/>
  <c r="A8" i="8"/>
  <c r="O8" i="8"/>
  <c r="Q8" i="8"/>
  <c r="X8" i="8"/>
  <c r="A9" i="8"/>
  <c r="O9" i="8"/>
  <c r="Q9" i="8"/>
  <c r="X9" i="8"/>
  <c r="A10" i="8"/>
  <c r="O10" i="8"/>
  <c r="Q10" i="8"/>
  <c r="X10" i="8"/>
  <c r="A11" i="8"/>
  <c r="O11" i="8"/>
  <c r="Q11" i="8"/>
  <c r="X11" i="8"/>
  <c r="A12" i="8"/>
  <c r="O12" i="8"/>
  <c r="Q12" i="8"/>
  <c r="X12" i="8"/>
  <c r="A13" i="8"/>
  <c r="O13" i="8"/>
  <c r="Q13" i="8"/>
  <c r="X13" i="8"/>
  <c r="A14" i="8"/>
  <c r="O14" i="8"/>
  <c r="Q14" i="8"/>
  <c r="X14" i="8"/>
  <c r="A15" i="8"/>
  <c r="O15" i="8"/>
  <c r="Q15" i="8"/>
  <c r="X15" i="8"/>
  <c r="A16" i="8"/>
  <c r="O16" i="8"/>
  <c r="Q16" i="8"/>
  <c r="X16" i="8"/>
  <c r="A17" i="8"/>
  <c r="O17" i="8"/>
  <c r="Q17" i="8"/>
  <c r="X17" i="8"/>
  <c r="A18" i="8"/>
  <c r="O18" i="8"/>
  <c r="Q18" i="8"/>
  <c r="X18" i="8"/>
  <c r="A19" i="8"/>
  <c r="O19" i="8"/>
  <c r="Q19" i="8"/>
  <c r="X19" i="8"/>
  <c r="A20" i="8"/>
  <c r="O20" i="8"/>
  <c r="Q20" i="8"/>
  <c r="X20" i="8"/>
  <c r="A21" i="8"/>
  <c r="O21" i="8"/>
  <c r="Q21" i="8"/>
  <c r="X21" i="8"/>
  <c r="A22" i="8"/>
  <c r="O22" i="8"/>
  <c r="Q22" i="8"/>
  <c r="X22" i="8"/>
  <c r="A23" i="8"/>
  <c r="O23" i="8"/>
  <c r="Q23" i="8"/>
  <c r="X23" i="8"/>
  <c r="A24" i="8"/>
  <c r="X24" i="8"/>
  <c r="A25" i="8"/>
  <c r="X25" i="8"/>
  <c r="A26" i="8"/>
  <c r="X26" i="8"/>
  <c r="A27" i="8"/>
  <c r="O27" i="8"/>
  <c r="Q27" i="8"/>
  <c r="W27" i="8" s="1"/>
  <c r="X27" i="8"/>
  <c r="E28" i="8"/>
  <c r="X28" i="8"/>
  <c r="A29" i="8"/>
  <c r="O29" i="8"/>
  <c r="Q29" i="8"/>
  <c r="X29" i="8"/>
  <c r="A30" i="8"/>
  <c r="O30" i="8"/>
  <c r="Q30" i="8"/>
  <c r="X30" i="8"/>
  <c r="A31" i="8"/>
  <c r="O31" i="8"/>
  <c r="Q31" i="8"/>
  <c r="X31" i="8"/>
  <c r="A32" i="8"/>
  <c r="O32" i="8"/>
  <c r="Q32" i="8"/>
  <c r="X32" i="8"/>
  <c r="A33" i="8"/>
  <c r="O33" i="8"/>
  <c r="Q33" i="8"/>
  <c r="X33" i="8"/>
  <c r="A34" i="8"/>
  <c r="O34" i="8"/>
  <c r="Q34" i="8"/>
  <c r="X34" i="8"/>
  <c r="A35" i="8"/>
  <c r="O35" i="8"/>
  <c r="Q35" i="8"/>
  <c r="X35" i="8"/>
  <c r="A36" i="8"/>
  <c r="O36" i="8"/>
  <c r="Q36" i="8"/>
  <c r="X36" i="8"/>
  <c r="A37" i="8"/>
  <c r="O37" i="8"/>
  <c r="Q37" i="8"/>
  <c r="X37" i="8"/>
  <c r="A38" i="8"/>
  <c r="O38" i="8"/>
  <c r="Q38" i="8"/>
  <c r="X38" i="8"/>
  <c r="A39" i="8"/>
  <c r="O39" i="8"/>
  <c r="Q39" i="8"/>
  <c r="X39" i="8"/>
  <c r="A40" i="8"/>
  <c r="O40" i="8"/>
  <c r="Q40" i="8"/>
  <c r="X40" i="8"/>
  <c r="A41" i="8"/>
  <c r="O41" i="8"/>
  <c r="Q41" i="8"/>
  <c r="X41" i="8"/>
  <c r="A42" i="8"/>
  <c r="O42" i="8"/>
  <c r="Q42" i="8"/>
  <c r="X42" i="8"/>
  <c r="A43" i="8"/>
  <c r="O43" i="8"/>
  <c r="Q43" i="8"/>
  <c r="X43" i="8"/>
  <c r="A44" i="8"/>
  <c r="O44" i="8"/>
  <c r="Q44" i="8"/>
  <c r="X44" i="8"/>
  <c r="A45" i="8"/>
  <c r="X45" i="8"/>
  <c r="A46" i="8"/>
  <c r="X46" i="8"/>
  <c r="A47" i="8"/>
  <c r="X47" i="8"/>
  <c r="A48" i="8"/>
  <c r="O48" i="8"/>
  <c r="U48" i="8" s="1"/>
  <c r="Q48" i="8"/>
  <c r="W48" i="8" s="1"/>
  <c r="X48" i="8"/>
  <c r="E49" i="8"/>
  <c r="X49" i="8"/>
  <c r="A50" i="8"/>
  <c r="O50" i="8"/>
  <c r="Q50" i="8"/>
  <c r="X50" i="8"/>
  <c r="A51" i="8"/>
  <c r="O51" i="8"/>
  <c r="Q51" i="8"/>
  <c r="X51" i="8"/>
  <c r="A52" i="8"/>
  <c r="O52" i="8"/>
  <c r="Q52" i="8"/>
  <c r="X52" i="8"/>
  <c r="A53" i="8"/>
  <c r="O53" i="8"/>
  <c r="Q53" i="8"/>
  <c r="X53" i="8"/>
  <c r="A54" i="8"/>
  <c r="O54" i="8"/>
  <c r="Q54" i="8"/>
  <c r="X54" i="8"/>
  <c r="A55" i="8"/>
  <c r="O55" i="8"/>
  <c r="Q55" i="8"/>
  <c r="X55" i="8"/>
  <c r="A56" i="8"/>
  <c r="O56" i="8"/>
  <c r="Q56" i="8"/>
  <c r="X56" i="8"/>
  <c r="A57" i="8"/>
  <c r="O57" i="8"/>
  <c r="Q57" i="8"/>
  <c r="X57" i="8"/>
  <c r="A58" i="8"/>
  <c r="O58" i="8"/>
  <c r="Q58" i="8"/>
  <c r="X58" i="8"/>
  <c r="A59" i="8"/>
  <c r="O59" i="8"/>
  <c r="Q59" i="8"/>
  <c r="X59" i="8"/>
  <c r="A60" i="8"/>
  <c r="O60" i="8"/>
  <c r="Q60" i="8"/>
  <c r="X60" i="8"/>
  <c r="A61" i="8"/>
  <c r="O61" i="8"/>
  <c r="Q61" i="8"/>
  <c r="X61" i="8"/>
  <c r="A62" i="8"/>
  <c r="O62" i="8"/>
  <c r="Q62" i="8"/>
  <c r="X62" i="8"/>
  <c r="A63" i="8"/>
  <c r="O63" i="8"/>
  <c r="Q63" i="8"/>
  <c r="X63" i="8"/>
  <c r="A64" i="8"/>
  <c r="O64" i="8"/>
  <c r="Q64" i="8"/>
  <c r="X64" i="8"/>
  <c r="A65" i="8"/>
  <c r="O65" i="8"/>
  <c r="Q65" i="8"/>
  <c r="X65" i="8"/>
  <c r="A66" i="8"/>
  <c r="X66" i="8"/>
  <c r="A67" i="8"/>
  <c r="X67" i="8"/>
  <c r="A68" i="8"/>
  <c r="X68" i="8"/>
  <c r="A69" i="8"/>
  <c r="O69" i="8"/>
  <c r="U69" i="8" s="1"/>
  <c r="Q69" i="8"/>
  <c r="W69" i="8" s="1"/>
  <c r="X69" i="8"/>
  <c r="E70" i="8"/>
  <c r="X70" i="8"/>
  <c r="A71" i="8"/>
  <c r="O71" i="8"/>
  <c r="Q71" i="8"/>
  <c r="X71" i="8"/>
  <c r="A72" i="8"/>
  <c r="O72" i="8"/>
  <c r="Q72" i="8"/>
  <c r="X72" i="8"/>
  <c r="A73" i="8"/>
  <c r="O73" i="8"/>
  <c r="Q73" i="8"/>
  <c r="X73" i="8"/>
  <c r="A74" i="8"/>
  <c r="O74" i="8"/>
  <c r="Q74" i="8"/>
  <c r="X74" i="8"/>
  <c r="A75" i="8"/>
  <c r="O75" i="8"/>
  <c r="Q75" i="8"/>
  <c r="X75" i="8"/>
  <c r="A76" i="8"/>
  <c r="O76" i="8"/>
  <c r="Q76" i="8"/>
  <c r="X76" i="8"/>
  <c r="A77" i="8"/>
  <c r="O77" i="8"/>
  <c r="Q77" i="8"/>
  <c r="X77" i="8"/>
  <c r="A78" i="8"/>
  <c r="O78" i="8"/>
  <c r="Q78" i="8"/>
  <c r="X78" i="8"/>
  <c r="A79" i="8"/>
  <c r="O79" i="8"/>
  <c r="Q79" i="8"/>
  <c r="X79" i="8"/>
  <c r="A80" i="8"/>
  <c r="O80" i="8"/>
  <c r="Q80" i="8"/>
  <c r="X80" i="8"/>
  <c r="A81" i="8"/>
  <c r="O81" i="8"/>
  <c r="Q81" i="8"/>
  <c r="X81" i="8"/>
  <c r="A82" i="8"/>
  <c r="O82" i="8"/>
  <c r="Q82" i="8"/>
  <c r="X82" i="8"/>
  <c r="A83" i="8"/>
  <c r="O83" i="8"/>
  <c r="Q83" i="8"/>
  <c r="X83" i="8"/>
  <c r="A84" i="8"/>
  <c r="O84" i="8"/>
  <c r="Q84" i="8"/>
  <c r="X84" i="8"/>
  <c r="A85" i="8"/>
  <c r="O85" i="8"/>
  <c r="Q85" i="8"/>
  <c r="X85" i="8"/>
  <c r="A86" i="8"/>
  <c r="O86" i="8"/>
  <c r="Q86" i="8"/>
  <c r="X86" i="8"/>
  <c r="A87" i="8"/>
  <c r="X87" i="8"/>
  <c r="A88" i="8"/>
  <c r="X88" i="8"/>
  <c r="A89" i="8"/>
  <c r="X89" i="8"/>
  <c r="A90" i="8"/>
  <c r="O90" i="8"/>
  <c r="U90" i="8" s="1"/>
  <c r="Q90" i="8"/>
  <c r="W90" i="8"/>
  <c r="X90" i="8"/>
  <c r="E91" i="8"/>
  <c r="X91" i="8"/>
  <c r="A92" i="8"/>
  <c r="O92" i="8"/>
  <c r="Q92" i="8"/>
  <c r="X92" i="8"/>
  <c r="A93" i="8"/>
  <c r="O93" i="8"/>
  <c r="Q93" i="8"/>
  <c r="X93" i="8"/>
  <c r="A94" i="8"/>
  <c r="O94" i="8"/>
  <c r="Q94" i="8"/>
  <c r="X94" i="8"/>
  <c r="A95" i="8"/>
  <c r="O95" i="8"/>
  <c r="Q95" i="8"/>
  <c r="X95" i="8"/>
  <c r="A96" i="8"/>
  <c r="O96" i="8"/>
  <c r="Q96" i="8"/>
  <c r="X96" i="8"/>
  <c r="A97" i="8"/>
  <c r="O97" i="8"/>
  <c r="Q97" i="8"/>
  <c r="X97" i="8"/>
  <c r="A98" i="8"/>
  <c r="O98" i="8"/>
  <c r="Q98" i="8"/>
  <c r="X98" i="8"/>
  <c r="A99" i="8"/>
  <c r="O99" i="8"/>
  <c r="Q99" i="8"/>
  <c r="X99" i="8"/>
  <c r="A100" i="8"/>
  <c r="O100" i="8"/>
  <c r="Q100" i="8"/>
  <c r="X100" i="8"/>
  <c r="A101" i="8"/>
  <c r="O101" i="8"/>
  <c r="Q101" i="8"/>
  <c r="X101" i="8"/>
  <c r="A102" i="8"/>
  <c r="O102" i="8"/>
  <c r="Q102" i="8"/>
  <c r="X102" i="8"/>
  <c r="A103" i="8"/>
  <c r="O103" i="8"/>
  <c r="Q103" i="8"/>
  <c r="X103" i="8"/>
  <c r="A104" i="8"/>
  <c r="O104" i="8"/>
  <c r="Q104" i="8"/>
  <c r="X104" i="8"/>
  <c r="A105" i="8"/>
  <c r="O105" i="8"/>
  <c r="Q105" i="8"/>
  <c r="X105" i="8"/>
  <c r="A106" i="8"/>
  <c r="O106" i="8"/>
  <c r="Q106" i="8"/>
  <c r="X106" i="8"/>
  <c r="A107" i="8"/>
  <c r="O107" i="8"/>
  <c r="Q107" i="8"/>
  <c r="X107" i="8"/>
  <c r="A108" i="8"/>
  <c r="X108" i="8"/>
  <c r="A109" i="8"/>
  <c r="X109" i="8"/>
  <c r="A110" i="8"/>
  <c r="X110" i="8"/>
  <c r="A111" i="8"/>
  <c r="O111" i="8"/>
  <c r="U111" i="8"/>
  <c r="Q111" i="8"/>
  <c r="W111" i="8" s="1"/>
  <c r="X111" i="8"/>
  <c r="E112" i="8"/>
  <c r="X112" i="8"/>
  <c r="A113" i="8"/>
  <c r="O113" i="8"/>
  <c r="Q113" i="8"/>
  <c r="X113" i="8"/>
  <c r="A114" i="8"/>
  <c r="O114" i="8"/>
  <c r="Q114" i="8"/>
  <c r="X114" i="8"/>
  <c r="A115" i="8"/>
  <c r="O115" i="8"/>
  <c r="Q115" i="8"/>
  <c r="X115" i="8"/>
  <c r="A116" i="8"/>
  <c r="O116" i="8"/>
  <c r="Q116" i="8"/>
  <c r="X116" i="8"/>
  <c r="A117" i="8"/>
  <c r="O117" i="8"/>
  <c r="Q117" i="8"/>
  <c r="X117" i="8"/>
  <c r="A118" i="8"/>
  <c r="O118" i="8"/>
  <c r="Q118" i="8"/>
  <c r="X118" i="8"/>
  <c r="A119" i="8"/>
  <c r="O119" i="8"/>
  <c r="Q119" i="8"/>
  <c r="X119" i="8"/>
  <c r="A120" i="8"/>
  <c r="O120" i="8"/>
  <c r="Q120" i="8"/>
  <c r="X120" i="8"/>
  <c r="A121" i="8"/>
  <c r="O121" i="8"/>
  <c r="Q121" i="8"/>
  <c r="X121" i="8"/>
  <c r="A122" i="8"/>
  <c r="O122" i="8"/>
  <c r="Q122" i="8"/>
  <c r="X122" i="8"/>
  <c r="A123" i="8"/>
  <c r="O123" i="8"/>
  <c r="Q123" i="8"/>
  <c r="X123" i="8"/>
  <c r="A124" i="8"/>
  <c r="O124" i="8"/>
  <c r="Q124" i="8"/>
  <c r="X124" i="8"/>
  <c r="A125" i="8"/>
  <c r="O125" i="8"/>
  <c r="Q125" i="8"/>
  <c r="X125" i="8"/>
  <c r="A126" i="8"/>
  <c r="O126" i="8"/>
  <c r="Q126" i="8"/>
  <c r="X126" i="8"/>
  <c r="A127" i="8"/>
  <c r="O127" i="8"/>
  <c r="Q127" i="8"/>
  <c r="X127" i="8"/>
  <c r="A128" i="8"/>
  <c r="O128" i="8"/>
  <c r="Q128" i="8"/>
  <c r="X128" i="8"/>
  <c r="A129" i="8"/>
  <c r="X129" i="8"/>
  <c r="A130" i="8"/>
  <c r="X130" i="8"/>
  <c r="A131" i="8"/>
  <c r="X131" i="8"/>
  <c r="A132" i="8"/>
  <c r="O132" i="8"/>
  <c r="U132" i="8" s="1"/>
  <c r="Q132" i="8"/>
  <c r="W132" i="8"/>
  <c r="X132" i="8"/>
  <c r="E133" i="8"/>
  <c r="X133" i="8"/>
  <c r="A134" i="8"/>
  <c r="O134" i="8"/>
  <c r="Q134" i="8"/>
  <c r="X134" i="8"/>
  <c r="A135" i="8"/>
  <c r="O135" i="8"/>
  <c r="Q135" i="8"/>
  <c r="X135" i="8"/>
  <c r="A136" i="8"/>
  <c r="O136" i="8"/>
  <c r="Q136" i="8"/>
  <c r="X136" i="8"/>
  <c r="A137" i="8"/>
  <c r="O137" i="8"/>
  <c r="Q137" i="8"/>
  <c r="X137" i="8"/>
  <c r="A138" i="8"/>
  <c r="O138" i="8"/>
  <c r="Q138" i="8"/>
  <c r="X138" i="8"/>
  <c r="A139" i="8"/>
  <c r="O139" i="8"/>
  <c r="Q139" i="8"/>
  <c r="X139" i="8"/>
  <c r="A140" i="8"/>
  <c r="O140" i="8"/>
  <c r="Q140" i="8"/>
  <c r="X140" i="8"/>
  <c r="A141" i="8"/>
  <c r="O141" i="8"/>
  <c r="Q141" i="8"/>
  <c r="X141" i="8"/>
  <c r="A142" i="8"/>
  <c r="O142" i="8"/>
  <c r="Q142" i="8"/>
  <c r="X142" i="8"/>
  <c r="A143" i="8"/>
  <c r="O143" i="8"/>
  <c r="Q143" i="8"/>
  <c r="X143" i="8"/>
  <c r="A144" i="8"/>
  <c r="O144" i="8"/>
  <c r="Q144" i="8"/>
  <c r="X144" i="8"/>
  <c r="A145" i="8"/>
  <c r="O145" i="8"/>
  <c r="Q145" i="8"/>
  <c r="X145" i="8"/>
  <c r="A146" i="8"/>
  <c r="O146" i="8"/>
  <c r="Q146" i="8"/>
  <c r="X146" i="8"/>
  <c r="A147" i="8"/>
  <c r="O147" i="8"/>
  <c r="Q147" i="8"/>
  <c r="X147" i="8"/>
  <c r="A148" i="8"/>
  <c r="O148" i="8"/>
  <c r="Q148" i="8"/>
  <c r="X148" i="8"/>
  <c r="A149" i="8"/>
  <c r="O149" i="8"/>
  <c r="Q149" i="8"/>
  <c r="X149" i="8"/>
  <c r="A150" i="8"/>
  <c r="X150" i="8"/>
  <c r="A151" i="8"/>
  <c r="X151" i="8"/>
  <c r="A152" i="8"/>
  <c r="X152" i="8"/>
  <c r="A153" i="8"/>
  <c r="O153" i="8"/>
  <c r="Q153" i="8"/>
  <c r="W153" i="8" s="1"/>
  <c r="X153" i="8"/>
  <c r="E154" i="8"/>
  <c r="X154" i="8"/>
  <c r="A155" i="8"/>
  <c r="O155" i="8"/>
  <c r="Q155" i="8"/>
  <c r="X155" i="8"/>
  <c r="A156" i="8"/>
  <c r="O156" i="8"/>
  <c r="Q156" i="8"/>
  <c r="X156" i="8"/>
  <c r="A157" i="8"/>
  <c r="O157" i="8"/>
  <c r="Q157" i="8"/>
  <c r="X157" i="8"/>
  <c r="A158" i="8"/>
  <c r="O158" i="8"/>
  <c r="Q158" i="8"/>
  <c r="X158" i="8"/>
  <c r="A159" i="8"/>
  <c r="O159" i="8"/>
  <c r="Q159" i="8"/>
  <c r="X159" i="8"/>
  <c r="A160" i="8"/>
  <c r="O160" i="8"/>
  <c r="Q160" i="8"/>
  <c r="X160" i="8"/>
  <c r="A161" i="8"/>
  <c r="O161" i="8"/>
  <c r="Q161" i="8"/>
  <c r="X161" i="8"/>
  <c r="A162" i="8"/>
  <c r="O162" i="8"/>
  <c r="Q162" i="8"/>
  <c r="X162" i="8"/>
  <c r="A163" i="8"/>
  <c r="O163" i="8"/>
  <c r="Q163" i="8"/>
  <c r="X163" i="8"/>
  <c r="A164" i="8"/>
  <c r="O164" i="8"/>
  <c r="Q164" i="8"/>
  <c r="X164" i="8"/>
  <c r="A165" i="8"/>
  <c r="O165" i="8"/>
  <c r="Q165" i="8"/>
  <c r="X165" i="8"/>
  <c r="A166" i="8"/>
  <c r="O166" i="8"/>
  <c r="Q166" i="8"/>
  <c r="X166" i="8"/>
  <c r="A167" i="8"/>
  <c r="O167" i="8"/>
  <c r="Q167" i="8"/>
  <c r="X167" i="8"/>
  <c r="A168" i="8"/>
  <c r="O168" i="8"/>
  <c r="Q168" i="8"/>
  <c r="X168" i="8"/>
  <c r="A169" i="8"/>
  <c r="O169" i="8"/>
  <c r="Q169" i="8"/>
  <c r="X169" i="8"/>
  <c r="A170" i="8"/>
  <c r="O170" i="8"/>
  <c r="Q170" i="8"/>
  <c r="X170" i="8"/>
  <c r="A171" i="8"/>
  <c r="X171" i="8"/>
  <c r="A172" i="8"/>
  <c r="X172" i="8"/>
  <c r="A173" i="8"/>
  <c r="X173" i="8"/>
  <c r="A174" i="8"/>
  <c r="O174" i="8"/>
  <c r="U174" i="8" s="1"/>
  <c r="Q174" i="8"/>
  <c r="X174" i="8"/>
  <c r="E175" i="8"/>
  <c r="X175" i="8"/>
  <c r="A176" i="8"/>
  <c r="O176" i="8"/>
  <c r="Q176" i="8"/>
  <c r="X176" i="8"/>
  <c r="A177" i="8"/>
  <c r="O177" i="8"/>
  <c r="Q177" i="8"/>
  <c r="X177" i="8"/>
  <c r="A178" i="8"/>
  <c r="O178" i="8"/>
  <c r="Q178" i="8"/>
  <c r="X178" i="8"/>
  <c r="A179" i="8"/>
  <c r="O179" i="8"/>
  <c r="Q179" i="8"/>
  <c r="X179" i="8"/>
  <c r="A180" i="8"/>
  <c r="O180" i="8"/>
  <c r="Q180" i="8"/>
  <c r="X180" i="8"/>
  <c r="A181" i="8"/>
  <c r="O181" i="8"/>
  <c r="Q181" i="8"/>
  <c r="X181" i="8"/>
  <c r="A182" i="8"/>
  <c r="O182" i="8"/>
  <c r="Q182" i="8"/>
  <c r="X182" i="8"/>
  <c r="A183" i="8"/>
  <c r="O183" i="8"/>
  <c r="Q183" i="8"/>
  <c r="X183" i="8"/>
  <c r="A184" i="8"/>
  <c r="O184" i="8"/>
  <c r="Q184" i="8"/>
  <c r="X184" i="8"/>
  <c r="A185" i="8"/>
  <c r="O185" i="8"/>
  <c r="Q185" i="8"/>
  <c r="X185" i="8"/>
  <c r="A186" i="8"/>
  <c r="O186" i="8"/>
  <c r="Q186" i="8"/>
  <c r="X186" i="8"/>
  <c r="A187" i="8"/>
  <c r="O187" i="8"/>
  <c r="Q187" i="8"/>
  <c r="X187" i="8"/>
  <c r="A188" i="8"/>
  <c r="O188" i="8"/>
  <c r="Q188" i="8"/>
  <c r="X188" i="8"/>
  <c r="A189" i="8"/>
  <c r="O189" i="8"/>
  <c r="Q189" i="8"/>
  <c r="X189" i="8"/>
  <c r="A190" i="8"/>
  <c r="O190" i="8"/>
  <c r="Q190" i="8"/>
  <c r="X190" i="8"/>
  <c r="A191" i="8"/>
  <c r="O191" i="8"/>
  <c r="Q191" i="8"/>
  <c r="X191" i="8"/>
  <c r="A192" i="8"/>
  <c r="X192" i="8"/>
  <c r="A193" i="8"/>
  <c r="X193" i="8"/>
  <c r="A194" i="8"/>
  <c r="X194" i="8"/>
  <c r="A195" i="8"/>
  <c r="O195" i="8"/>
  <c r="U195" i="8" s="1"/>
  <c r="Q195" i="8"/>
  <c r="W195" i="8" s="1"/>
  <c r="X195" i="8"/>
  <c r="E196" i="8"/>
  <c r="X196" i="8"/>
  <c r="A197" i="8"/>
  <c r="O197" i="8"/>
  <c r="Q197" i="8"/>
  <c r="X197" i="8"/>
  <c r="A198" i="8"/>
  <c r="O198" i="8"/>
  <c r="Q198" i="8"/>
  <c r="X198" i="8"/>
  <c r="A199" i="8"/>
  <c r="O199" i="8"/>
  <c r="Q199" i="8"/>
  <c r="X199" i="8"/>
  <c r="A200" i="8"/>
  <c r="O200" i="8"/>
  <c r="Q200" i="8"/>
  <c r="X200" i="8"/>
  <c r="A201" i="8"/>
  <c r="O201" i="8"/>
  <c r="Q201" i="8"/>
  <c r="X201" i="8"/>
  <c r="A202" i="8"/>
  <c r="O202" i="8"/>
  <c r="Q202" i="8"/>
  <c r="X202" i="8"/>
  <c r="A203" i="8"/>
  <c r="O203" i="8"/>
  <c r="Q203" i="8"/>
  <c r="X203" i="8"/>
  <c r="A204" i="8"/>
  <c r="O204" i="8"/>
  <c r="Q204" i="8"/>
  <c r="X204" i="8"/>
  <c r="A205" i="8"/>
  <c r="O205" i="8"/>
  <c r="Q205" i="8"/>
  <c r="X205" i="8"/>
  <c r="A206" i="8"/>
  <c r="O206" i="8"/>
  <c r="Q206" i="8"/>
  <c r="X206" i="8"/>
  <c r="A207" i="8"/>
  <c r="O207" i="8"/>
  <c r="Q207" i="8"/>
  <c r="X207" i="8"/>
  <c r="A208" i="8"/>
  <c r="O208" i="8"/>
  <c r="Q208" i="8"/>
  <c r="X208" i="8"/>
  <c r="A209" i="8"/>
  <c r="O209" i="8"/>
  <c r="Q209" i="8"/>
  <c r="X209" i="8"/>
  <c r="A210" i="8"/>
  <c r="O210" i="8"/>
  <c r="Q210" i="8"/>
  <c r="X210" i="8"/>
  <c r="A211" i="8"/>
  <c r="O211" i="8"/>
  <c r="Q211" i="8"/>
  <c r="X211" i="8"/>
  <c r="A212" i="8"/>
  <c r="O212" i="8"/>
  <c r="Q212" i="8"/>
  <c r="X212" i="8"/>
  <c r="A213" i="8"/>
  <c r="X213" i="8"/>
  <c r="A214" i="8"/>
  <c r="X214" i="8"/>
  <c r="A215" i="8"/>
  <c r="X215" i="8"/>
  <c r="A216" i="8"/>
  <c r="O216" i="8"/>
  <c r="U216" i="8" s="1"/>
  <c r="Q216" i="8"/>
  <c r="X216" i="8"/>
  <c r="E217" i="8"/>
  <c r="X217" i="8"/>
  <c r="A218" i="8"/>
  <c r="O218" i="8"/>
  <c r="Q218" i="8"/>
  <c r="X218" i="8"/>
  <c r="A219" i="8"/>
  <c r="O219" i="8"/>
  <c r="Q219" i="8"/>
  <c r="X219" i="8"/>
  <c r="A220" i="8"/>
  <c r="O220" i="8"/>
  <c r="Q220" i="8"/>
  <c r="X220" i="8"/>
  <c r="A221" i="8"/>
  <c r="O221" i="8"/>
  <c r="Q221" i="8"/>
  <c r="X221" i="8"/>
  <c r="A222" i="8"/>
  <c r="O222" i="8"/>
  <c r="Q222" i="8"/>
  <c r="X222" i="8"/>
  <c r="A223" i="8"/>
  <c r="O223" i="8"/>
  <c r="Q223" i="8"/>
  <c r="X223" i="8"/>
  <c r="A224" i="8"/>
  <c r="O224" i="8"/>
  <c r="Q224" i="8"/>
  <c r="X224" i="8"/>
  <c r="A225" i="8"/>
  <c r="O225" i="8"/>
  <c r="Q225" i="8"/>
  <c r="X225" i="8"/>
  <c r="A226" i="8"/>
  <c r="O226" i="8"/>
  <c r="Q226" i="8"/>
  <c r="X226" i="8"/>
  <c r="A227" i="8"/>
  <c r="O227" i="8"/>
  <c r="Q227" i="8"/>
  <c r="X227" i="8"/>
  <c r="A228" i="8"/>
  <c r="O228" i="8"/>
  <c r="Q228" i="8"/>
  <c r="X228" i="8"/>
  <c r="A229" i="8"/>
  <c r="O229" i="8"/>
  <c r="Q229" i="8"/>
  <c r="X229" i="8"/>
  <c r="A230" i="8"/>
  <c r="O230" i="8"/>
  <c r="Q230" i="8"/>
  <c r="X230" i="8"/>
  <c r="A231" i="8"/>
  <c r="O231" i="8"/>
  <c r="Q231" i="8"/>
  <c r="X231" i="8"/>
  <c r="A232" i="8"/>
  <c r="O232" i="8"/>
  <c r="Q232" i="8"/>
  <c r="X232" i="8"/>
  <c r="A233" i="8"/>
  <c r="O233" i="8"/>
  <c r="Q233" i="8"/>
  <c r="X233" i="8"/>
  <c r="A234" i="8"/>
  <c r="X234" i="8"/>
  <c r="A235" i="8"/>
  <c r="X235" i="8"/>
  <c r="A236" i="8"/>
  <c r="X236" i="8"/>
  <c r="A237" i="8"/>
  <c r="O237" i="8"/>
  <c r="U237" i="8" s="1"/>
  <c r="Q237" i="8"/>
  <c r="W237" i="8" s="1"/>
  <c r="X237" i="8"/>
  <c r="E238" i="8"/>
  <c r="X238" i="8"/>
  <c r="A239" i="8"/>
  <c r="O239" i="8"/>
  <c r="Q239" i="8"/>
  <c r="X239" i="8"/>
  <c r="A240" i="8"/>
  <c r="O240" i="8"/>
  <c r="Q240" i="8"/>
  <c r="X240" i="8"/>
  <c r="A241" i="8"/>
  <c r="O241" i="8"/>
  <c r="Q241" i="8"/>
  <c r="X241" i="8"/>
  <c r="A242" i="8"/>
  <c r="O242" i="8"/>
  <c r="Q242" i="8"/>
  <c r="X242" i="8"/>
  <c r="A243" i="8"/>
  <c r="O243" i="8"/>
  <c r="Q243" i="8"/>
  <c r="X243" i="8"/>
  <c r="A244" i="8"/>
  <c r="O244" i="8"/>
  <c r="Q244" i="8"/>
  <c r="X244" i="8"/>
  <c r="A245" i="8"/>
  <c r="O245" i="8"/>
  <c r="Q245" i="8"/>
  <c r="X245" i="8"/>
  <c r="A246" i="8"/>
  <c r="O246" i="8"/>
  <c r="Q246" i="8"/>
  <c r="X246" i="8"/>
  <c r="A247" i="8"/>
  <c r="O247" i="8"/>
  <c r="Q247" i="8"/>
  <c r="X247" i="8"/>
  <c r="A248" i="8"/>
  <c r="O248" i="8"/>
  <c r="Q248" i="8"/>
  <c r="X248" i="8"/>
  <c r="A249" i="8"/>
  <c r="O249" i="8"/>
  <c r="Q249" i="8"/>
  <c r="X249" i="8"/>
  <c r="A250" i="8"/>
  <c r="O250" i="8"/>
  <c r="Q250" i="8"/>
  <c r="X250" i="8"/>
  <c r="A251" i="8"/>
  <c r="O251" i="8"/>
  <c r="Q251" i="8"/>
  <c r="X251" i="8"/>
  <c r="A252" i="8"/>
  <c r="O252" i="8"/>
  <c r="Q252" i="8"/>
  <c r="X252" i="8"/>
  <c r="A253" i="8"/>
  <c r="O253" i="8"/>
  <c r="Q253" i="8"/>
  <c r="X253" i="8"/>
  <c r="A254" i="8"/>
  <c r="O254" i="8"/>
  <c r="Q254" i="8"/>
  <c r="X254" i="8"/>
  <c r="A255" i="8"/>
  <c r="X255" i="8"/>
  <c r="A256" i="8"/>
  <c r="X256" i="8"/>
  <c r="A257" i="8"/>
  <c r="X257" i="8"/>
  <c r="A258" i="8"/>
  <c r="O258" i="8"/>
  <c r="U258" i="8" s="1"/>
  <c r="Q258" i="8"/>
  <c r="W258" i="8" s="1"/>
  <c r="X258" i="8"/>
  <c r="E259" i="8"/>
  <c r="X259" i="8"/>
  <c r="A260" i="8"/>
  <c r="O260" i="8"/>
  <c r="Q260" i="8"/>
  <c r="X260" i="8"/>
  <c r="A261" i="8"/>
  <c r="O261" i="8"/>
  <c r="Q261" i="8"/>
  <c r="X261" i="8"/>
  <c r="A262" i="8"/>
  <c r="O262" i="8"/>
  <c r="Q262" i="8"/>
  <c r="X262" i="8"/>
  <c r="A263" i="8"/>
  <c r="O263" i="8"/>
  <c r="Q263" i="8"/>
  <c r="X263" i="8"/>
  <c r="A264" i="8"/>
  <c r="O264" i="8"/>
  <c r="Q264" i="8"/>
  <c r="X264" i="8"/>
  <c r="A265" i="8"/>
  <c r="O265" i="8"/>
  <c r="Q265" i="8"/>
  <c r="X265" i="8"/>
  <c r="A266" i="8"/>
  <c r="O266" i="8"/>
  <c r="Q266" i="8"/>
  <c r="X266" i="8"/>
  <c r="A267" i="8"/>
  <c r="O267" i="8"/>
  <c r="Q267" i="8"/>
  <c r="X267" i="8"/>
  <c r="A268" i="8"/>
  <c r="O268" i="8"/>
  <c r="Q268" i="8"/>
  <c r="X268" i="8"/>
  <c r="A269" i="8"/>
  <c r="O269" i="8"/>
  <c r="Q269" i="8"/>
  <c r="X269" i="8"/>
  <c r="A270" i="8"/>
  <c r="O270" i="8"/>
  <c r="Q270" i="8"/>
  <c r="X270" i="8"/>
  <c r="A271" i="8"/>
  <c r="O271" i="8"/>
  <c r="Q271" i="8"/>
  <c r="X271" i="8"/>
  <c r="A272" i="8"/>
  <c r="O272" i="8"/>
  <c r="Q272" i="8"/>
  <c r="X272" i="8"/>
  <c r="A273" i="8"/>
  <c r="O273" i="8"/>
  <c r="Q273" i="8"/>
  <c r="X273" i="8"/>
  <c r="A274" i="8"/>
  <c r="O274" i="8"/>
  <c r="Q274" i="8"/>
  <c r="X274" i="8"/>
  <c r="A275" i="8"/>
  <c r="O275" i="8"/>
  <c r="Q275" i="8"/>
  <c r="X275" i="8"/>
  <c r="A276" i="8"/>
  <c r="X276" i="8"/>
  <c r="A277" i="8"/>
  <c r="X277" i="8"/>
  <c r="A278" i="8"/>
  <c r="X278" i="8"/>
  <c r="A279" i="8"/>
  <c r="O279" i="8"/>
  <c r="U279" i="8" s="1"/>
  <c r="Q279" i="8"/>
  <c r="W279" i="8" s="1"/>
  <c r="X279" i="8"/>
  <c r="E280" i="8"/>
  <c r="X280" i="8"/>
  <c r="A281" i="8"/>
  <c r="O281" i="8"/>
  <c r="Q281" i="8"/>
  <c r="X281" i="8"/>
  <c r="A282" i="8"/>
  <c r="O282" i="8"/>
  <c r="Q282" i="8"/>
  <c r="X282" i="8"/>
  <c r="A283" i="8"/>
  <c r="O283" i="8"/>
  <c r="Q283" i="8"/>
  <c r="X283" i="8"/>
  <c r="A284" i="8"/>
  <c r="O284" i="8"/>
  <c r="Q284" i="8"/>
  <c r="X284" i="8"/>
  <c r="A285" i="8"/>
  <c r="O285" i="8"/>
  <c r="Q285" i="8"/>
  <c r="X285" i="8"/>
  <c r="A286" i="8"/>
  <c r="O286" i="8"/>
  <c r="Q286" i="8"/>
  <c r="X286" i="8"/>
  <c r="A287" i="8"/>
  <c r="O287" i="8"/>
  <c r="Q287" i="8"/>
  <c r="X287" i="8"/>
  <c r="A288" i="8"/>
  <c r="O288" i="8"/>
  <c r="Q288" i="8"/>
  <c r="X288" i="8"/>
  <c r="A289" i="8"/>
  <c r="O289" i="8"/>
  <c r="Q289" i="8"/>
  <c r="X289" i="8"/>
  <c r="A290" i="8"/>
  <c r="O290" i="8"/>
  <c r="Q290" i="8"/>
  <c r="X290" i="8"/>
  <c r="A291" i="8"/>
  <c r="O291" i="8"/>
  <c r="Q291" i="8"/>
  <c r="X291" i="8"/>
  <c r="A292" i="8"/>
  <c r="O292" i="8"/>
  <c r="Q292" i="8"/>
  <c r="X292" i="8"/>
  <c r="A293" i="8"/>
  <c r="O293" i="8"/>
  <c r="Q293" i="8"/>
  <c r="X293" i="8"/>
  <c r="A294" i="8"/>
  <c r="O294" i="8"/>
  <c r="Q294" i="8"/>
  <c r="X294" i="8"/>
  <c r="A295" i="8"/>
  <c r="O295" i="8"/>
  <c r="Q295" i="8"/>
  <c r="X295" i="8"/>
  <c r="A296" i="8"/>
  <c r="O296" i="8"/>
  <c r="Q296" i="8"/>
  <c r="X296" i="8"/>
  <c r="A297" i="8"/>
  <c r="X297" i="8"/>
  <c r="A298" i="8"/>
  <c r="X298" i="8"/>
  <c r="A299" i="8"/>
  <c r="X299" i="8"/>
  <c r="A300" i="8"/>
  <c r="O300" i="8"/>
  <c r="U300" i="8" s="1"/>
  <c r="Q300" i="8"/>
  <c r="W300" i="8" s="1"/>
  <c r="X300" i="8"/>
  <c r="E301" i="8"/>
  <c r="X301" i="8"/>
  <c r="A302" i="8"/>
  <c r="O302" i="8"/>
  <c r="Q302" i="8"/>
  <c r="X302" i="8"/>
  <c r="A303" i="8"/>
  <c r="O303" i="8"/>
  <c r="Q303" i="8"/>
  <c r="X303" i="8"/>
  <c r="A304" i="8"/>
  <c r="O304" i="8"/>
  <c r="Q304" i="8"/>
  <c r="X304" i="8"/>
  <c r="A305" i="8"/>
  <c r="O305" i="8"/>
  <c r="Q305" i="8"/>
  <c r="X305" i="8"/>
  <c r="A306" i="8"/>
  <c r="O306" i="8"/>
  <c r="Q306" i="8"/>
  <c r="X306" i="8"/>
  <c r="A307" i="8"/>
  <c r="O307" i="8"/>
  <c r="Q307" i="8"/>
  <c r="X307" i="8"/>
  <c r="A308" i="8"/>
  <c r="O308" i="8"/>
  <c r="Q308" i="8"/>
  <c r="X308" i="8"/>
  <c r="A309" i="8"/>
  <c r="O309" i="8"/>
  <c r="Q309" i="8"/>
  <c r="X309" i="8"/>
  <c r="A310" i="8"/>
  <c r="O310" i="8"/>
  <c r="Q310" i="8"/>
  <c r="X310" i="8"/>
  <c r="A311" i="8"/>
  <c r="O311" i="8"/>
  <c r="Q311" i="8"/>
  <c r="X311" i="8"/>
  <c r="A312" i="8"/>
  <c r="O312" i="8"/>
  <c r="Q312" i="8"/>
  <c r="X312" i="8"/>
  <c r="A313" i="8"/>
  <c r="O313" i="8"/>
  <c r="Q313" i="8"/>
  <c r="X313" i="8"/>
  <c r="A314" i="8"/>
  <c r="O314" i="8"/>
  <c r="Q314" i="8"/>
  <c r="X314" i="8"/>
  <c r="A315" i="8"/>
  <c r="O315" i="8"/>
  <c r="Q315" i="8"/>
  <c r="X315" i="8"/>
  <c r="A316" i="8"/>
  <c r="O316" i="8"/>
  <c r="Q316" i="8"/>
  <c r="X316" i="8"/>
  <c r="A317" i="8"/>
  <c r="O317" i="8"/>
  <c r="Q317" i="8"/>
  <c r="X317" i="8"/>
  <c r="A318" i="8"/>
  <c r="X318" i="8"/>
  <c r="A319" i="8"/>
  <c r="X319" i="8"/>
  <c r="A320" i="8"/>
  <c r="X320" i="8"/>
  <c r="A321" i="8"/>
  <c r="O321" i="8"/>
  <c r="U321" i="8" s="1"/>
  <c r="Q321" i="8"/>
  <c r="W321" i="8" s="1"/>
  <c r="X321" i="8"/>
  <c r="E322" i="8"/>
  <c r="X322" i="8"/>
  <c r="A323" i="8"/>
  <c r="O323" i="8"/>
  <c r="Q323" i="8"/>
  <c r="X323" i="8"/>
  <c r="A324" i="8"/>
  <c r="O324" i="8"/>
  <c r="Q324" i="8"/>
  <c r="X324" i="8"/>
  <c r="A325" i="8"/>
  <c r="O325" i="8"/>
  <c r="Q325" i="8"/>
  <c r="X325" i="8"/>
  <c r="A326" i="8"/>
  <c r="O326" i="8"/>
  <c r="Q326" i="8"/>
  <c r="X326" i="8"/>
  <c r="A327" i="8"/>
  <c r="O327" i="8"/>
  <c r="Q327" i="8"/>
  <c r="X327" i="8"/>
  <c r="A328" i="8"/>
  <c r="O328" i="8"/>
  <c r="Q328" i="8"/>
  <c r="X328" i="8"/>
  <c r="A329" i="8"/>
  <c r="O329" i="8"/>
  <c r="Q329" i="8"/>
  <c r="X329" i="8"/>
  <c r="A330" i="8"/>
  <c r="O330" i="8"/>
  <c r="Q330" i="8"/>
  <c r="X330" i="8"/>
  <c r="A331" i="8"/>
  <c r="O331" i="8"/>
  <c r="Q331" i="8"/>
  <c r="X331" i="8"/>
  <c r="A332" i="8"/>
  <c r="O332" i="8"/>
  <c r="Q332" i="8"/>
  <c r="X332" i="8"/>
  <c r="A333" i="8"/>
  <c r="O333" i="8"/>
  <c r="Q333" i="8"/>
  <c r="X333" i="8"/>
  <c r="A334" i="8"/>
  <c r="O334" i="8"/>
  <c r="Q334" i="8"/>
  <c r="X334" i="8"/>
  <c r="A335" i="8"/>
  <c r="O335" i="8"/>
  <c r="Q335" i="8"/>
  <c r="X335" i="8"/>
  <c r="A336" i="8"/>
  <c r="O336" i="8"/>
  <c r="Q336" i="8"/>
  <c r="X336" i="8"/>
  <c r="A337" i="8"/>
  <c r="O337" i="8"/>
  <c r="Q337" i="8"/>
  <c r="X337" i="8"/>
  <c r="A338" i="8"/>
  <c r="O338" i="8"/>
  <c r="Q338" i="8"/>
  <c r="X338" i="8"/>
  <c r="A339" i="8"/>
  <c r="X339" i="8"/>
  <c r="A340" i="8"/>
  <c r="X340" i="8"/>
  <c r="A341" i="8"/>
  <c r="X341" i="8"/>
  <c r="A342" i="8"/>
  <c r="O342" i="8"/>
  <c r="U342" i="8" s="1"/>
  <c r="Q342" i="8"/>
  <c r="W342" i="8" s="1"/>
  <c r="X342" i="8"/>
  <c r="E343" i="8"/>
  <c r="X343" i="8"/>
  <c r="A344" i="8"/>
  <c r="O344" i="8"/>
  <c r="Q344" i="8"/>
  <c r="X344" i="8"/>
  <c r="A345" i="8"/>
  <c r="O345" i="8"/>
  <c r="Q345" i="8"/>
  <c r="X345" i="8"/>
  <c r="A346" i="8"/>
  <c r="O346" i="8"/>
  <c r="Q346" i="8"/>
  <c r="X346" i="8"/>
  <c r="A347" i="8"/>
  <c r="O347" i="8"/>
  <c r="Q347" i="8"/>
  <c r="X347" i="8"/>
  <c r="A348" i="8"/>
  <c r="O348" i="8"/>
  <c r="Q348" i="8"/>
  <c r="X348" i="8"/>
  <c r="A349" i="8"/>
  <c r="O349" i="8"/>
  <c r="Q349" i="8"/>
  <c r="X349" i="8"/>
  <c r="A350" i="8"/>
  <c r="O350" i="8"/>
  <c r="Q350" i="8"/>
  <c r="X350" i="8"/>
  <c r="A351" i="8"/>
  <c r="O351" i="8"/>
  <c r="Q351" i="8"/>
  <c r="X351" i="8"/>
  <c r="A352" i="8"/>
  <c r="O352" i="8"/>
  <c r="Q352" i="8"/>
  <c r="X352" i="8"/>
  <c r="A353" i="8"/>
  <c r="O353" i="8"/>
  <c r="Q353" i="8"/>
  <c r="X353" i="8"/>
  <c r="A354" i="8"/>
  <c r="O354" i="8"/>
  <c r="Q354" i="8"/>
  <c r="X354" i="8"/>
  <c r="A355" i="8"/>
  <c r="O355" i="8"/>
  <c r="Q355" i="8"/>
  <c r="X355" i="8"/>
  <c r="A356" i="8"/>
  <c r="O356" i="8"/>
  <c r="Q356" i="8"/>
  <c r="X356" i="8"/>
  <c r="A357" i="8"/>
  <c r="O357" i="8"/>
  <c r="Q357" i="8"/>
  <c r="X357" i="8"/>
  <c r="A358" i="8"/>
  <c r="O358" i="8"/>
  <c r="Q358" i="8"/>
  <c r="X358" i="8"/>
  <c r="A359" i="8"/>
  <c r="O359" i="8"/>
  <c r="Q359" i="8"/>
  <c r="X359" i="8"/>
  <c r="A360" i="8"/>
  <c r="X360" i="8"/>
  <c r="A361" i="8"/>
  <c r="X361" i="8"/>
  <c r="A362" i="8"/>
  <c r="X362" i="8"/>
  <c r="A363" i="8"/>
  <c r="O363" i="8"/>
  <c r="U363" i="8" s="1"/>
  <c r="Q363" i="8"/>
  <c r="W363" i="8" s="1"/>
  <c r="X363" i="8"/>
  <c r="R350" i="8" s="1"/>
  <c r="U350" i="8" s="1"/>
  <c r="E364" i="8"/>
  <c r="X364" i="8"/>
  <c r="A365" i="8"/>
  <c r="O365" i="8"/>
  <c r="Q365" i="8"/>
  <c r="X365" i="8"/>
  <c r="A366" i="8"/>
  <c r="O366" i="8"/>
  <c r="Q366" i="8"/>
  <c r="X366" i="8"/>
  <c r="A367" i="8"/>
  <c r="O367" i="8"/>
  <c r="Q367" i="8"/>
  <c r="X367" i="8"/>
  <c r="A368" i="8"/>
  <c r="O368" i="8"/>
  <c r="Q368" i="8"/>
  <c r="X368" i="8"/>
  <c r="A369" i="8"/>
  <c r="O369" i="8"/>
  <c r="Q369" i="8"/>
  <c r="X369" i="8"/>
  <c r="A370" i="8"/>
  <c r="O370" i="8"/>
  <c r="Q370" i="8"/>
  <c r="X370" i="8"/>
  <c r="A371" i="8"/>
  <c r="O371" i="8"/>
  <c r="Q371" i="8"/>
  <c r="X371" i="8"/>
  <c r="A372" i="8"/>
  <c r="O372" i="8"/>
  <c r="Q372" i="8"/>
  <c r="X372" i="8"/>
  <c r="A373" i="8"/>
  <c r="O373" i="8"/>
  <c r="Q373" i="8"/>
  <c r="X373" i="8"/>
  <c r="A374" i="8"/>
  <c r="O374" i="8"/>
  <c r="Q374" i="8"/>
  <c r="X374" i="8"/>
  <c r="A375" i="8"/>
  <c r="O375" i="8"/>
  <c r="Q375" i="8"/>
  <c r="X375" i="8"/>
  <c r="A376" i="8"/>
  <c r="O376" i="8"/>
  <c r="Q376" i="8"/>
  <c r="X376" i="8"/>
  <c r="A377" i="8"/>
  <c r="O377" i="8"/>
  <c r="Q377" i="8"/>
  <c r="X377" i="8"/>
  <c r="A378" i="8"/>
  <c r="O378" i="8"/>
  <c r="Q378" i="8"/>
  <c r="X378" i="8"/>
  <c r="A379" i="8"/>
  <c r="O379" i="8"/>
  <c r="Q379" i="8"/>
  <c r="X379" i="8"/>
  <c r="A380" i="8"/>
  <c r="O380" i="8"/>
  <c r="Q380" i="8"/>
  <c r="X380" i="8"/>
  <c r="A381" i="8"/>
  <c r="X381" i="8"/>
  <c r="A382" i="8"/>
  <c r="X382" i="8"/>
  <c r="A383" i="8"/>
  <c r="X383" i="8"/>
  <c r="A384" i="8"/>
  <c r="O384" i="8"/>
  <c r="U384" i="8" s="1"/>
  <c r="Q384" i="8"/>
  <c r="W384" i="8" s="1"/>
  <c r="X384" i="8"/>
  <c r="E385" i="8"/>
  <c r="X385" i="8"/>
  <c r="A386" i="8"/>
  <c r="O386" i="8"/>
  <c r="Q386" i="8"/>
  <c r="X386" i="8"/>
  <c r="A387" i="8"/>
  <c r="O387" i="8"/>
  <c r="Q387" i="8"/>
  <c r="X387" i="8"/>
  <c r="A388" i="8"/>
  <c r="O388" i="8"/>
  <c r="Q388" i="8"/>
  <c r="X388" i="8"/>
  <c r="A389" i="8"/>
  <c r="O389" i="8"/>
  <c r="Q389" i="8"/>
  <c r="X389" i="8"/>
  <c r="A390" i="8"/>
  <c r="O390" i="8"/>
  <c r="Q390" i="8"/>
  <c r="X390" i="8"/>
  <c r="A391" i="8"/>
  <c r="O391" i="8"/>
  <c r="Q391" i="8"/>
  <c r="X391" i="8"/>
  <c r="A392" i="8"/>
  <c r="O392" i="8"/>
  <c r="Q392" i="8"/>
  <c r="X392" i="8"/>
  <c r="A393" i="8"/>
  <c r="O393" i="8"/>
  <c r="Q393" i="8"/>
  <c r="X393" i="8"/>
  <c r="A394" i="8"/>
  <c r="O394" i="8"/>
  <c r="Q394" i="8"/>
  <c r="X394" i="8"/>
  <c r="A395" i="8"/>
  <c r="O395" i="8"/>
  <c r="Q395" i="8"/>
  <c r="X395" i="8"/>
  <c r="A396" i="8"/>
  <c r="O396" i="8"/>
  <c r="Q396" i="8"/>
  <c r="X396" i="8"/>
  <c r="A397" i="8"/>
  <c r="O397" i="8"/>
  <c r="Q397" i="8"/>
  <c r="X397" i="8"/>
  <c r="A398" i="8"/>
  <c r="O398" i="8"/>
  <c r="Q398" i="8"/>
  <c r="X398" i="8"/>
  <c r="A399" i="8"/>
  <c r="O399" i="8"/>
  <c r="Q399" i="8"/>
  <c r="X399" i="8"/>
  <c r="A400" i="8"/>
  <c r="O400" i="8"/>
  <c r="Q400" i="8"/>
  <c r="X400" i="8"/>
  <c r="A401" i="8"/>
  <c r="O401" i="8"/>
  <c r="Q401" i="8"/>
  <c r="X401" i="8"/>
  <c r="A402" i="8"/>
  <c r="X402" i="8"/>
  <c r="A403" i="8"/>
  <c r="X403" i="8"/>
  <c r="A404" i="8"/>
  <c r="X404" i="8"/>
  <c r="A405" i="8"/>
  <c r="O405" i="8"/>
  <c r="U405" i="8" s="1"/>
  <c r="Q405" i="8"/>
  <c r="W405" i="8"/>
  <c r="X405" i="8"/>
  <c r="E406" i="8"/>
  <c r="X406" i="8"/>
  <c r="A407" i="8"/>
  <c r="O407" i="8"/>
  <c r="Q407" i="8"/>
  <c r="X407" i="8"/>
  <c r="A408" i="8"/>
  <c r="O408" i="8"/>
  <c r="Q408" i="8"/>
  <c r="X408" i="8"/>
  <c r="A409" i="8"/>
  <c r="O409" i="8"/>
  <c r="Q409" i="8"/>
  <c r="X409" i="8"/>
  <c r="A410" i="8"/>
  <c r="O410" i="8"/>
  <c r="Q410" i="8"/>
  <c r="X410" i="8"/>
  <c r="A411" i="8"/>
  <c r="O411" i="8"/>
  <c r="Q411" i="8"/>
  <c r="X411" i="8"/>
  <c r="A412" i="8"/>
  <c r="O412" i="8"/>
  <c r="Q412" i="8"/>
  <c r="X412" i="8"/>
  <c r="A413" i="8"/>
  <c r="O413" i="8"/>
  <c r="Q413" i="8"/>
  <c r="X413" i="8"/>
  <c r="A414" i="8"/>
  <c r="O414" i="8"/>
  <c r="Q414" i="8"/>
  <c r="X414" i="8"/>
  <c r="A415" i="8"/>
  <c r="O415" i="8"/>
  <c r="Q415" i="8"/>
  <c r="X415" i="8"/>
  <c r="A416" i="8"/>
  <c r="O416" i="8"/>
  <c r="Q416" i="8"/>
  <c r="X416" i="8"/>
  <c r="A417" i="8"/>
  <c r="O417" i="8"/>
  <c r="Q417" i="8"/>
  <c r="X417" i="8"/>
  <c r="A418" i="8"/>
  <c r="O418" i="8"/>
  <c r="Q418" i="8"/>
  <c r="X418" i="8"/>
  <c r="A419" i="8"/>
  <c r="O419" i="8"/>
  <c r="Q419" i="8"/>
  <c r="X419" i="8"/>
  <c r="A420" i="8"/>
  <c r="O420" i="8"/>
  <c r="Q420" i="8"/>
  <c r="X420" i="8"/>
  <c r="A421" i="8"/>
  <c r="O421" i="8"/>
  <c r="Q421" i="8"/>
  <c r="X421" i="8"/>
  <c r="A422" i="8"/>
  <c r="O422" i="8"/>
  <c r="Q422" i="8"/>
  <c r="X422" i="8"/>
  <c r="A423" i="8"/>
  <c r="X423" i="8"/>
  <c r="A424" i="8"/>
  <c r="X424" i="8"/>
  <c r="A425" i="8"/>
  <c r="X425" i="8"/>
  <c r="A426" i="8"/>
  <c r="O426" i="8"/>
  <c r="U426" i="8"/>
  <c r="Q426" i="8"/>
  <c r="W426" i="8" s="1"/>
  <c r="X426" i="8"/>
  <c r="E427" i="8"/>
  <c r="X427" i="8"/>
  <c r="N6" i="96"/>
  <c r="N7" i="96"/>
  <c r="N8" i="96"/>
  <c r="N9" i="96"/>
  <c r="N10" i="96"/>
  <c r="N11" i="96"/>
  <c r="N12" i="96"/>
  <c r="N13" i="96"/>
  <c r="N14" i="96"/>
  <c r="N15" i="96"/>
  <c r="N16" i="96"/>
  <c r="N17" i="96"/>
  <c r="N18" i="96"/>
  <c r="N19" i="96"/>
  <c r="N20" i="96"/>
  <c r="N21" i="96"/>
  <c r="N22" i="96"/>
  <c r="N23" i="96"/>
  <c r="N24" i="96"/>
  <c r="N25" i="96"/>
  <c r="N26" i="96"/>
  <c r="N27" i="96"/>
  <c r="N28" i="96"/>
  <c r="N29" i="96"/>
  <c r="N30" i="96"/>
  <c r="N31" i="96"/>
  <c r="N32" i="96"/>
  <c r="N33" i="96"/>
  <c r="N34" i="96"/>
  <c r="N35" i="96"/>
  <c r="N36" i="96"/>
  <c r="N37" i="96"/>
  <c r="N38" i="96"/>
  <c r="N39" i="96"/>
  <c r="N40" i="96"/>
  <c r="N41" i="96"/>
  <c r="N42" i="96"/>
  <c r="N43" i="96"/>
  <c r="N44" i="96"/>
  <c r="N45" i="96"/>
  <c r="N46" i="96"/>
  <c r="N47" i="96"/>
  <c r="N48" i="96"/>
  <c r="N49" i="96"/>
  <c r="N50" i="96"/>
  <c r="N51" i="96"/>
  <c r="N52" i="96"/>
  <c r="N53" i="96"/>
  <c r="N54" i="96"/>
  <c r="N55" i="96"/>
  <c r="N56" i="96"/>
  <c r="N57" i="96"/>
  <c r="N58" i="96"/>
  <c r="N59" i="96"/>
  <c r="N60" i="96"/>
  <c r="N61" i="96"/>
  <c r="N62" i="96"/>
  <c r="N63" i="96"/>
  <c r="N64" i="96"/>
  <c r="N65" i="96"/>
  <c r="N66" i="96"/>
  <c r="N67" i="96"/>
  <c r="N68" i="96"/>
  <c r="N69" i="96"/>
  <c r="N70" i="96"/>
  <c r="N71" i="96"/>
  <c r="N72" i="96"/>
  <c r="N73" i="96"/>
  <c r="N74" i="96"/>
  <c r="N75" i="96"/>
  <c r="N76" i="96"/>
  <c r="N77" i="96"/>
  <c r="N78" i="96"/>
  <c r="N79" i="96"/>
  <c r="N80" i="96"/>
  <c r="N81" i="96"/>
  <c r="N82" i="96"/>
  <c r="N83" i="96"/>
  <c r="N84" i="96"/>
  <c r="N85" i="96"/>
  <c r="N86" i="96"/>
  <c r="N87" i="96"/>
  <c r="N88" i="96"/>
  <c r="N89" i="96"/>
  <c r="N90" i="96"/>
  <c r="N91" i="96"/>
  <c r="N92" i="96"/>
  <c r="N93" i="96"/>
  <c r="N94" i="96"/>
  <c r="N95" i="96"/>
  <c r="N96" i="96"/>
  <c r="N97" i="96"/>
  <c r="N98" i="96"/>
  <c r="N99" i="96"/>
  <c r="N100" i="96"/>
  <c r="N101" i="96"/>
  <c r="N102" i="96"/>
  <c r="N103" i="96"/>
  <c r="N104" i="96"/>
  <c r="N105" i="96"/>
  <c r="N106" i="96"/>
  <c r="N107" i="96"/>
  <c r="N108" i="96"/>
  <c r="N109" i="96"/>
  <c r="N110" i="96"/>
  <c r="N111" i="96"/>
  <c r="N112" i="96"/>
  <c r="N113" i="96"/>
  <c r="N114" i="96"/>
  <c r="N115" i="96"/>
  <c r="N116" i="96"/>
  <c r="N117" i="96"/>
  <c r="N118" i="96"/>
  <c r="N119" i="96"/>
  <c r="N120" i="96"/>
  <c r="N121" i="96"/>
  <c r="N122" i="96"/>
  <c r="N123" i="96"/>
  <c r="N124" i="96"/>
  <c r="N125" i="96"/>
  <c r="N126" i="96"/>
  <c r="N127" i="96"/>
  <c r="N128" i="96"/>
  <c r="N129" i="96"/>
  <c r="N130" i="96"/>
  <c r="N131" i="96"/>
  <c r="N132" i="96"/>
  <c r="N133" i="96"/>
  <c r="N134" i="96"/>
  <c r="N135" i="96"/>
  <c r="N136" i="96"/>
  <c r="N137" i="96"/>
  <c r="N138" i="96"/>
  <c r="N139" i="96"/>
  <c r="N140" i="96"/>
  <c r="N141" i="96"/>
  <c r="N142" i="96"/>
  <c r="N143" i="96"/>
  <c r="N144" i="96"/>
  <c r="N145" i="96"/>
  <c r="N146" i="96"/>
  <c r="N147" i="96"/>
  <c r="N148" i="96"/>
  <c r="N149" i="96"/>
  <c r="N150" i="96"/>
  <c r="N151" i="96"/>
  <c r="N152" i="96"/>
  <c r="N6" i="84"/>
  <c r="N7" i="84"/>
  <c r="N8" i="84"/>
  <c r="N9" i="84"/>
  <c r="N10" i="84"/>
  <c r="N11" i="84"/>
  <c r="N12" i="84"/>
  <c r="N13" i="84"/>
  <c r="N14" i="84"/>
  <c r="N15" i="84"/>
  <c r="N16" i="84"/>
  <c r="N17" i="84"/>
  <c r="N18" i="84"/>
  <c r="N19" i="84"/>
  <c r="N20" i="84"/>
  <c r="N21" i="84"/>
  <c r="N22" i="84"/>
  <c r="N23" i="84"/>
  <c r="N24" i="84"/>
  <c r="N25" i="84"/>
  <c r="N26" i="84"/>
  <c r="N27" i="84"/>
  <c r="N28" i="84"/>
  <c r="N29" i="84"/>
  <c r="N30" i="84"/>
  <c r="N31" i="84"/>
  <c r="N32" i="84"/>
  <c r="N33" i="84"/>
  <c r="N34" i="84"/>
  <c r="N35" i="84"/>
  <c r="N36" i="84"/>
  <c r="N37" i="84"/>
  <c r="N38" i="84"/>
  <c r="N39" i="84"/>
  <c r="N40" i="84"/>
  <c r="N41" i="84"/>
  <c r="N42" i="84"/>
  <c r="N43" i="84"/>
  <c r="N44" i="84"/>
  <c r="N45" i="84"/>
  <c r="N46" i="84"/>
  <c r="N47" i="84"/>
  <c r="N69" i="84"/>
  <c r="N70" i="84"/>
  <c r="N71" i="84"/>
  <c r="N72" i="84"/>
  <c r="N73" i="84"/>
  <c r="N74" i="84"/>
  <c r="N75" i="84"/>
  <c r="N76" i="84"/>
  <c r="N77" i="84"/>
  <c r="N78" i="84"/>
  <c r="N79" i="84"/>
  <c r="N80" i="84"/>
  <c r="N81" i="84"/>
  <c r="N82" i="84"/>
  <c r="N83" i="84"/>
  <c r="N84" i="84"/>
  <c r="N85" i="84"/>
  <c r="N86" i="84"/>
  <c r="N87" i="84"/>
  <c r="N88" i="84"/>
  <c r="N89" i="84"/>
  <c r="N90" i="84"/>
  <c r="N91" i="84"/>
  <c r="N92" i="84"/>
  <c r="N93" i="84"/>
  <c r="N94" i="84"/>
  <c r="N95" i="84"/>
  <c r="N96" i="84"/>
  <c r="N97" i="84"/>
  <c r="N98" i="84"/>
  <c r="N99" i="84"/>
  <c r="N100" i="84"/>
  <c r="N101" i="84"/>
  <c r="N102" i="84"/>
  <c r="N103" i="84"/>
  <c r="N104" i="84"/>
  <c r="N105" i="84"/>
  <c r="N106" i="84"/>
  <c r="N107" i="84"/>
  <c r="N108" i="84"/>
  <c r="N109" i="84"/>
  <c r="N110" i="84"/>
  <c r="N111" i="84"/>
  <c r="N112" i="84"/>
  <c r="N113" i="84"/>
  <c r="N114" i="84"/>
  <c r="N115" i="84"/>
  <c r="N116" i="84"/>
  <c r="N117" i="84"/>
  <c r="N118" i="84"/>
  <c r="N119" i="84"/>
  <c r="N120" i="84"/>
  <c r="N121" i="84"/>
  <c r="N122" i="84"/>
  <c r="N123" i="84"/>
  <c r="N124" i="84"/>
  <c r="N125" i="84"/>
  <c r="N126" i="84"/>
  <c r="N127" i="84"/>
  <c r="N128" i="84"/>
  <c r="N129" i="84"/>
  <c r="N130" i="84"/>
  <c r="N131" i="84"/>
  <c r="N132" i="84"/>
  <c r="N133" i="84"/>
  <c r="N134" i="84"/>
  <c r="N135" i="84"/>
  <c r="N136" i="84"/>
  <c r="N137" i="84"/>
  <c r="N138" i="84"/>
  <c r="N139" i="84"/>
  <c r="N140" i="84"/>
  <c r="N141" i="84"/>
  <c r="N142" i="84"/>
  <c r="N143" i="84"/>
  <c r="N144" i="84"/>
  <c r="N145" i="84"/>
  <c r="N146" i="84"/>
  <c r="N147" i="84"/>
  <c r="N148" i="84"/>
  <c r="N149" i="84"/>
  <c r="N150" i="84"/>
  <c r="N151" i="84"/>
  <c r="N152" i="84"/>
  <c r="N153" i="84"/>
  <c r="N154" i="84"/>
  <c r="N155" i="84"/>
  <c r="N156" i="84"/>
  <c r="N157" i="84"/>
  <c r="N158" i="84"/>
  <c r="N159" i="84"/>
  <c r="N160" i="84"/>
  <c r="N161" i="84"/>
  <c r="N162" i="84"/>
  <c r="N163" i="84"/>
  <c r="N164" i="84"/>
  <c r="N165" i="84"/>
  <c r="N166" i="84"/>
  <c r="N167" i="84"/>
  <c r="N168" i="84"/>
  <c r="N169" i="84"/>
  <c r="N170" i="84"/>
  <c r="N171" i="84"/>
  <c r="N172" i="84"/>
  <c r="N173" i="84"/>
  <c r="N174" i="84"/>
  <c r="N175" i="84"/>
  <c r="N176" i="84"/>
  <c r="N177" i="84"/>
  <c r="N178" i="84"/>
  <c r="N179" i="84"/>
  <c r="N180" i="84"/>
  <c r="N181" i="84"/>
  <c r="N182" i="84"/>
  <c r="N183" i="84"/>
  <c r="N184" i="84"/>
  <c r="N185" i="84"/>
  <c r="N186" i="84"/>
  <c r="N187" i="84"/>
  <c r="N6" i="85"/>
  <c r="N7" i="85"/>
  <c r="N8" i="85"/>
  <c r="N9" i="85"/>
  <c r="N10" i="85"/>
  <c r="N11" i="85"/>
  <c r="N12" i="85"/>
  <c r="N13" i="85"/>
  <c r="N14" i="85"/>
  <c r="N15" i="85"/>
  <c r="N16" i="85"/>
  <c r="N17" i="85"/>
  <c r="N18" i="85"/>
  <c r="N19" i="85"/>
  <c r="N20" i="85"/>
  <c r="N21" i="85"/>
  <c r="N22" i="85"/>
  <c r="N23" i="85"/>
  <c r="N24" i="85"/>
  <c r="N25" i="85"/>
  <c r="N26" i="85"/>
  <c r="N27" i="85"/>
  <c r="N28" i="85"/>
  <c r="N29" i="85"/>
  <c r="N30" i="85"/>
  <c r="N31" i="85"/>
  <c r="N32" i="85"/>
  <c r="N33" i="85"/>
  <c r="N34" i="85"/>
  <c r="N35" i="85"/>
  <c r="N36" i="85"/>
  <c r="N37" i="85"/>
  <c r="N38" i="85"/>
  <c r="N39" i="85"/>
  <c r="N40" i="85"/>
  <c r="N41" i="85"/>
  <c r="N42" i="85"/>
  <c r="N43" i="85"/>
  <c r="N44" i="85"/>
  <c r="N45" i="85"/>
  <c r="N46" i="85"/>
  <c r="N47" i="85"/>
  <c r="N48" i="85"/>
  <c r="N49" i="85"/>
  <c r="N50" i="85"/>
  <c r="N51" i="85"/>
  <c r="N52" i="85"/>
  <c r="N53" i="85"/>
  <c r="N54" i="85"/>
  <c r="N55" i="85"/>
  <c r="N56" i="85"/>
  <c r="N57" i="85"/>
  <c r="N58" i="85"/>
  <c r="N59" i="85"/>
  <c r="N60" i="85"/>
  <c r="N61" i="85"/>
  <c r="N62" i="85"/>
  <c r="N63" i="85"/>
  <c r="N64" i="85"/>
  <c r="N65" i="85"/>
  <c r="N66" i="85"/>
  <c r="N67" i="85"/>
  <c r="N68" i="85"/>
  <c r="N69" i="85"/>
  <c r="N70" i="85"/>
  <c r="N71" i="85"/>
  <c r="N72" i="85"/>
  <c r="N73" i="85"/>
  <c r="N74" i="85"/>
  <c r="N75" i="85"/>
  <c r="N76" i="85"/>
  <c r="N77" i="85"/>
  <c r="N78" i="85"/>
  <c r="N79" i="85"/>
  <c r="N80" i="85"/>
  <c r="N81" i="85"/>
  <c r="N82" i="85"/>
  <c r="N83" i="85"/>
  <c r="N84" i="85"/>
  <c r="N85" i="85"/>
  <c r="N86" i="85"/>
  <c r="N87" i="85"/>
  <c r="N88" i="85"/>
  <c r="N89" i="85"/>
  <c r="N90" i="85"/>
  <c r="N91" i="85"/>
  <c r="N92" i="85"/>
  <c r="N93" i="85"/>
  <c r="N94" i="85"/>
  <c r="N95" i="85"/>
  <c r="N96" i="85"/>
  <c r="N97" i="85"/>
  <c r="N98" i="85"/>
  <c r="N99" i="85"/>
  <c r="N100" i="85"/>
  <c r="N101" i="85"/>
  <c r="N102" i="85"/>
  <c r="N103" i="85"/>
  <c r="N104" i="85"/>
  <c r="N105" i="85"/>
  <c r="N106" i="85"/>
  <c r="N107" i="85"/>
  <c r="N108" i="85"/>
  <c r="N109" i="85"/>
  <c r="N110" i="85"/>
  <c r="N111" i="85"/>
  <c r="N112" i="85"/>
  <c r="N113" i="85"/>
  <c r="N114" i="85"/>
  <c r="N115" i="85"/>
  <c r="N116" i="85"/>
  <c r="N117" i="85"/>
  <c r="N118" i="85"/>
  <c r="N119" i="85"/>
  <c r="N120" i="85"/>
  <c r="N121" i="85"/>
  <c r="N122" i="85"/>
  <c r="N123" i="85"/>
  <c r="N124" i="85"/>
  <c r="N125" i="85"/>
  <c r="N126" i="85"/>
  <c r="N127" i="85"/>
  <c r="N128" i="85"/>
  <c r="N129" i="85"/>
  <c r="N130" i="85"/>
  <c r="N131" i="85"/>
  <c r="N132" i="85"/>
  <c r="N133" i="85"/>
  <c r="N134" i="85"/>
  <c r="N135" i="85"/>
  <c r="N136" i="85"/>
  <c r="N137" i="85"/>
  <c r="N138" i="85"/>
  <c r="N139" i="85"/>
  <c r="N140" i="85"/>
  <c r="N141" i="85"/>
  <c r="N142" i="85"/>
  <c r="N143" i="85"/>
  <c r="N144" i="85"/>
  <c r="N145" i="85"/>
  <c r="N146" i="85"/>
  <c r="N147" i="85"/>
  <c r="N148" i="85"/>
  <c r="N149" i="85"/>
  <c r="N150" i="85"/>
  <c r="N151" i="85"/>
  <c r="N152" i="85"/>
  <c r="N153" i="85"/>
  <c r="N154" i="85"/>
  <c r="N155" i="85"/>
  <c r="N156" i="85"/>
  <c r="N157" i="85"/>
  <c r="N158" i="85"/>
  <c r="N159" i="85"/>
  <c r="N160" i="85"/>
  <c r="N161" i="85"/>
  <c r="N162" i="85"/>
  <c r="N163" i="85"/>
  <c r="N164" i="85"/>
  <c r="N165" i="85"/>
  <c r="N166" i="85"/>
  <c r="N167" i="85"/>
  <c r="N168" i="85"/>
  <c r="N169" i="85"/>
  <c r="N170" i="85"/>
  <c r="N171" i="85"/>
  <c r="N172" i="85"/>
  <c r="E173" i="85"/>
  <c r="E174" i="85" s="1"/>
  <c r="N173" i="85"/>
  <c r="Q7" i="93"/>
  <c r="Q127" i="93"/>
  <c r="Q128" i="93"/>
  <c r="Q129" i="93"/>
  <c r="Q130" i="93"/>
  <c r="Q131" i="93"/>
  <c r="Q132" i="93"/>
  <c r="Q133" i="93"/>
  <c r="Q134" i="93"/>
  <c r="Q135" i="93"/>
  <c r="Q136" i="93"/>
  <c r="Q137" i="93"/>
  <c r="Q138" i="93"/>
  <c r="Q139" i="93"/>
  <c r="Q140" i="93"/>
  <c r="Q141" i="93"/>
  <c r="Q142" i="93"/>
  <c r="Q143" i="93"/>
  <c r="Q144" i="93"/>
  <c r="Q145" i="93"/>
  <c r="Q146" i="93"/>
  <c r="Q147" i="93"/>
  <c r="Q148" i="93"/>
  <c r="Q149" i="93"/>
  <c r="Q150" i="93"/>
  <c r="Q151" i="93"/>
  <c r="Q152" i="93"/>
  <c r="Q153" i="93"/>
  <c r="Q154" i="93"/>
  <c r="Q155" i="93"/>
  <c r="Q156" i="93"/>
  <c r="Q157" i="93"/>
  <c r="Q158" i="93"/>
  <c r="Q159" i="93"/>
  <c r="Q160" i="93"/>
  <c r="Q161" i="93"/>
  <c r="Q162" i="93"/>
  <c r="Q163" i="93"/>
  <c r="Q164" i="93"/>
  <c r="Q165" i="93"/>
  <c r="Q166" i="93"/>
  <c r="Q167" i="93"/>
  <c r="Q168" i="93"/>
  <c r="Q169" i="93"/>
  <c r="Q170" i="93"/>
  <c r="Q171" i="93"/>
  <c r="Q172" i="93"/>
  <c r="Q173" i="93"/>
  <c r="Q174" i="93"/>
  <c r="Q175" i="93"/>
  <c r="Q176" i="93"/>
  <c r="Q177" i="93"/>
  <c r="Q178" i="93"/>
  <c r="Q179" i="93"/>
  <c r="Q180" i="93"/>
  <c r="Q181" i="93"/>
  <c r="Q182" i="93"/>
  <c r="Q183" i="93"/>
  <c r="Q184" i="93"/>
  <c r="Q185" i="93"/>
  <c r="Q186" i="93"/>
  <c r="Q187" i="93"/>
  <c r="Q188" i="93"/>
  <c r="Q189" i="93"/>
  <c r="Q190" i="93"/>
  <c r="Q191" i="93"/>
  <c r="Q192" i="93"/>
  <c r="Q193" i="93"/>
  <c r="Q194" i="93"/>
  <c r="Q195" i="93"/>
  <c r="Q196" i="93"/>
  <c r="Q197" i="93"/>
  <c r="Q198" i="93"/>
  <c r="Q199" i="93"/>
  <c r="Q200" i="93"/>
  <c r="Q201" i="93"/>
  <c r="Q202" i="93"/>
  <c r="Q203" i="93"/>
  <c r="Q204" i="93"/>
  <c r="Q205" i="93"/>
  <c r="Q206" i="93"/>
  <c r="Q207" i="93"/>
  <c r="Q208" i="93"/>
  <c r="Q209" i="93"/>
  <c r="Q210" i="93"/>
  <c r="Q211" i="93"/>
  <c r="Q212" i="93"/>
  <c r="Q213" i="93"/>
  <c r="Q214" i="93"/>
  <c r="Q215" i="93"/>
  <c r="Q216" i="93"/>
  <c r="Q217" i="93"/>
  <c r="Q218" i="93"/>
  <c r="Q219" i="93"/>
  <c r="Q220" i="93"/>
  <c r="Q221" i="93"/>
  <c r="Q222" i="93"/>
  <c r="Q223" i="93"/>
  <c r="Q224" i="93"/>
  <c r="Q225" i="93"/>
  <c r="Q226" i="93"/>
  <c r="Q227" i="93"/>
  <c r="Q228" i="93"/>
  <c r="Q229" i="93"/>
  <c r="Q230" i="93"/>
  <c r="Q231" i="93"/>
  <c r="Q232" i="93"/>
  <c r="Q233" i="93"/>
  <c r="Q234" i="93"/>
  <c r="Q235" i="93"/>
  <c r="Q236" i="93"/>
  <c r="Q237" i="93"/>
  <c r="Q238" i="93"/>
  <c r="Q239" i="93"/>
  <c r="Q240" i="93"/>
  <c r="Q241" i="93"/>
  <c r="Q242" i="93"/>
  <c r="Q243" i="93"/>
  <c r="Q244" i="93"/>
  <c r="Q245" i="93"/>
  <c r="Q246" i="93"/>
  <c r="Q247" i="93"/>
  <c r="Q248" i="93"/>
  <c r="Q249" i="93"/>
  <c r="Q250" i="93"/>
  <c r="Q251" i="93"/>
  <c r="Q252" i="93"/>
  <c r="Q253" i="93"/>
  <c r="Q254" i="93"/>
  <c r="Q255" i="93"/>
  <c r="Q256" i="93"/>
  <c r="Q257" i="93"/>
  <c r="Q258" i="93"/>
  <c r="A259" i="93"/>
  <c r="Q259" i="93"/>
  <c r="A260" i="93"/>
  <c r="Q260" i="93"/>
  <c r="A261" i="93"/>
  <c r="Q261" i="93"/>
  <c r="A262" i="93"/>
  <c r="Q262" i="93"/>
  <c r="A263" i="93"/>
  <c r="Q263" i="93"/>
  <c r="A264" i="93"/>
  <c r="Q264" i="93"/>
  <c r="A265" i="93"/>
  <c r="Q265" i="93"/>
  <c r="A266" i="93"/>
  <c r="Q266" i="93"/>
  <c r="A267" i="93"/>
  <c r="Q267" i="93"/>
  <c r="A268" i="93"/>
  <c r="Q268" i="93"/>
  <c r="A269" i="93"/>
  <c r="Q269" i="93"/>
  <c r="A270" i="93"/>
  <c r="Q270" i="93"/>
  <c r="A271" i="93"/>
  <c r="Q271" i="93"/>
  <c r="A272" i="93"/>
  <c r="Q272" i="93"/>
  <c r="A273" i="93"/>
  <c r="Q273" i="93"/>
  <c r="A274" i="93"/>
  <c r="Q274" i="93"/>
  <c r="A275" i="93"/>
  <c r="Q275" i="93"/>
  <c r="A276" i="93"/>
  <c r="Q276" i="93"/>
  <c r="A277" i="93"/>
  <c r="Q277" i="93"/>
  <c r="A278" i="93"/>
  <c r="Q278" i="93"/>
  <c r="E279" i="93"/>
  <c r="Q279" i="93"/>
  <c r="A280" i="93"/>
  <c r="Q280" i="93"/>
  <c r="A281" i="93"/>
  <c r="Q281" i="93"/>
  <c r="A282" i="93"/>
  <c r="Q282" i="93"/>
  <c r="A283" i="93"/>
  <c r="Q283" i="93"/>
  <c r="A284" i="93"/>
  <c r="Q284" i="93"/>
  <c r="A285" i="93"/>
  <c r="Q285" i="93"/>
  <c r="A286" i="93"/>
  <c r="Q286" i="93"/>
  <c r="A287" i="93"/>
  <c r="Q287" i="93"/>
  <c r="A288" i="93"/>
  <c r="Q288" i="93"/>
  <c r="A289" i="93"/>
  <c r="Q289" i="93"/>
  <c r="A290" i="93"/>
  <c r="Q290" i="93"/>
  <c r="A291" i="93"/>
  <c r="Q291" i="93"/>
  <c r="A292" i="93"/>
  <c r="Q292" i="93"/>
  <c r="A293" i="93"/>
  <c r="Q293" i="93"/>
  <c r="A294" i="93"/>
  <c r="Q294" i="93"/>
  <c r="A295" i="93"/>
  <c r="Q295" i="93"/>
  <c r="A296" i="93"/>
  <c r="Q296" i="93"/>
  <c r="A297" i="93"/>
  <c r="Q297" i="93"/>
  <c r="A298" i="93"/>
  <c r="Q298" i="93"/>
  <c r="A299" i="93"/>
  <c r="Q299" i="93"/>
  <c r="E300" i="93"/>
  <c r="Q300" i="93"/>
  <c r="Q7" i="88"/>
  <c r="Q168" i="88"/>
  <c r="Q169" i="88"/>
  <c r="Q170" i="88"/>
  <c r="Q171" i="88"/>
  <c r="Q172" i="88"/>
  <c r="Q173" i="88"/>
  <c r="Q174" i="88"/>
  <c r="Q175" i="88"/>
  <c r="Q176" i="88"/>
  <c r="Q177" i="88"/>
  <c r="Q178" i="88"/>
  <c r="Q179" i="88"/>
  <c r="Q180" i="88"/>
  <c r="Q181" i="88"/>
  <c r="Q182" i="88"/>
  <c r="Q183" i="88"/>
  <c r="Q184" i="88"/>
  <c r="Q185" i="88"/>
  <c r="Q186" i="88"/>
  <c r="Q187" i="88"/>
  <c r="Q188" i="88"/>
  <c r="Q189" i="88"/>
  <c r="Q190" i="88"/>
  <c r="Q191" i="88"/>
  <c r="Q192" i="88"/>
  <c r="Q193" i="88"/>
  <c r="Q194" i="88"/>
  <c r="Q195" i="88"/>
  <c r="Q196" i="88"/>
  <c r="Q197" i="88"/>
  <c r="Q198" i="88"/>
  <c r="Q199" i="88"/>
  <c r="Q200" i="88"/>
  <c r="Q201" i="88"/>
  <c r="Q202" i="88"/>
  <c r="Q203" i="88"/>
  <c r="Q204" i="88"/>
  <c r="Q205" i="88"/>
  <c r="Q206" i="88"/>
  <c r="Q207" i="88"/>
  <c r="Q208" i="88"/>
  <c r="Q209" i="88"/>
  <c r="Q210" i="88"/>
  <c r="Q211" i="88"/>
  <c r="Q212" i="88"/>
  <c r="Q213" i="88"/>
  <c r="Q214" i="88"/>
  <c r="Q215" i="88"/>
  <c r="Q216" i="88"/>
  <c r="Q217" i="88"/>
  <c r="Q218" i="88"/>
  <c r="Q219" i="88"/>
  <c r="Q220" i="88"/>
  <c r="Q221" i="88"/>
  <c r="Q222" i="88"/>
  <c r="Q223" i="88"/>
  <c r="Q224" i="88"/>
  <c r="Q225" i="88"/>
  <c r="Q226" i="88"/>
  <c r="Q227" i="88"/>
  <c r="Q228" i="88"/>
  <c r="Q229" i="88"/>
  <c r="Q230" i="88"/>
  <c r="Q231" i="88"/>
  <c r="Q232" i="88"/>
  <c r="Q233" i="88"/>
  <c r="Q234" i="88"/>
  <c r="Q235" i="88"/>
  <c r="Q236" i="88"/>
  <c r="Q237" i="88"/>
  <c r="Q238" i="88"/>
  <c r="Q239" i="88"/>
  <c r="Q240" i="88"/>
  <c r="Q241" i="88"/>
  <c r="Q242" i="88"/>
  <c r="Q243" i="88"/>
  <c r="Q244" i="88"/>
  <c r="Q245" i="88"/>
  <c r="Q246" i="88"/>
  <c r="Q247" i="88"/>
  <c r="Q248" i="88"/>
  <c r="Q249" i="88"/>
  <c r="Q250" i="88"/>
  <c r="Q251" i="88"/>
  <c r="Q252" i="88"/>
  <c r="Q253" i="88"/>
  <c r="Q254" i="88"/>
  <c r="Q255" i="88"/>
  <c r="Q256" i="88"/>
  <c r="Q257" i="88"/>
  <c r="Q258" i="88"/>
  <c r="M7" i="89"/>
  <c r="F493" i="89"/>
  <c r="F514" i="89"/>
  <c r="F535" i="89"/>
  <c r="F556" i="89"/>
  <c r="F577" i="89"/>
  <c r="F598" i="89"/>
  <c r="F619" i="89"/>
  <c r="K2" i="92"/>
  <c r="K32" i="92"/>
  <c r="K62" i="92"/>
  <c r="O427" i="12"/>
  <c r="R421" i="12"/>
  <c r="U421" i="12" s="1"/>
  <c r="R307" i="12"/>
  <c r="U307" i="12" s="1"/>
  <c r="T308" i="12"/>
  <c r="W308" i="12" s="1"/>
  <c r="T310" i="12"/>
  <c r="T312" i="12"/>
  <c r="T313" i="12"/>
  <c r="W313" i="12" s="1"/>
  <c r="T315" i="12"/>
  <c r="W315" i="12" s="1"/>
  <c r="T317" i="12"/>
  <c r="W317" i="12" s="1"/>
  <c r="Q322" i="12"/>
  <c r="T409" i="12"/>
  <c r="W409" i="12" s="1"/>
  <c r="T411" i="12"/>
  <c r="T414" i="12"/>
  <c r="T415" i="12"/>
  <c r="T416" i="12"/>
  <c r="W416" i="12" s="1"/>
  <c r="T387" i="12"/>
  <c r="W387" i="12" s="1"/>
  <c r="T389" i="12"/>
  <c r="W389" i="12" s="1"/>
  <c r="T391" i="12"/>
  <c r="W391" i="12" s="1"/>
  <c r="T393" i="12"/>
  <c r="W393" i="12" s="1"/>
  <c r="T395" i="12"/>
  <c r="W395" i="12" s="1"/>
  <c r="T397" i="12"/>
  <c r="W397" i="12" s="1"/>
  <c r="T398" i="12"/>
  <c r="T400" i="12"/>
  <c r="T369" i="12"/>
  <c r="T379" i="12"/>
  <c r="W379" i="12" s="1"/>
  <c r="T349" i="12"/>
  <c r="W349" i="12" s="1"/>
  <c r="T356" i="12"/>
  <c r="W356" i="12" s="1"/>
  <c r="T359" i="12"/>
  <c r="W359" i="12" s="1"/>
  <c r="T330" i="12"/>
  <c r="R296" i="17"/>
  <c r="U296" i="17" s="1"/>
  <c r="R295" i="17"/>
  <c r="U295" i="17" s="1"/>
  <c r="R294" i="17"/>
  <c r="U294" i="17" s="1"/>
  <c r="R293" i="17"/>
  <c r="U293" i="17" s="1"/>
  <c r="R292" i="17"/>
  <c r="U292" i="17" s="1"/>
  <c r="R291" i="17"/>
  <c r="U291" i="17" s="1"/>
  <c r="T281" i="17"/>
  <c r="W281" i="17" s="1"/>
  <c r="T282" i="17"/>
  <c r="W282" i="17" s="1"/>
  <c r="T283" i="17"/>
  <c r="W283" i="17" s="1"/>
  <c r="T284" i="17"/>
  <c r="W284" i="17" s="1"/>
  <c r="T285" i="17"/>
  <c r="W285" i="17" s="1"/>
  <c r="T286" i="17"/>
  <c r="W286" i="17" s="1"/>
  <c r="T287" i="17"/>
  <c r="W287" i="17" s="1"/>
  <c r="T288" i="17"/>
  <c r="W288" i="17" s="1"/>
  <c r="T289" i="17"/>
  <c r="W289" i="17" s="1"/>
  <c r="R281" i="17"/>
  <c r="U281" i="17" s="1"/>
  <c r="T263" i="17"/>
  <c r="W263" i="17" s="1"/>
  <c r="T269" i="17"/>
  <c r="W269" i="17" s="1"/>
  <c r="T273" i="17"/>
  <c r="W273" i="17" s="1"/>
  <c r="R260" i="17"/>
  <c r="U260" i="17" s="1"/>
  <c r="T239" i="17"/>
  <c r="T240" i="17"/>
  <c r="T241" i="17"/>
  <c r="W241" i="17" s="1"/>
  <c r="T242" i="17"/>
  <c r="W242" i="17"/>
  <c r="T243" i="17"/>
  <c r="W243" i="17" s="1"/>
  <c r="T244" i="17"/>
  <c r="W244" i="17" s="1"/>
  <c r="T245" i="17"/>
  <c r="W245" i="17" s="1"/>
  <c r="T246" i="17"/>
  <c r="W246" i="17" s="1"/>
  <c r="T247" i="17"/>
  <c r="W247" i="17" s="1"/>
  <c r="T248" i="17"/>
  <c r="W248" i="17"/>
  <c r="T249" i="17"/>
  <c r="W249" i="17" s="1"/>
  <c r="T250" i="17"/>
  <c r="W250" i="17" s="1"/>
  <c r="T251" i="17"/>
  <c r="W251" i="17" s="1"/>
  <c r="T252" i="17"/>
  <c r="W252" i="17" s="1"/>
  <c r="T253" i="17"/>
  <c r="W253" i="17" s="1"/>
  <c r="T254" i="17"/>
  <c r="W254" i="17" s="1"/>
  <c r="R239" i="17"/>
  <c r="U239" i="17" s="1"/>
  <c r="T218" i="17"/>
  <c r="T219" i="17"/>
  <c r="T220" i="17"/>
  <c r="W220" i="17" s="1"/>
  <c r="T221" i="17"/>
  <c r="W221" i="17" s="1"/>
  <c r="T222" i="17"/>
  <c r="W222" i="17" s="1"/>
  <c r="T223" i="17"/>
  <c r="W223" i="17" s="1"/>
  <c r="T224" i="17"/>
  <c r="W224" i="17" s="1"/>
  <c r="T225" i="17"/>
  <c r="W225" i="17" s="1"/>
  <c r="T226" i="17"/>
  <c r="W226" i="17" s="1"/>
  <c r="T227" i="17"/>
  <c r="W227" i="17" s="1"/>
  <c r="T228" i="17"/>
  <c r="W228" i="17" s="1"/>
  <c r="T229" i="17"/>
  <c r="W229" i="17" s="1"/>
  <c r="T230" i="17"/>
  <c r="W230" i="17" s="1"/>
  <c r="T231" i="17"/>
  <c r="W231" i="17" s="1"/>
  <c r="T232" i="17"/>
  <c r="W232" i="17" s="1"/>
  <c r="T233" i="17"/>
  <c r="W233" i="17" s="1"/>
  <c r="R218" i="17"/>
  <c r="U218" i="17" s="1"/>
  <c r="T197" i="17"/>
  <c r="W197" i="17" s="1"/>
  <c r="T198" i="17"/>
  <c r="W198" i="17" s="1"/>
  <c r="T199" i="17"/>
  <c r="T200" i="17"/>
  <c r="W200" i="17" s="1"/>
  <c r="T201" i="17"/>
  <c r="W201" i="17" s="1"/>
  <c r="T202" i="17"/>
  <c r="W202" i="17" s="1"/>
  <c r="T203" i="17"/>
  <c r="W203" i="17" s="1"/>
  <c r="T204" i="17"/>
  <c r="W204" i="17" s="1"/>
  <c r="T205" i="17"/>
  <c r="W205" i="17"/>
  <c r="T206" i="17"/>
  <c r="W206" i="17" s="1"/>
  <c r="T207" i="17"/>
  <c r="W207" i="17" s="1"/>
  <c r="T208" i="17"/>
  <c r="W208" i="17" s="1"/>
  <c r="T209" i="17"/>
  <c r="W209" i="17" s="1"/>
  <c r="T210" i="17"/>
  <c r="W210" i="17" s="1"/>
  <c r="T211" i="17"/>
  <c r="W211" i="17"/>
  <c r="T212" i="17"/>
  <c r="W212" i="17" s="1"/>
  <c r="R197" i="17"/>
  <c r="T176" i="17"/>
  <c r="W176" i="17" s="1"/>
  <c r="T177" i="17"/>
  <c r="W177" i="17" s="1"/>
  <c r="T179" i="17"/>
  <c r="W179" i="17" s="1"/>
  <c r="T181" i="17"/>
  <c r="W181" i="17" s="1"/>
  <c r="T183" i="17"/>
  <c r="W183" i="17"/>
  <c r="T185" i="17"/>
  <c r="W185" i="17" s="1"/>
  <c r="T187" i="17"/>
  <c r="W187" i="17" s="1"/>
  <c r="T189" i="17"/>
  <c r="W189" i="17" s="1"/>
  <c r="T191" i="17"/>
  <c r="W191" i="17" s="1"/>
  <c r="T157" i="17"/>
  <c r="W157" i="17" s="1"/>
  <c r="T159" i="17"/>
  <c r="W159" i="17" s="1"/>
  <c r="T161" i="17"/>
  <c r="W161" i="17" s="1"/>
  <c r="T163" i="17"/>
  <c r="W163" i="17" s="1"/>
  <c r="T165" i="17"/>
  <c r="W165" i="17" s="1"/>
  <c r="T167" i="17"/>
  <c r="W167" i="17"/>
  <c r="T169" i="17"/>
  <c r="W169" i="17" s="1"/>
  <c r="R155" i="17"/>
  <c r="T114" i="17"/>
  <c r="T115" i="17"/>
  <c r="W115" i="17" s="1"/>
  <c r="T117" i="17"/>
  <c r="W117" i="17" s="1"/>
  <c r="T119" i="17"/>
  <c r="W119" i="17" s="1"/>
  <c r="T121" i="17"/>
  <c r="W121" i="17" s="1"/>
  <c r="T123" i="17"/>
  <c r="W123" i="17" s="1"/>
  <c r="T125" i="17"/>
  <c r="W125" i="17" s="1"/>
  <c r="T127" i="17"/>
  <c r="W127" i="17" s="1"/>
  <c r="R113" i="17"/>
  <c r="U113" i="17" s="1"/>
  <c r="T92" i="17"/>
  <c r="T93" i="17"/>
  <c r="W93" i="17" s="1"/>
  <c r="T94" i="17"/>
  <c r="W94" i="17" s="1"/>
  <c r="T95" i="17"/>
  <c r="W95" i="17" s="1"/>
  <c r="T96" i="17"/>
  <c r="W96" i="17" s="1"/>
  <c r="T97" i="17"/>
  <c r="W97" i="17" s="1"/>
  <c r="T98" i="17"/>
  <c r="W98" i="17" s="1"/>
  <c r="T99" i="17"/>
  <c r="W99" i="17" s="1"/>
  <c r="T100" i="17"/>
  <c r="W100" i="17" s="1"/>
  <c r="T101" i="17"/>
  <c r="W101" i="17"/>
  <c r="T102" i="17"/>
  <c r="T103" i="17"/>
  <c r="W103" i="17" s="1"/>
  <c r="T104" i="17"/>
  <c r="W104" i="17" s="1"/>
  <c r="T105" i="17"/>
  <c r="W105" i="17" s="1"/>
  <c r="T106" i="17"/>
  <c r="W106" i="17" s="1"/>
  <c r="T107" i="17"/>
  <c r="W107" i="17" s="1"/>
  <c r="R92" i="17"/>
  <c r="T71" i="17"/>
  <c r="T72" i="17"/>
  <c r="W72" i="17" s="1"/>
  <c r="T73" i="17"/>
  <c r="W73" i="17"/>
  <c r="T74" i="17"/>
  <c r="W74" i="17" s="1"/>
  <c r="T75" i="17"/>
  <c r="W75" i="17" s="1"/>
  <c r="T76" i="17"/>
  <c r="T77" i="17"/>
  <c r="W77" i="17"/>
  <c r="T78" i="17"/>
  <c r="W78" i="17" s="1"/>
  <c r="T79" i="17"/>
  <c r="W79" i="17"/>
  <c r="T80" i="17"/>
  <c r="W80" i="17" s="1"/>
  <c r="T81" i="17"/>
  <c r="W81" i="17" s="1"/>
  <c r="T82" i="17"/>
  <c r="W82" i="17" s="1"/>
  <c r="T83" i="17"/>
  <c r="W83" i="17" s="1"/>
  <c r="T84" i="17"/>
  <c r="W84" i="17" s="1"/>
  <c r="T85" i="17"/>
  <c r="W85" i="17" s="1"/>
  <c r="T86" i="17"/>
  <c r="W86" i="17" s="1"/>
  <c r="R71" i="17"/>
  <c r="T50" i="17"/>
  <c r="W50" i="17" s="1"/>
  <c r="T52" i="17"/>
  <c r="W52" i="17" s="1"/>
  <c r="T54" i="17"/>
  <c r="W54" i="17" s="1"/>
  <c r="T57" i="17"/>
  <c r="W57" i="17" s="1"/>
  <c r="T59" i="17"/>
  <c r="W59" i="17" s="1"/>
  <c r="T61" i="17"/>
  <c r="W61" i="17" s="1"/>
  <c r="T63" i="17"/>
  <c r="W63" i="17" s="1"/>
  <c r="T65" i="17"/>
  <c r="W65" i="17" s="1"/>
  <c r="T29" i="17"/>
  <c r="T30" i="17"/>
  <c r="W30" i="17" s="1"/>
  <c r="T32" i="17"/>
  <c r="W32" i="17"/>
  <c r="T34" i="17"/>
  <c r="T35" i="17"/>
  <c r="W35" i="17" s="1"/>
  <c r="T36" i="17"/>
  <c r="W36" i="17"/>
  <c r="T37" i="17"/>
  <c r="W37" i="17" s="1"/>
  <c r="T38" i="17"/>
  <c r="W38" i="17" s="1"/>
  <c r="T39" i="17"/>
  <c r="W39" i="17" s="1"/>
  <c r="T40" i="17"/>
  <c r="W40" i="17" s="1"/>
  <c r="T41" i="17"/>
  <c r="W41" i="17" s="1"/>
  <c r="T42" i="17"/>
  <c r="W42" i="17" s="1"/>
  <c r="T43" i="17"/>
  <c r="W43" i="17" s="1"/>
  <c r="T44" i="17"/>
  <c r="W44" i="17" s="1"/>
  <c r="R29" i="17"/>
  <c r="U29" i="17" s="1"/>
  <c r="T8" i="17"/>
  <c r="W8" i="17" s="1"/>
  <c r="T9" i="17"/>
  <c r="W9" i="17" s="1"/>
  <c r="T10" i="17"/>
  <c r="W10" i="17" s="1"/>
  <c r="T11" i="17"/>
  <c r="W11" i="17" s="1"/>
  <c r="T12" i="17"/>
  <c r="W12" i="17"/>
  <c r="T13" i="17"/>
  <c r="W13" i="17" s="1"/>
  <c r="T14" i="17"/>
  <c r="W14" i="17"/>
  <c r="T15" i="17"/>
  <c r="W15" i="17" s="1"/>
  <c r="T16" i="17"/>
  <c r="W16" i="17" s="1"/>
  <c r="T17" i="17"/>
  <c r="W17" i="17" s="1"/>
  <c r="T18" i="17"/>
  <c r="T19" i="17"/>
  <c r="W19" i="17" s="1"/>
  <c r="T20" i="17"/>
  <c r="W20" i="17" s="1"/>
  <c r="T21" i="17"/>
  <c r="W21" i="17" s="1"/>
  <c r="T22" i="17"/>
  <c r="W22" i="17" s="1"/>
  <c r="T23" i="17"/>
  <c r="W23" i="17" s="1"/>
  <c r="R8" i="17"/>
  <c r="U8" i="17" s="1"/>
  <c r="T407" i="18"/>
  <c r="T408" i="18"/>
  <c r="T409" i="18"/>
  <c r="T410" i="18"/>
  <c r="W410" i="18" s="1"/>
  <c r="T411" i="18"/>
  <c r="T412" i="18"/>
  <c r="W412" i="18" s="1"/>
  <c r="T413" i="18"/>
  <c r="T414" i="18"/>
  <c r="W414" i="18" s="1"/>
  <c r="T415" i="18"/>
  <c r="T416" i="18"/>
  <c r="W416" i="18" s="1"/>
  <c r="T417" i="18"/>
  <c r="T418" i="18"/>
  <c r="W418" i="18" s="1"/>
  <c r="T419" i="18"/>
  <c r="T420" i="18"/>
  <c r="W420" i="18" s="1"/>
  <c r="T421" i="18"/>
  <c r="T422" i="18"/>
  <c r="W422" i="18" s="1"/>
  <c r="R407" i="18"/>
  <c r="U407" i="18" s="1"/>
  <c r="T386" i="18"/>
  <c r="W386" i="18" s="1"/>
  <c r="T388" i="18"/>
  <c r="W388" i="18" s="1"/>
  <c r="T390" i="18"/>
  <c r="W390" i="18" s="1"/>
  <c r="T392" i="18"/>
  <c r="W392" i="18" s="1"/>
  <c r="T394" i="18"/>
  <c r="W394" i="18" s="1"/>
  <c r="T396" i="18"/>
  <c r="W396" i="18" s="1"/>
  <c r="T398" i="18"/>
  <c r="W398" i="18" s="1"/>
  <c r="T400" i="18"/>
  <c r="W400" i="18" s="1"/>
  <c r="R386" i="18"/>
  <c r="R375" i="18"/>
  <c r="U375" i="18" s="1"/>
  <c r="R365" i="18"/>
  <c r="R344" i="18"/>
  <c r="U344" i="18" s="1"/>
  <c r="R323" i="18"/>
  <c r="U323" i="18" s="1"/>
  <c r="R302" i="18"/>
  <c r="U302" i="18" s="1"/>
  <c r="R281" i="18"/>
  <c r="R260" i="18"/>
  <c r="R239" i="18"/>
  <c r="R218" i="18"/>
  <c r="U218" i="18" s="1"/>
  <c r="R197" i="18"/>
  <c r="R176" i="18"/>
  <c r="U176" i="18"/>
  <c r="R134" i="18"/>
  <c r="U134" i="18" s="1"/>
  <c r="R113" i="18"/>
  <c r="R71" i="18"/>
  <c r="U71" i="18" s="1"/>
  <c r="R50" i="18"/>
  <c r="U50" i="18" s="1"/>
  <c r="R29" i="18"/>
  <c r="U29" i="18" s="1"/>
  <c r="R407" i="19"/>
  <c r="R386" i="19"/>
  <c r="U386" i="19" s="1"/>
  <c r="T344" i="19"/>
  <c r="W344" i="19" s="1"/>
  <c r="T345" i="19"/>
  <c r="T346" i="19"/>
  <c r="W346" i="19"/>
  <c r="T347" i="19"/>
  <c r="W347" i="19" s="1"/>
  <c r="T348" i="19"/>
  <c r="W348" i="19" s="1"/>
  <c r="T349" i="19"/>
  <c r="W349" i="19" s="1"/>
  <c r="T350" i="19"/>
  <c r="W350" i="19" s="1"/>
  <c r="T351" i="19"/>
  <c r="W351" i="19" s="1"/>
  <c r="T352" i="19"/>
  <c r="W352" i="19" s="1"/>
  <c r="T353" i="19"/>
  <c r="W353" i="19" s="1"/>
  <c r="T354" i="19"/>
  <c r="W354" i="19"/>
  <c r="T355" i="19"/>
  <c r="W355" i="19" s="1"/>
  <c r="T356" i="19"/>
  <c r="W356" i="19" s="1"/>
  <c r="T357" i="19"/>
  <c r="W357" i="19" s="1"/>
  <c r="T358" i="19"/>
  <c r="W358" i="19" s="1"/>
  <c r="T359" i="19"/>
  <c r="W359" i="19" s="1"/>
  <c r="R344" i="19"/>
  <c r="T323" i="19"/>
  <c r="T324" i="19"/>
  <c r="W324" i="19" s="1"/>
  <c r="T325" i="19"/>
  <c r="W325" i="19" s="1"/>
  <c r="T326" i="19"/>
  <c r="W326" i="19" s="1"/>
  <c r="T327" i="19"/>
  <c r="W327" i="19" s="1"/>
  <c r="T328" i="19"/>
  <c r="W328" i="19" s="1"/>
  <c r="T329" i="19"/>
  <c r="W329" i="19" s="1"/>
  <c r="T330" i="19"/>
  <c r="W330" i="19" s="1"/>
  <c r="T331" i="19"/>
  <c r="W331" i="19" s="1"/>
  <c r="T332" i="19"/>
  <c r="W332" i="19" s="1"/>
  <c r="T333" i="19"/>
  <c r="T334" i="19"/>
  <c r="W334" i="19" s="1"/>
  <c r="T335" i="19"/>
  <c r="W335" i="19" s="1"/>
  <c r="T336" i="19"/>
  <c r="W336" i="19" s="1"/>
  <c r="T337" i="19"/>
  <c r="W337" i="19" s="1"/>
  <c r="T338" i="19"/>
  <c r="W338" i="19" s="1"/>
  <c r="R323" i="19"/>
  <c r="T281" i="19"/>
  <c r="W281" i="19" s="1"/>
  <c r="T282" i="19"/>
  <c r="W282" i="19" s="1"/>
  <c r="T283" i="19"/>
  <c r="W283" i="19" s="1"/>
  <c r="T284" i="19"/>
  <c r="W284" i="19" s="1"/>
  <c r="T285" i="19"/>
  <c r="W285" i="19" s="1"/>
  <c r="T286" i="19"/>
  <c r="W286" i="19" s="1"/>
  <c r="T287" i="19"/>
  <c r="W287" i="19" s="1"/>
  <c r="T288" i="19"/>
  <c r="W288" i="19" s="1"/>
  <c r="T289" i="19"/>
  <c r="T290" i="19"/>
  <c r="W290" i="19" s="1"/>
  <c r="T291" i="19"/>
  <c r="W291" i="19" s="1"/>
  <c r="T292" i="19"/>
  <c r="W292" i="19" s="1"/>
  <c r="T293" i="19"/>
  <c r="W293" i="19" s="1"/>
  <c r="T294" i="19"/>
  <c r="W294" i="19" s="1"/>
  <c r="T295" i="19"/>
  <c r="W295" i="19" s="1"/>
  <c r="T296" i="19"/>
  <c r="W296" i="19"/>
  <c r="R281" i="19"/>
  <c r="U281" i="19" s="1"/>
  <c r="T260" i="19"/>
  <c r="T261" i="19"/>
  <c r="W261" i="19"/>
  <c r="T262" i="19"/>
  <c r="W262" i="19" s="1"/>
  <c r="T263" i="19"/>
  <c r="T264" i="19"/>
  <c r="W264" i="19" s="1"/>
  <c r="T265" i="19"/>
  <c r="W265" i="19" s="1"/>
  <c r="T266" i="19"/>
  <c r="W266" i="19" s="1"/>
  <c r="T267" i="19"/>
  <c r="W267" i="19"/>
  <c r="T268" i="19"/>
  <c r="W268" i="19" s="1"/>
  <c r="T269" i="19"/>
  <c r="W269" i="19" s="1"/>
  <c r="T270" i="19"/>
  <c r="W270" i="19" s="1"/>
  <c r="T271" i="19"/>
  <c r="W271" i="19" s="1"/>
  <c r="T272" i="19"/>
  <c r="W272" i="19" s="1"/>
  <c r="T273" i="19"/>
  <c r="W273" i="19" s="1"/>
  <c r="T274" i="19"/>
  <c r="W274" i="19" s="1"/>
  <c r="T275" i="19"/>
  <c r="W275" i="19" s="1"/>
  <c r="R260" i="19"/>
  <c r="U260" i="19" s="1"/>
  <c r="T239" i="19"/>
  <c r="T240" i="19"/>
  <c r="W240" i="19" s="1"/>
  <c r="T241" i="19"/>
  <c r="W241" i="19" s="1"/>
  <c r="T242" i="19"/>
  <c r="W242" i="19" s="1"/>
  <c r="T243" i="19"/>
  <c r="W243" i="19" s="1"/>
  <c r="T244" i="19"/>
  <c r="W244" i="19" s="1"/>
  <c r="T245" i="19"/>
  <c r="W245" i="19" s="1"/>
  <c r="T246" i="19"/>
  <c r="W246" i="19" s="1"/>
  <c r="T247" i="19"/>
  <c r="W247" i="19" s="1"/>
  <c r="T248" i="19"/>
  <c r="W248" i="19" s="1"/>
  <c r="T249" i="19"/>
  <c r="T250" i="19"/>
  <c r="W250" i="19" s="1"/>
  <c r="T251" i="19"/>
  <c r="T252" i="19"/>
  <c r="W252" i="19" s="1"/>
  <c r="T253" i="19"/>
  <c r="W253" i="19" s="1"/>
  <c r="T254" i="19"/>
  <c r="W254" i="19" s="1"/>
  <c r="R239" i="19"/>
  <c r="U239" i="19" s="1"/>
  <c r="T218" i="19"/>
  <c r="T219" i="19"/>
  <c r="T220" i="19"/>
  <c r="W220" i="19" s="1"/>
  <c r="T221" i="19"/>
  <c r="W221" i="19" s="1"/>
  <c r="T222" i="19"/>
  <c r="W222" i="19" s="1"/>
  <c r="T223" i="19"/>
  <c r="W223" i="19" s="1"/>
  <c r="T224" i="19"/>
  <c r="W224" i="19" s="1"/>
  <c r="T225" i="19"/>
  <c r="W225" i="19" s="1"/>
  <c r="T226" i="19"/>
  <c r="W226" i="19" s="1"/>
  <c r="T227" i="19"/>
  <c r="W227" i="19" s="1"/>
  <c r="T228" i="19"/>
  <c r="W228" i="19" s="1"/>
  <c r="T229" i="19"/>
  <c r="W229" i="19" s="1"/>
  <c r="T230" i="19"/>
  <c r="T231" i="19"/>
  <c r="W231" i="19" s="1"/>
  <c r="T232" i="19"/>
  <c r="W232" i="19" s="1"/>
  <c r="T233" i="19"/>
  <c r="W233" i="19"/>
  <c r="R218" i="19"/>
  <c r="U218" i="19" s="1"/>
  <c r="R210" i="19"/>
  <c r="U210" i="19" s="1"/>
  <c r="R209" i="19"/>
  <c r="U209" i="19" s="1"/>
  <c r="R208" i="19"/>
  <c r="U208" i="19" s="1"/>
  <c r="R207" i="19"/>
  <c r="U207" i="19" s="1"/>
  <c r="R206" i="19"/>
  <c r="U206" i="19" s="1"/>
  <c r="R205" i="19"/>
  <c r="U205" i="19"/>
  <c r="R204" i="19"/>
  <c r="U204" i="19" s="1"/>
  <c r="R203" i="19"/>
  <c r="U203" i="19" s="1"/>
  <c r="R202" i="19"/>
  <c r="U202" i="19" s="1"/>
  <c r="R201" i="19"/>
  <c r="U201" i="19" s="1"/>
  <c r="R200" i="19"/>
  <c r="U200" i="19" s="1"/>
  <c r="R199" i="19"/>
  <c r="U199" i="19" s="1"/>
  <c r="R198" i="19"/>
  <c r="U198" i="19" s="1"/>
  <c r="R197" i="19"/>
  <c r="T380" i="18"/>
  <c r="W380" i="18" s="1"/>
  <c r="T379" i="18"/>
  <c r="W379" i="18" s="1"/>
  <c r="T378" i="18"/>
  <c r="W378" i="18" s="1"/>
  <c r="T377" i="18"/>
  <c r="W377" i="18" s="1"/>
  <c r="T376" i="18"/>
  <c r="W376" i="18" s="1"/>
  <c r="T375" i="18"/>
  <c r="W375" i="18" s="1"/>
  <c r="T374" i="18"/>
  <c r="W374" i="18" s="1"/>
  <c r="T373" i="18"/>
  <c r="W373" i="18" s="1"/>
  <c r="T372" i="18"/>
  <c r="W372" i="18" s="1"/>
  <c r="T371" i="18"/>
  <c r="W371" i="18" s="1"/>
  <c r="T370" i="18"/>
  <c r="W370" i="18" s="1"/>
  <c r="T369" i="18"/>
  <c r="W369" i="18"/>
  <c r="T368" i="18"/>
  <c r="W368" i="18" s="1"/>
  <c r="T367" i="18"/>
  <c r="W367" i="18" s="1"/>
  <c r="T366" i="18"/>
  <c r="W366" i="18" s="1"/>
  <c r="T359" i="18"/>
  <c r="T358" i="18"/>
  <c r="W358" i="18" s="1"/>
  <c r="T357" i="18"/>
  <c r="T356" i="18"/>
  <c r="W356" i="18" s="1"/>
  <c r="T355" i="18"/>
  <c r="T354" i="18"/>
  <c r="W354" i="18" s="1"/>
  <c r="T353" i="18"/>
  <c r="T352" i="18"/>
  <c r="W352" i="18" s="1"/>
  <c r="T351" i="18"/>
  <c r="T350" i="18"/>
  <c r="W350" i="18" s="1"/>
  <c r="T349" i="18"/>
  <c r="T348" i="18"/>
  <c r="W348" i="18"/>
  <c r="T347" i="18"/>
  <c r="T346" i="18"/>
  <c r="W346" i="18" s="1"/>
  <c r="T345" i="18"/>
  <c r="W345" i="18" s="1"/>
  <c r="T338" i="18"/>
  <c r="T337" i="18"/>
  <c r="W337" i="18" s="1"/>
  <c r="T336" i="18"/>
  <c r="T335" i="18"/>
  <c r="W335" i="18" s="1"/>
  <c r="T334" i="18"/>
  <c r="T333" i="18"/>
  <c r="W333" i="18" s="1"/>
  <c r="T332" i="18"/>
  <c r="T331" i="18"/>
  <c r="W331" i="18" s="1"/>
  <c r="T330" i="18"/>
  <c r="T329" i="18"/>
  <c r="W329" i="18" s="1"/>
  <c r="T328" i="18"/>
  <c r="T327" i="18"/>
  <c r="W327" i="18" s="1"/>
  <c r="T326" i="18"/>
  <c r="T325" i="18"/>
  <c r="W325" i="18" s="1"/>
  <c r="T324" i="18"/>
  <c r="T317" i="18"/>
  <c r="T316" i="18"/>
  <c r="W316" i="18" s="1"/>
  <c r="T315" i="18"/>
  <c r="W315" i="18" s="1"/>
  <c r="T314" i="18"/>
  <c r="W314" i="18" s="1"/>
  <c r="T313" i="18"/>
  <c r="W313" i="18" s="1"/>
  <c r="T312" i="18"/>
  <c r="W312" i="18" s="1"/>
  <c r="T311" i="18"/>
  <c r="W311" i="18" s="1"/>
  <c r="T310" i="18"/>
  <c r="W310" i="18" s="1"/>
  <c r="T309" i="18"/>
  <c r="W309" i="18" s="1"/>
  <c r="T308" i="18"/>
  <c r="W308" i="18" s="1"/>
  <c r="T307" i="18"/>
  <c r="W307" i="18" s="1"/>
  <c r="T306" i="18"/>
  <c r="W306" i="18" s="1"/>
  <c r="T305" i="18"/>
  <c r="W305" i="18" s="1"/>
  <c r="T304" i="18"/>
  <c r="W304" i="18" s="1"/>
  <c r="T303" i="18"/>
  <c r="W303" i="18" s="1"/>
  <c r="T296" i="18"/>
  <c r="W296" i="18" s="1"/>
  <c r="T295" i="18"/>
  <c r="W295" i="18" s="1"/>
  <c r="T294" i="18"/>
  <c r="W294" i="18" s="1"/>
  <c r="T293" i="18"/>
  <c r="W293" i="18" s="1"/>
  <c r="T292" i="18"/>
  <c r="W292" i="18" s="1"/>
  <c r="T291" i="18"/>
  <c r="W291" i="18" s="1"/>
  <c r="T290" i="18"/>
  <c r="W290" i="18" s="1"/>
  <c r="T289" i="18"/>
  <c r="W289" i="18" s="1"/>
  <c r="T288" i="18"/>
  <c r="W288" i="18" s="1"/>
  <c r="T287" i="18"/>
  <c r="W287" i="18" s="1"/>
  <c r="T286" i="18"/>
  <c r="W286" i="18" s="1"/>
  <c r="T285" i="18"/>
  <c r="W285" i="18" s="1"/>
  <c r="T284" i="18"/>
  <c r="W284" i="18" s="1"/>
  <c r="T283" i="18"/>
  <c r="W283" i="18" s="1"/>
  <c r="T282" i="18"/>
  <c r="W282" i="18" s="1"/>
  <c r="T275" i="18"/>
  <c r="W275" i="18" s="1"/>
  <c r="T274" i="18"/>
  <c r="W274" i="18" s="1"/>
  <c r="T273" i="18"/>
  <c r="W273" i="18" s="1"/>
  <c r="T272" i="18"/>
  <c r="W272" i="18" s="1"/>
  <c r="T271" i="18"/>
  <c r="W271" i="18" s="1"/>
  <c r="T270" i="18"/>
  <c r="W270" i="18" s="1"/>
  <c r="T269" i="18"/>
  <c r="W269" i="18" s="1"/>
  <c r="T268" i="18"/>
  <c r="W268" i="18" s="1"/>
  <c r="T267" i="18"/>
  <c r="W267" i="18" s="1"/>
  <c r="T266" i="18"/>
  <c r="W266" i="18" s="1"/>
  <c r="T265" i="18"/>
  <c r="W265" i="18" s="1"/>
  <c r="T264" i="18"/>
  <c r="W264" i="18" s="1"/>
  <c r="T263" i="18"/>
  <c r="W263" i="18"/>
  <c r="T262" i="18"/>
  <c r="W262" i="18" s="1"/>
  <c r="T261" i="18"/>
  <c r="T254" i="18"/>
  <c r="T253" i="18"/>
  <c r="W253" i="18" s="1"/>
  <c r="T252" i="18"/>
  <c r="T251" i="18"/>
  <c r="W251" i="18" s="1"/>
  <c r="T250" i="18"/>
  <c r="T249" i="18"/>
  <c r="W249" i="18" s="1"/>
  <c r="T248" i="18"/>
  <c r="T247" i="18"/>
  <c r="W247" i="18" s="1"/>
  <c r="T246" i="18"/>
  <c r="T245" i="18"/>
  <c r="W245" i="18" s="1"/>
  <c r="T244" i="18"/>
  <c r="T243" i="18"/>
  <c r="W243" i="18" s="1"/>
  <c r="T242" i="18"/>
  <c r="T241" i="18"/>
  <c r="W241" i="18" s="1"/>
  <c r="T240" i="18"/>
  <c r="T233" i="18"/>
  <c r="W233" i="18" s="1"/>
  <c r="T232" i="18"/>
  <c r="W232" i="18" s="1"/>
  <c r="T231" i="18"/>
  <c r="W231" i="18" s="1"/>
  <c r="T230" i="18"/>
  <c r="W230" i="18" s="1"/>
  <c r="T229" i="18"/>
  <c r="W229" i="18" s="1"/>
  <c r="T228" i="18"/>
  <c r="W228" i="18" s="1"/>
  <c r="T227" i="18"/>
  <c r="W227" i="18" s="1"/>
  <c r="T226" i="18"/>
  <c r="W226" i="18" s="1"/>
  <c r="T225" i="18"/>
  <c r="W225" i="18" s="1"/>
  <c r="T224" i="18"/>
  <c r="W224" i="18" s="1"/>
  <c r="T223" i="18"/>
  <c r="T222" i="18"/>
  <c r="W222" i="18" s="1"/>
  <c r="T221" i="18"/>
  <c r="W221" i="18" s="1"/>
  <c r="T220" i="18"/>
  <c r="W220" i="18" s="1"/>
  <c r="T219" i="18"/>
  <c r="W219" i="18" s="1"/>
  <c r="T212" i="18"/>
  <c r="W212" i="18" s="1"/>
  <c r="T211" i="18"/>
  <c r="W211" i="18" s="1"/>
  <c r="T210" i="18"/>
  <c r="W210" i="18"/>
  <c r="T209" i="18"/>
  <c r="W209" i="18" s="1"/>
  <c r="T208" i="18"/>
  <c r="W208" i="18" s="1"/>
  <c r="T207" i="18"/>
  <c r="W207" i="18" s="1"/>
  <c r="T206" i="18"/>
  <c r="W206" i="18" s="1"/>
  <c r="T205" i="18"/>
  <c r="W205" i="18" s="1"/>
  <c r="T204" i="18"/>
  <c r="W204" i="18"/>
  <c r="T203" i="18"/>
  <c r="W203" i="18" s="1"/>
  <c r="T202" i="18"/>
  <c r="W202" i="18" s="1"/>
  <c r="T201" i="18"/>
  <c r="W201" i="18" s="1"/>
  <c r="T200" i="18"/>
  <c r="W200" i="18" s="1"/>
  <c r="T199" i="18"/>
  <c r="W199" i="18" s="1"/>
  <c r="T198" i="18"/>
  <c r="W198" i="18" s="1"/>
  <c r="T191" i="18"/>
  <c r="W191" i="18" s="1"/>
  <c r="T189" i="18"/>
  <c r="W189" i="18" s="1"/>
  <c r="T187" i="18"/>
  <c r="W187" i="18" s="1"/>
  <c r="T185" i="18"/>
  <c r="W185" i="18" s="1"/>
  <c r="T183" i="18"/>
  <c r="W183" i="18" s="1"/>
  <c r="T181" i="18"/>
  <c r="W181" i="18" s="1"/>
  <c r="T179" i="18"/>
  <c r="W179" i="18" s="1"/>
  <c r="T177" i="18"/>
  <c r="W177" i="18" s="1"/>
  <c r="T169" i="18"/>
  <c r="W169" i="18" s="1"/>
  <c r="T167" i="18"/>
  <c r="W167" i="18" s="1"/>
  <c r="T165" i="18"/>
  <c r="W165" i="18" s="1"/>
  <c r="T163" i="18"/>
  <c r="W163" i="18" s="1"/>
  <c r="T161" i="18"/>
  <c r="W161" i="18" s="1"/>
  <c r="T159" i="18"/>
  <c r="W159" i="18" s="1"/>
  <c r="T157" i="18"/>
  <c r="W157" i="18" s="1"/>
  <c r="T149" i="18"/>
  <c r="W149" i="18" s="1"/>
  <c r="T148" i="18"/>
  <c r="W148" i="18"/>
  <c r="T147" i="18"/>
  <c r="W147" i="18" s="1"/>
  <c r="T146" i="18"/>
  <c r="W146" i="18" s="1"/>
  <c r="T145" i="18"/>
  <c r="W145" i="18" s="1"/>
  <c r="T144" i="18"/>
  <c r="W144" i="18" s="1"/>
  <c r="T143" i="18"/>
  <c r="W143" i="18" s="1"/>
  <c r="T142" i="18"/>
  <c r="W142" i="18"/>
  <c r="T141" i="18"/>
  <c r="W141" i="18" s="1"/>
  <c r="T140" i="18"/>
  <c r="W140" i="18" s="1"/>
  <c r="T139" i="18"/>
  <c r="W139" i="18" s="1"/>
  <c r="T138" i="18"/>
  <c r="W138" i="18" s="1"/>
  <c r="T137" i="18"/>
  <c r="W137" i="18" s="1"/>
  <c r="T136" i="18"/>
  <c r="W136" i="18" s="1"/>
  <c r="T135" i="18"/>
  <c r="W135" i="18" s="1"/>
  <c r="T128" i="18"/>
  <c r="W128" i="18" s="1"/>
  <c r="T127" i="18"/>
  <c r="W127" i="18" s="1"/>
  <c r="T126" i="18"/>
  <c r="W126" i="18"/>
  <c r="T125" i="18"/>
  <c r="W125" i="18" s="1"/>
  <c r="T124" i="18"/>
  <c r="W124" i="18" s="1"/>
  <c r="T123" i="18"/>
  <c r="W123" i="18" s="1"/>
  <c r="T122" i="18"/>
  <c r="W122" i="18" s="1"/>
  <c r="T121" i="18"/>
  <c r="W121" i="18" s="1"/>
  <c r="T120" i="18"/>
  <c r="W120" i="18" s="1"/>
  <c r="T119" i="18"/>
  <c r="W119" i="18" s="1"/>
  <c r="T118" i="18"/>
  <c r="W118" i="18" s="1"/>
  <c r="T117" i="18"/>
  <c r="W117" i="18" s="1"/>
  <c r="T116" i="18"/>
  <c r="W116" i="18" s="1"/>
  <c r="T115" i="18"/>
  <c r="W115" i="18" s="1"/>
  <c r="T114" i="18"/>
  <c r="W114" i="18" s="1"/>
  <c r="T107" i="18"/>
  <c r="W107" i="18" s="1"/>
  <c r="T105" i="18"/>
  <c r="W105" i="18" s="1"/>
  <c r="T103" i="18"/>
  <c r="W103" i="18" s="1"/>
  <c r="T101" i="18"/>
  <c r="W101" i="18" s="1"/>
  <c r="T99" i="18"/>
  <c r="W99" i="18" s="1"/>
  <c r="T97" i="18"/>
  <c r="W97" i="18" s="1"/>
  <c r="T95" i="18"/>
  <c r="W95" i="18" s="1"/>
  <c r="T93" i="18"/>
  <c r="W93" i="18" s="1"/>
  <c r="T85" i="18"/>
  <c r="W85" i="18" s="1"/>
  <c r="T83" i="18"/>
  <c r="W83" i="18" s="1"/>
  <c r="T81" i="18"/>
  <c r="W81" i="18" s="1"/>
  <c r="T79" i="18"/>
  <c r="W79" i="18" s="1"/>
  <c r="T77" i="18"/>
  <c r="W77" i="18" s="1"/>
  <c r="T75" i="18"/>
  <c r="W75" i="18" s="1"/>
  <c r="T73" i="18"/>
  <c r="W73" i="18" s="1"/>
  <c r="T65" i="18"/>
  <c r="W65" i="18" s="1"/>
  <c r="T64" i="18"/>
  <c r="W64" i="18"/>
  <c r="T63" i="18"/>
  <c r="W63" i="18" s="1"/>
  <c r="T62" i="18"/>
  <c r="W62" i="18" s="1"/>
  <c r="T61" i="18"/>
  <c r="W61" i="18" s="1"/>
  <c r="T60" i="18"/>
  <c r="W60" i="18" s="1"/>
  <c r="T59" i="18"/>
  <c r="W59" i="18" s="1"/>
  <c r="T58" i="18"/>
  <c r="W58" i="18" s="1"/>
  <c r="T57" i="18"/>
  <c r="W57" i="18" s="1"/>
  <c r="T56" i="18"/>
  <c r="W56" i="18" s="1"/>
  <c r="T55" i="18"/>
  <c r="W55" i="18" s="1"/>
  <c r="T54" i="18"/>
  <c r="W54" i="18" s="1"/>
  <c r="T53" i="18"/>
  <c r="W53" i="18" s="1"/>
  <c r="T52" i="18"/>
  <c r="W52" i="18" s="1"/>
  <c r="T51" i="18"/>
  <c r="W51" i="18" s="1"/>
  <c r="T44" i="18"/>
  <c r="W44" i="18" s="1"/>
  <c r="T43" i="18"/>
  <c r="W43" i="18" s="1"/>
  <c r="T42" i="18"/>
  <c r="T41" i="18"/>
  <c r="W41" i="18" s="1"/>
  <c r="T40" i="18"/>
  <c r="W40" i="18" s="1"/>
  <c r="T39" i="18"/>
  <c r="W39" i="18" s="1"/>
  <c r="T38" i="18"/>
  <c r="W38" i="18" s="1"/>
  <c r="T37" i="18"/>
  <c r="W37" i="18" s="1"/>
  <c r="T36" i="18"/>
  <c r="W36" i="18" s="1"/>
  <c r="T35" i="18"/>
  <c r="W35" i="18" s="1"/>
  <c r="T34" i="18"/>
  <c r="W34" i="18" s="1"/>
  <c r="T33" i="18"/>
  <c r="W33" i="18" s="1"/>
  <c r="T32" i="18"/>
  <c r="W32" i="18" s="1"/>
  <c r="T31" i="18"/>
  <c r="W31" i="18" s="1"/>
  <c r="T30" i="18"/>
  <c r="W30" i="18" s="1"/>
  <c r="T422" i="19"/>
  <c r="W422" i="19" s="1"/>
  <c r="T421" i="19"/>
  <c r="W421" i="19" s="1"/>
  <c r="T420" i="19"/>
  <c r="W420" i="19" s="1"/>
  <c r="T419" i="19"/>
  <c r="W419" i="19" s="1"/>
  <c r="T418" i="19"/>
  <c r="W418" i="19" s="1"/>
  <c r="T417" i="19"/>
  <c r="W417" i="19" s="1"/>
  <c r="T416" i="19"/>
  <c r="W416" i="19" s="1"/>
  <c r="T415" i="19"/>
  <c r="W415" i="19" s="1"/>
  <c r="T414" i="19"/>
  <c r="W414" i="19" s="1"/>
  <c r="T413" i="19"/>
  <c r="W413" i="19"/>
  <c r="T412" i="19"/>
  <c r="W412" i="19" s="1"/>
  <c r="T411" i="19"/>
  <c r="W411" i="19" s="1"/>
  <c r="T410" i="19"/>
  <c r="W410" i="19" s="1"/>
  <c r="T409" i="19"/>
  <c r="W409" i="19" s="1"/>
  <c r="T408" i="19"/>
  <c r="W408" i="19" s="1"/>
  <c r="T401" i="19"/>
  <c r="W401" i="19"/>
  <c r="T400" i="19"/>
  <c r="W400" i="19" s="1"/>
  <c r="T399" i="19"/>
  <c r="W399" i="19" s="1"/>
  <c r="T398" i="19"/>
  <c r="W398" i="19" s="1"/>
  <c r="T397" i="19"/>
  <c r="W397" i="19" s="1"/>
  <c r="T396" i="19"/>
  <c r="W396" i="19" s="1"/>
  <c r="T395" i="19"/>
  <c r="W395" i="19" s="1"/>
  <c r="T394" i="19"/>
  <c r="W394" i="19" s="1"/>
  <c r="T393" i="19"/>
  <c r="W393" i="19" s="1"/>
  <c r="T392" i="19"/>
  <c r="W392" i="19" s="1"/>
  <c r="T391" i="19"/>
  <c r="W391" i="19" s="1"/>
  <c r="T390" i="19"/>
  <c r="W390" i="19" s="1"/>
  <c r="T389" i="19"/>
  <c r="W389" i="19" s="1"/>
  <c r="T388" i="19"/>
  <c r="W388" i="19" s="1"/>
  <c r="T387" i="19"/>
  <c r="W387" i="19" s="1"/>
  <c r="T212" i="19"/>
  <c r="W212" i="19" s="1"/>
  <c r="T211" i="19"/>
  <c r="W211" i="19" s="1"/>
  <c r="T210" i="19"/>
  <c r="W210" i="19" s="1"/>
  <c r="T209" i="19"/>
  <c r="W209" i="19" s="1"/>
  <c r="T208" i="19"/>
  <c r="W208" i="19" s="1"/>
  <c r="T207" i="19"/>
  <c r="W207" i="19" s="1"/>
  <c r="T206" i="19"/>
  <c r="W206" i="19" s="1"/>
  <c r="T205" i="19"/>
  <c r="W205" i="19" s="1"/>
  <c r="T204" i="19"/>
  <c r="W204" i="19" s="1"/>
  <c r="T203" i="19"/>
  <c r="W203" i="19" s="1"/>
  <c r="T202" i="19"/>
  <c r="W202" i="19"/>
  <c r="T201" i="19"/>
  <c r="W201" i="19" s="1"/>
  <c r="T200" i="19"/>
  <c r="W200" i="19"/>
  <c r="T199" i="19"/>
  <c r="W199" i="19" s="1"/>
  <c r="T198" i="19"/>
  <c r="W198" i="19" s="1"/>
  <c r="T197" i="19"/>
  <c r="W197" i="19" s="1"/>
  <c r="T191" i="19"/>
  <c r="W191" i="19" s="1"/>
  <c r="T190" i="19"/>
  <c r="W190" i="19" s="1"/>
  <c r="T189" i="19"/>
  <c r="W189" i="19" s="1"/>
  <c r="T188" i="19"/>
  <c r="W188" i="19" s="1"/>
  <c r="T187" i="19"/>
  <c r="W187" i="19" s="1"/>
  <c r="T186" i="19"/>
  <c r="W186" i="19" s="1"/>
  <c r="T185" i="19"/>
  <c r="W185" i="19" s="1"/>
  <c r="T184" i="19"/>
  <c r="W184" i="19" s="1"/>
  <c r="T183" i="19"/>
  <c r="W183" i="19" s="1"/>
  <c r="T182" i="19"/>
  <c r="W182" i="19" s="1"/>
  <c r="T181" i="19"/>
  <c r="W181" i="19" s="1"/>
  <c r="T180" i="19"/>
  <c r="W180" i="19" s="1"/>
  <c r="T179" i="19"/>
  <c r="T178" i="19"/>
  <c r="W178" i="19" s="1"/>
  <c r="T177" i="19"/>
  <c r="W177" i="19" s="1"/>
  <c r="T176" i="19"/>
  <c r="W176" i="19" s="1"/>
  <c r="T149" i="19"/>
  <c r="W149" i="19" s="1"/>
  <c r="T148" i="19"/>
  <c r="W148" i="19" s="1"/>
  <c r="T147" i="19"/>
  <c r="W147" i="19" s="1"/>
  <c r="T146" i="19"/>
  <c r="W146" i="19" s="1"/>
  <c r="T145" i="19"/>
  <c r="W145" i="19" s="1"/>
  <c r="T144" i="19"/>
  <c r="W144" i="19" s="1"/>
  <c r="T143" i="19"/>
  <c r="W143" i="19" s="1"/>
  <c r="T142" i="19"/>
  <c r="W142" i="19" s="1"/>
  <c r="T141" i="19"/>
  <c r="W141" i="19" s="1"/>
  <c r="T140" i="19"/>
  <c r="W140" i="19" s="1"/>
  <c r="T139" i="19"/>
  <c r="W139" i="19" s="1"/>
  <c r="T138" i="19"/>
  <c r="W138" i="19" s="1"/>
  <c r="T137" i="19"/>
  <c r="W137" i="19" s="1"/>
  <c r="T136" i="19"/>
  <c r="W136" i="19" s="1"/>
  <c r="T135" i="19"/>
  <c r="W135" i="19"/>
  <c r="T134" i="19"/>
  <c r="W134" i="19" s="1"/>
  <c r="T128" i="19"/>
  <c r="W128" i="19" s="1"/>
  <c r="T127" i="19"/>
  <c r="W127" i="19" s="1"/>
  <c r="T126" i="19"/>
  <c r="W126" i="19" s="1"/>
  <c r="T125" i="19"/>
  <c r="W125" i="19" s="1"/>
  <c r="T124" i="19"/>
  <c r="W124" i="19" s="1"/>
  <c r="T123" i="19"/>
  <c r="W123" i="19" s="1"/>
  <c r="T122" i="19"/>
  <c r="W122" i="19" s="1"/>
  <c r="T121" i="19"/>
  <c r="W121" i="19" s="1"/>
  <c r="T120" i="19"/>
  <c r="W120" i="19" s="1"/>
  <c r="T119" i="19"/>
  <c r="W119" i="19" s="1"/>
  <c r="T118" i="19"/>
  <c r="W118" i="19" s="1"/>
  <c r="T117" i="19"/>
  <c r="W117" i="19" s="1"/>
  <c r="T116" i="19"/>
  <c r="W116" i="19" s="1"/>
  <c r="T115" i="19"/>
  <c r="W115" i="19" s="1"/>
  <c r="T114" i="19"/>
  <c r="W114" i="19" s="1"/>
  <c r="T113" i="19"/>
  <c r="W113" i="19" s="1"/>
  <c r="T107" i="19"/>
  <c r="W107" i="19" s="1"/>
  <c r="T106" i="19"/>
  <c r="W106" i="19" s="1"/>
  <c r="T105" i="19"/>
  <c r="W105" i="19" s="1"/>
  <c r="T104" i="19"/>
  <c r="W104" i="19" s="1"/>
  <c r="T103" i="19"/>
  <c r="W103" i="19" s="1"/>
  <c r="T102" i="19"/>
  <c r="W102" i="19" s="1"/>
  <c r="T101" i="19"/>
  <c r="W101" i="19" s="1"/>
  <c r="T100" i="19"/>
  <c r="W100" i="19" s="1"/>
  <c r="T99" i="19"/>
  <c r="W99" i="19" s="1"/>
  <c r="T98" i="19"/>
  <c r="W98" i="19" s="1"/>
  <c r="T97" i="19"/>
  <c r="W97" i="19" s="1"/>
  <c r="T96" i="19"/>
  <c r="W96" i="19" s="1"/>
  <c r="T95" i="19"/>
  <c r="W95" i="19" s="1"/>
  <c r="T94" i="19"/>
  <c r="W94" i="19" s="1"/>
  <c r="T93" i="19"/>
  <c r="W93" i="19" s="1"/>
  <c r="T92" i="19"/>
  <c r="W92" i="19" s="1"/>
  <c r="T65" i="19"/>
  <c r="W65" i="19" s="1"/>
  <c r="T64" i="19"/>
  <c r="W64" i="19" s="1"/>
  <c r="T63" i="19"/>
  <c r="W63" i="19" s="1"/>
  <c r="T62" i="19"/>
  <c r="W62" i="19" s="1"/>
  <c r="T61" i="19"/>
  <c r="W61" i="19" s="1"/>
  <c r="T60" i="19"/>
  <c r="W60" i="19" s="1"/>
  <c r="T59" i="19"/>
  <c r="W59" i="19" s="1"/>
  <c r="T58" i="19"/>
  <c r="W58" i="19"/>
  <c r="T57" i="19"/>
  <c r="W57" i="19" s="1"/>
  <c r="T56" i="19"/>
  <c r="W56" i="19" s="1"/>
  <c r="T55" i="19"/>
  <c r="W55" i="19" s="1"/>
  <c r="T54" i="19"/>
  <c r="T53" i="19"/>
  <c r="W53" i="19" s="1"/>
  <c r="T52" i="19"/>
  <c r="W52" i="19" s="1"/>
  <c r="T51" i="19"/>
  <c r="W51" i="19" s="1"/>
  <c r="T50" i="19"/>
  <c r="W50" i="19" s="1"/>
  <c r="T44" i="19"/>
  <c r="W44" i="19" s="1"/>
  <c r="T43" i="19"/>
  <c r="W43" i="19" s="1"/>
  <c r="T42" i="19"/>
  <c r="W42" i="19" s="1"/>
  <c r="T41" i="19"/>
  <c r="W41" i="19" s="1"/>
  <c r="T40" i="19"/>
  <c r="W40" i="19" s="1"/>
  <c r="T39" i="19"/>
  <c r="W39" i="19" s="1"/>
  <c r="T38" i="19"/>
  <c r="W38" i="19" s="1"/>
  <c r="T37" i="19"/>
  <c r="W37" i="19" s="1"/>
  <c r="T36" i="19"/>
  <c r="W36" i="19" s="1"/>
  <c r="T35" i="19"/>
  <c r="W35" i="19" s="1"/>
  <c r="T34" i="19"/>
  <c r="W34" i="19" s="1"/>
  <c r="T33" i="19"/>
  <c r="W33" i="19" s="1"/>
  <c r="T32" i="19"/>
  <c r="W32" i="19" s="1"/>
  <c r="T31" i="19"/>
  <c r="W31" i="19" s="1"/>
  <c r="T30" i="19"/>
  <c r="W30" i="19" s="1"/>
  <c r="T29" i="19"/>
  <c r="T23" i="19"/>
  <c r="W23" i="19" s="1"/>
  <c r="T22" i="19"/>
  <c r="W22" i="19" s="1"/>
  <c r="T21" i="19"/>
  <c r="W21" i="19" s="1"/>
  <c r="T20" i="19"/>
  <c r="W20" i="19"/>
  <c r="T19" i="19"/>
  <c r="W19" i="19" s="1"/>
  <c r="T18" i="19"/>
  <c r="W18" i="19" s="1"/>
  <c r="T17" i="19"/>
  <c r="W17" i="19" s="1"/>
  <c r="T16" i="19"/>
  <c r="W16" i="19" s="1"/>
  <c r="T15" i="19"/>
  <c r="W15" i="19" s="1"/>
  <c r="T14" i="19"/>
  <c r="W14" i="19" s="1"/>
  <c r="T13" i="19"/>
  <c r="W13" i="19" s="1"/>
  <c r="T12" i="19"/>
  <c r="W12" i="19"/>
  <c r="T11" i="19"/>
  <c r="W11" i="19" s="1"/>
  <c r="T10" i="19"/>
  <c r="W10" i="19" s="1"/>
  <c r="T9" i="19"/>
  <c r="W9" i="19" s="1"/>
  <c r="T8" i="19"/>
  <c r="T422" i="20"/>
  <c r="W422" i="20" s="1"/>
  <c r="T421" i="20"/>
  <c r="W421" i="20" s="1"/>
  <c r="T420" i="20"/>
  <c r="W420" i="20" s="1"/>
  <c r="T419" i="20"/>
  <c r="W419" i="20" s="1"/>
  <c r="T418" i="20"/>
  <c r="W418" i="20" s="1"/>
  <c r="T417" i="20"/>
  <c r="W417" i="20" s="1"/>
  <c r="T416" i="20"/>
  <c r="W416" i="20" s="1"/>
  <c r="T415" i="20"/>
  <c r="W415" i="20" s="1"/>
  <c r="T414" i="20"/>
  <c r="W414" i="20" s="1"/>
  <c r="T413" i="20"/>
  <c r="W413" i="20" s="1"/>
  <c r="T412" i="20"/>
  <c r="W412" i="20" s="1"/>
  <c r="T411" i="20"/>
  <c r="W411" i="20" s="1"/>
  <c r="T410" i="20"/>
  <c r="W410" i="20"/>
  <c r="T409" i="20"/>
  <c r="W409" i="20" s="1"/>
  <c r="T408" i="20"/>
  <c r="W408" i="20" s="1"/>
  <c r="T407" i="20"/>
  <c r="W407" i="20" s="1"/>
  <c r="T401" i="20"/>
  <c r="W401" i="20" s="1"/>
  <c r="T400" i="20"/>
  <c r="W400" i="20"/>
  <c r="T399" i="20"/>
  <c r="W399" i="20" s="1"/>
  <c r="T398" i="20"/>
  <c r="W398" i="20" s="1"/>
  <c r="T397" i="20"/>
  <c r="W397" i="20" s="1"/>
  <c r="T396" i="20"/>
  <c r="W396" i="20" s="1"/>
  <c r="T395" i="20"/>
  <c r="W395" i="20" s="1"/>
  <c r="T394" i="20"/>
  <c r="W394" i="20" s="1"/>
  <c r="T393" i="20"/>
  <c r="W393" i="20" s="1"/>
  <c r="T392" i="20"/>
  <c r="W392" i="20"/>
  <c r="T391" i="20"/>
  <c r="W391" i="20" s="1"/>
  <c r="T390" i="20"/>
  <c r="W390" i="20" s="1"/>
  <c r="T389" i="20"/>
  <c r="W389" i="20" s="1"/>
  <c r="T388" i="20"/>
  <c r="W388" i="20" s="1"/>
  <c r="T387" i="20"/>
  <c r="W387" i="20" s="1"/>
  <c r="T386" i="20"/>
  <c r="T380" i="20"/>
  <c r="W380" i="20" s="1"/>
  <c r="T379" i="20"/>
  <c r="W379" i="20" s="1"/>
  <c r="T378" i="20"/>
  <c r="W378" i="20" s="1"/>
  <c r="T377" i="20"/>
  <c r="W377" i="20" s="1"/>
  <c r="T376" i="20"/>
  <c r="W376" i="20" s="1"/>
  <c r="T375" i="20"/>
  <c r="W375" i="20" s="1"/>
  <c r="T374" i="20"/>
  <c r="W374" i="20" s="1"/>
  <c r="T373" i="20"/>
  <c r="W373" i="20" s="1"/>
  <c r="T372" i="20"/>
  <c r="W372" i="20" s="1"/>
  <c r="T371" i="20"/>
  <c r="W371" i="20" s="1"/>
  <c r="T370" i="20"/>
  <c r="W370" i="20" s="1"/>
  <c r="T369" i="20"/>
  <c r="W369" i="20" s="1"/>
  <c r="T368" i="20"/>
  <c r="W368" i="20" s="1"/>
  <c r="T367" i="20"/>
  <c r="W367" i="20" s="1"/>
  <c r="T366" i="20"/>
  <c r="W366" i="20" s="1"/>
  <c r="T365" i="20"/>
  <c r="T359" i="20"/>
  <c r="W359" i="20" s="1"/>
  <c r="T358" i="20"/>
  <c r="W358" i="20" s="1"/>
  <c r="T357" i="20"/>
  <c r="W357" i="20" s="1"/>
  <c r="T356" i="20"/>
  <c r="W356" i="20" s="1"/>
  <c r="T355" i="20"/>
  <c r="W355" i="20" s="1"/>
  <c r="T354" i="20"/>
  <c r="W354" i="20" s="1"/>
  <c r="T353" i="20"/>
  <c r="W353" i="20" s="1"/>
  <c r="T352" i="20"/>
  <c r="W352" i="20" s="1"/>
  <c r="T351" i="20"/>
  <c r="W351" i="20" s="1"/>
  <c r="T350" i="20"/>
  <c r="W350" i="20" s="1"/>
  <c r="T349" i="20"/>
  <c r="W349" i="20" s="1"/>
  <c r="T348" i="20"/>
  <c r="W348" i="20" s="1"/>
  <c r="T347" i="20"/>
  <c r="W347" i="20" s="1"/>
  <c r="T346" i="20"/>
  <c r="W346" i="20" s="1"/>
  <c r="T345" i="20"/>
  <c r="W345" i="20" s="1"/>
  <c r="T344" i="20"/>
  <c r="W344" i="20" s="1"/>
  <c r="T338" i="20"/>
  <c r="W338" i="20" s="1"/>
  <c r="T337" i="20"/>
  <c r="W337" i="20" s="1"/>
  <c r="T336" i="20"/>
  <c r="W336" i="20" s="1"/>
  <c r="T335" i="20"/>
  <c r="W335" i="20" s="1"/>
  <c r="T334" i="20"/>
  <c r="W334" i="20" s="1"/>
  <c r="T333" i="20"/>
  <c r="W333" i="20" s="1"/>
  <c r="T332" i="20"/>
  <c r="W332" i="20" s="1"/>
  <c r="T331" i="20"/>
  <c r="W331" i="20" s="1"/>
  <c r="T330" i="20"/>
  <c r="W330" i="20" s="1"/>
  <c r="T329" i="20"/>
  <c r="W329" i="20" s="1"/>
  <c r="T328" i="20"/>
  <c r="W328" i="20" s="1"/>
  <c r="T327" i="20"/>
  <c r="W327" i="20" s="1"/>
  <c r="T326" i="20"/>
  <c r="W326" i="20" s="1"/>
  <c r="T325" i="20"/>
  <c r="W325" i="20" s="1"/>
  <c r="T324" i="20"/>
  <c r="T323" i="20"/>
  <c r="W323" i="20" s="1"/>
  <c r="T317" i="20"/>
  <c r="W317" i="20" s="1"/>
  <c r="T316" i="20"/>
  <c r="W316" i="20" s="1"/>
  <c r="T315" i="20"/>
  <c r="W315" i="20" s="1"/>
  <c r="T314" i="20"/>
  <c r="W314" i="20" s="1"/>
  <c r="T313" i="20"/>
  <c r="W313" i="20" s="1"/>
  <c r="T312" i="20"/>
  <c r="W312" i="20" s="1"/>
  <c r="T311" i="20"/>
  <c r="W311" i="20" s="1"/>
  <c r="T310" i="20"/>
  <c r="W310" i="20" s="1"/>
  <c r="T309" i="20"/>
  <c r="W309" i="20" s="1"/>
  <c r="T308" i="20"/>
  <c r="W308" i="20" s="1"/>
  <c r="T307" i="20"/>
  <c r="W307" i="20" s="1"/>
  <c r="T306" i="20"/>
  <c r="W306" i="20" s="1"/>
  <c r="T305" i="20"/>
  <c r="W305" i="20" s="1"/>
  <c r="T304" i="20"/>
  <c r="W304" i="20" s="1"/>
  <c r="T303" i="20"/>
  <c r="T302" i="20"/>
  <c r="W302" i="20" s="1"/>
  <c r="T296" i="20"/>
  <c r="W296" i="20" s="1"/>
  <c r="T295" i="20"/>
  <c r="W295" i="20" s="1"/>
  <c r="T294" i="20"/>
  <c r="W294" i="20" s="1"/>
  <c r="T293" i="20"/>
  <c r="W293" i="20" s="1"/>
  <c r="T292" i="20"/>
  <c r="W292" i="20" s="1"/>
  <c r="T291" i="20"/>
  <c r="W291" i="20" s="1"/>
  <c r="T290" i="20"/>
  <c r="W290" i="20" s="1"/>
  <c r="T289" i="20"/>
  <c r="W289" i="20" s="1"/>
  <c r="T288" i="20"/>
  <c r="W288" i="20" s="1"/>
  <c r="T287" i="20"/>
  <c r="W287" i="20" s="1"/>
  <c r="T286" i="20"/>
  <c r="W286" i="20" s="1"/>
  <c r="T285" i="20"/>
  <c r="W285" i="20"/>
  <c r="T284" i="20"/>
  <c r="W284" i="20" s="1"/>
  <c r="T283" i="20"/>
  <c r="W283" i="20" s="1"/>
  <c r="T282" i="20"/>
  <c r="W282" i="20" s="1"/>
  <c r="T281" i="20"/>
  <c r="W281" i="20" s="1"/>
  <c r="T275" i="20"/>
  <c r="W275" i="20" s="1"/>
  <c r="T274" i="20"/>
  <c r="W274" i="20" s="1"/>
  <c r="T273" i="20"/>
  <c r="W273" i="20" s="1"/>
  <c r="T272" i="20"/>
  <c r="W272" i="20" s="1"/>
  <c r="T271" i="20"/>
  <c r="W271" i="20" s="1"/>
  <c r="T270" i="20"/>
  <c r="W270" i="20" s="1"/>
  <c r="T269" i="20"/>
  <c r="W269" i="20" s="1"/>
  <c r="T268" i="20"/>
  <c r="W268" i="20" s="1"/>
  <c r="T267" i="20"/>
  <c r="W267" i="20" s="1"/>
  <c r="T266" i="20"/>
  <c r="W266" i="20" s="1"/>
  <c r="T265" i="20"/>
  <c r="W265" i="20" s="1"/>
  <c r="T264" i="20"/>
  <c r="W264" i="20" s="1"/>
  <c r="T263" i="20"/>
  <c r="W263" i="20" s="1"/>
  <c r="T262" i="20"/>
  <c r="W262" i="20" s="1"/>
  <c r="T261" i="20"/>
  <c r="T260" i="20"/>
  <c r="W260" i="20"/>
  <c r="T254" i="20"/>
  <c r="W254" i="20" s="1"/>
  <c r="T253" i="20"/>
  <c r="W253" i="20" s="1"/>
  <c r="T252" i="20"/>
  <c r="W252" i="20" s="1"/>
  <c r="T251" i="20"/>
  <c r="W251" i="20" s="1"/>
  <c r="T250" i="20"/>
  <c r="W250" i="20" s="1"/>
  <c r="T249" i="20"/>
  <c r="W249" i="20"/>
  <c r="T248" i="20"/>
  <c r="W248" i="20" s="1"/>
  <c r="T247" i="20"/>
  <c r="W247" i="20" s="1"/>
  <c r="T246" i="20"/>
  <c r="W246" i="20" s="1"/>
  <c r="T245" i="20"/>
  <c r="W245" i="20"/>
  <c r="T244" i="20"/>
  <c r="W244" i="20" s="1"/>
  <c r="T243" i="20"/>
  <c r="W243" i="20" s="1"/>
  <c r="T242" i="20"/>
  <c r="W242" i="20" s="1"/>
  <c r="T241" i="20"/>
  <c r="W241" i="20" s="1"/>
  <c r="T240" i="20"/>
  <c r="T239" i="20"/>
  <c r="W239" i="20" s="1"/>
  <c r="T233" i="20"/>
  <c r="W233" i="20" s="1"/>
  <c r="T232" i="20"/>
  <c r="W232" i="20" s="1"/>
  <c r="T231" i="20"/>
  <c r="W231" i="20" s="1"/>
  <c r="T230" i="20"/>
  <c r="W230" i="20" s="1"/>
  <c r="T229" i="20"/>
  <c r="W229" i="20" s="1"/>
  <c r="T228" i="20"/>
  <c r="W228" i="20" s="1"/>
  <c r="T227" i="20"/>
  <c r="W227" i="20" s="1"/>
  <c r="T226" i="20"/>
  <c r="W226" i="20" s="1"/>
  <c r="T225" i="20"/>
  <c r="W225" i="20" s="1"/>
  <c r="R223" i="20"/>
  <c r="U223" i="20" s="1"/>
  <c r="T223" i="20"/>
  <c r="W223" i="20" s="1"/>
  <c r="R222" i="20"/>
  <c r="U222" i="20" s="1"/>
  <c r="T222" i="20"/>
  <c r="W222" i="20" s="1"/>
  <c r="R221" i="20"/>
  <c r="U221" i="20" s="1"/>
  <c r="T221" i="20"/>
  <c r="W221" i="20"/>
  <c r="R220" i="20"/>
  <c r="U220" i="20" s="1"/>
  <c r="T220" i="20"/>
  <c r="W220" i="20" s="1"/>
  <c r="R219" i="20"/>
  <c r="U219" i="20" s="1"/>
  <c r="T219" i="20"/>
  <c r="W219" i="20" s="1"/>
  <c r="R218" i="20"/>
  <c r="U218" i="20" s="1"/>
  <c r="T218" i="20"/>
  <c r="W218" i="20" s="1"/>
  <c r="O91" i="21"/>
  <c r="R86" i="21"/>
  <c r="U86" i="21" s="1"/>
  <c r="R85" i="21"/>
  <c r="U85" i="21" s="1"/>
  <c r="R84" i="21"/>
  <c r="U84" i="21"/>
  <c r="R83" i="21"/>
  <c r="U83" i="21" s="1"/>
  <c r="R82" i="21"/>
  <c r="U82" i="21" s="1"/>
  <c r="R81" i="21"/>
  <c r="U81" i="21" s="1"/>
  <c r="R80" i="21"/>
  <c r="U80" i="21"/>
  <c r="T71" i="21"/>
  <c r="W71" i="21" s="1"/>
  <c r="T72" i="21"/>
  <c r="W72" i="21" s="1"/>
  <c r="T73" i="21"/>
  <c r="W73" i="21" s="1"/>
  <c r="T74" i="21"/>
  <c r="W74" i="21"/>
  <c r="T75" i="21"/>
  <c r="W75" i="21" s="1"/>
  <c r="T76" i="21"/>
  <c r="W76" i="21" s="1"/>
  <c r="T77" i="21"/>
  <c r="T78" i="21"/>
  <c r="W78" i="21" s="1"/>
  <c r="R71" i="21"/>
  <c r="U71" i="21" s="1"/>
  <c r="R57" i="21"/>
  <c r="U57" i="21" s="1"/>
  <c r="R56" i="21"/>
  <c r="U56" i="21" s="1"/>
  <c r="R55" i="21"/>
  <c r="U55" i="21" s="1"/>
  <c r="R54" i="21"/>
  <c r="U54" i="21" s="1"/>
  <c r="R53" i="21"/>
  <c r="U53" i="21" s="1"/>
  <c r="R52" i="21"/>
  <c r="U52" i="21" s="1"/>
  <c r="R51" i="21"/>
  <c r="U51" i="21" s="1"/>
  <c r="T50" i="21"/>
  <c r="W50" i="21"/>
  <c r="R50" i="21"/>
  <c r="U50" i="21" s="1"/>
  <c r="R29" i="21"/>
  <c r="U29" i="21" s="1"/>
  <c r="R8" i="21"/>
  <c r="U8" i="21"/>
  <c r="R407" i="22"/>
  <c r="U407" i="22" s="1"/>
  <c r="R386" i="22"/>
  <c r="U386" i="22" s="1"/>
  <c r="R365" i="22"/>
  <c r="U365" i="22" s="1"/>
  <c r="T344" i="22"/>
  <c r="W344" i="22" s="1"/>
  <c r="R344" i="22"/>
  <c r="U344" i="22" s="1"/>
  <c r="T323" i="22"/>
  <c r="W323" i="22" s="1"/>
  <c r="T324" i="22"/>
  <c r="W324" i="22" s="1"/>
  <c r="T325" i="22"/>
  <c r="W325" i="22" s="1"/>
  <c r="T326" i="22"/>
  <c r="W326" i="22" s="1"/>
  <c r="T327" i="22"/>
  <c r="W327" i="22" s="1"/>
  <c r="T328" i="22"/>
  <c r="W328" i="22" s="1"/>
  <c r="T329" i="22"/>
  <c r="W329" i="22" s="1"/>
  <c r="T330" i="22"/>
  <c r="W330" i="22" s="1"/>
  <c r="T331" i="22"/>
  <c r="W331" i="22" s="1"/>
  <c r="T332" i="22"/>
  <c r="W332" i="22" s="1"/>
  <c r="T333" i="22"/>
  <c r="W333" i="22" s="1"/>
  <c r="T334" i="22"/>
  <c r="W334" i="22" s="1"/>
  <c r="T335" i="22"/>
  <c r="W335" i="22" s="1"/>
  <c r="T336" i="22"/>
  <c r="W336" i="22" s="1"/>
  <c r="T337" i="22"/>
  <c r="W337" i="22" s="1"/>
  <c r="T338" i="22"/>
  <c r="W338" i="22" s="1"/>
  <c r="R323" i="22"/>
  <c r="U323" i="22" s="1"/>
  <c r="T302" i="22"/>
  <c r="W302" i="22" s="1"/>
  <c r="T303" i="22"/>
  <c r="W303" i="22"/>
  <c r="T304" i="22"/>
  <c r="W304" i="22" s="1"/>
  <c r="T305" i="22"/>
  <c r="W305" i="22" s="1"/>
  <c r="T306" i="22"/>
  <c r="W306" i="22" s="1"/>
  <c r="T307" i="22"/>
  <c r="W307" i="22" s="1"/>
  <c r="T308" i="22"/>
  <c r="W308" i="22" s="1"/>
  <c r="T309" i="22"/>
  <c r="W309" i="22" s="1"/>
  <c r="T310" i="22"/>
  <c r="W310" i="22" s="1"/>
  <c r="T311" i="22"/>
  <c r="W311" i="22" s="1"/>
  <c r="T312" i="22"/>
  <c r="W312" i="22" s="1"/>
  <c r="T313" i="22"/>
  <c r="W313" i="22" s="1"/>
  <c r="T314" i="22"/>
  <c r="W314" i="22" s="1"/>
  <c r="T315" i="22"/>
  <c r="W315" i="22" s="1"/>
  <c r="T316" i="22"/>
  <c r="W316" i="22" s="1"/>
  <c r="T317" i="22"/>
  <c r="W317" i="22" s="1"/>
  <c r="R302" i="22"/>
  <c r="T281" i="22"/>
  <c r="W281" i="22"/>
  <c r="T282" i="22"/>
  <c r="W282" i="22" s="1"/>
  <c r="T283" i="22"/>
  <c r="W283" i="22" s="1"/>
  <c r="T284" i="22"/>
  <c r="W284" i="22" s="1"/>
  <c r="T285" i="22"/>
  <c r="T286" i="22"/>
  <c r="W286" i="22" s="1"/>
  <c r="T287" i="22"/>
  <c r="W287" i="22" s="1"/>
  <c r="T288" i="22"/>
  <c r="W288" i="22" s="1"/>
  <c r="T289" i="22"/>
  <c r="W289" i="22" s="1"/>
  <c r="T290" i="22"/>
  <c r="W290" i="22" s="1"/>
  <c r="T291" i="22"/>
  <c r="W291" i="22" s="1"/>
  <c r="T292" i="22"/>
  <c r="W292" i="22" s="1"/>
  <c r="T293" i="22"/>
  <c r="W293" i="22" s="1"/>
  <c r="T294" i="22"/>
  <c r="W294" i="22" s="1"/>
  <c r="T295" i="22"/>
  <c r="W295" i="22" s="1"/>
  <c r="T296" i="22"/>
  <c r="W296" i="22" s="1"/>
  <c r="R281" i="22"/>
  <c r="U281" i="22" s="1"/>
  <c r="R271" i="22"/>
  <c r="U271" i="22" s="1"/>
  <c r="T65" i="21"/>
  <c r="W65" i="21" s="1"/>
  <c r="T64" i="21"/>
  <c r="W64" i="21" s="1"/>
  <c r="T63" i="21"/>
  <c r="W63" i="21" s="1"/>
  <c r="T62" i="21"/>
  <c r="W62" i="21" s="1"/>
  <c r="T61" i="21"/>
  <c r="W61" i="21" s="1"/>
  <c r="T60" i="21"/>
  <c r="W60" i="21" s="1"/>
  <c r="T59" i="21"/>
  <c r="W59" i="21" s="1"/>
  <c r="T58" i="21"/>
  <c r="W58" i="21" s="1"/>
  <c r="T57" i="21"/>
  <c r="W57" i="21" s="1"/>
  <c r="T56" i="21"/>
  <c r="W56" i="21" s="1"/>
  <c r="T55" i="21"/>
  <c r="W55" i="21" s="1"/>
  <c r="T54" i="21"/>
  <c r="W54" i="21" s="1"/>
  <c r="T53" i="21"/>
  <c r="W53" i="21" s="1"/>
  <c r="T52" i="21"/>
  <c r="W52" i="21" s="1"/>
  <c r="T51" i="21"/>
  <c r="T44" i="21"/>
  <c r="W44" i="21"/>
  <c r="T43" i="21"/>
  <c r="W43" i="21" s="1"/>
  <c r="T42" i="21"/>
  <c r="W42" i="21" s="1"/>
  <c r="T41" i="21"/>
  <c r="W41" i="21" s="1"/>
  <c r="T40" i="21"/>
  <c r="W40" i="21"/>
  <c r="T39" i="21"/>
  <c r="W39" i="21" s="1"/>
  <c r="T38" i="21"/>
  <c r="W38" i="21" s="1"/>
  <c r="T37" i="21"/>
  <c r="W37" i="21" s="1"/>
  <c r="T36" i="21"/>
  <c r="W36" i="21" s="1"/>
  <c r="T35" i="21"/>
  <c r="W35" i="21" s="1"/>
  <c r="T34" i="21"/>
  <c r="W34" i="21" s="1"/>
  <c r="T33" i="21"/>
  <c r="W33" i="21" s="1"/>
  <c r="T32" i="21"/>
  <c r="W32" i="21"/>
  <c r="T31" i="21"/>
  <c r="W31" i="21" s="1"/>
  <c r="T30" i="21"/>
  <c r="W30" i="21" s="1"/>
  <c r="T23" i="21"/>
  <c r="W23" i="21" s="1"/>
  <c r="T22" i="21"/>
  <c r="W22" i="21" s="1"/>
  <c r="T21" i="21"/>
  <c r="W21" i="21" s="1"/>
  <c r="T20" i="21"/>
  <c r="W20" i="21" s="1"/>
  <c r="T19" i="21"/>
  <c r="W19" i="21" s="1"/>
  <c r="T18" i="21"/>
  <c r="W18" i="21"/>
  <c r="T17" i="21"/>
  <c r="W17" i="21" s="1"/>
  <c r="T16" i="21"/>
  <c r="W16" i="21" s="1"/>
  <c r="T15" i="21"/>
  <c r="W15" i="21" s="1"/>
  <c r="T14" i="21"/>
  <c r="W14" i="21" s="1"/>
  <c r="T13" i="21"/>
  <c r="W13" i="21" s="1"/>
  <c r="T12" i="21"/>
  <c r="W12" i="21"/>
  <c r="T11" i="21"/>
  <c r="W11" i="21" s="1"/>
  <c r="T10" i="21"/>
  <c r="W10" i="21" s="1"/>
  <c r="T9" i="21"/>
  <c r="W9" i="21" s="1"/>
  <c r="T422" i="22"/>
  <c r="W422" i="22" s="1"/>
  <c r="T421" i="22"/>
  <c r="W421" i="22" s="1"/>
  <c r="T420" i="22"/>
  <c r="W420" i="22"/>
  <c r="T419" i="22"/>
  <c r="W419" i="22" s="1"/>
  <c r="T418" i="22"/>
  <c r="W418" i="22" s="1"/>
  <c r="T417" i="22"/>
  <c r="W417" i="22" s="1"/>
  <c r="T416" i="22"/>
  <c r="W416" i="22"/>
  <c r="T415" i="22"/>
  <c r="W415" i="22" s="1"/>
  <c r="T414" i="22"/>
  <c r="W414" i="22" s="1"/>
  <c r="T413" i="22"/>
  <c r="W413" i="22" s="1"/>
  <c r="T412" i="22"/>
  <c r="W412" i="22" s="1"/>
  <c r="T411" i="22"/>
  <c r="W411" i="22" s="1"/>
  <c r="T410" i="22"/>
  <c r="W410" i="22" s="1"/>
  <c r="T409" i="22"/>
  <c r="W409" i="22" s="1"/>
  <c r="T408" i="22"/>
  <c r="W408" i="22"/>
  <c r="T401" i="22"/>
  <c r="W401" i="22" s="1"/>
  <c r="T400" i="22"/>
  <c r="W400" i="22" s="1"/>
  <c r="T399" i="22"/>
  <c r="W399" i="22" s="1"/>
  <c r="T398" i="22"/>
  <c r="W398" i="22"/>
  <c r="T397" i="22"/>
  <c r="W397" i="22" s="1"/>
  <c r="T396" i="22"/>
  <c r="W396" i="22" s="1"/>
  <c r="T395" i="22"/>
  <c r="W395" i="22" s="1"/>
  <c r="T394" i="22"/>
  <c r="W394" i="22" s="1"/>
  <c r="T393" i="22"/>
  <c r="W393" i="22" s="1"/>
  <c r="T392" i="22"/>
  <c r="W392" i="22" s="1"/>
  <c r="T391" i="22"/>
  <c r="W391" i="22" s="1"/>
  <c r="T390" i="22"/>
  <c r="W390" i="22"/>
  <c r="T389" i="22"/>
  <c r="W389" i="22" s="1"/>
  <c r="T388" i="22"/>
  <c r="W388" i="22" s="1"/>
  <c r="T387" i="22"/>
  <c r="W387" i="22" s="1"/>
  <c r="T380" i="22"/>
  <c r="W380" i="22" s="1"/>
  <c r="T379" i="22"/>
  <c r="W379" i="22" s="1"/>
  <c r="T378" i="22"/>
  <c r="W378" i="22"/>
  <c r="T377" i="22"/>
  <c r="W377" i="22" s="1"/>
  <c r="T376" i="22"/>
  <c r="W376" i="22" s="1"/>
  <c r="T375" i="22"/>
  <c r="W375" i="22" s="1"/>
  <c r="T374" i="22"/>
  <c r="W374" i="22" s="1"/>
  <c r="T373" i="22"/>
  <c r="W373" i="22" s="1"/>
  <c r="T372" i="22"/>
  <c r="W372" i="22"/>
  <c r="T371" i="22"/>
  <c r="W371" i="22" s="1"/>
  <c r="T370" i="22"/>
  <c r="W370" i="22" s="1"/>
  <c r="T369" i="22"/>
  <c r="W369" i="22" s="1"/>
  <c r="T368" i="22"/>
  <c r="W368" i="22"/>
  <c r="T367" i="22"/>
  <c r="W367" i="22" s="1"/>
  <c r="T366" i="22"/>
  <c r="W366" i="22" s="1"/>
  <c r="T359" i="22"/>
  <c r="W359" i="22" s="1"/>
  <c r="T358" i="22"/>
  <c r="W358" i="22" s="1"/>
  <c r="T357" i="22"/>
  <c r="W357" i="22" s="1"/>
  <c r="T356" i="22"/>
  <c r="W356" i="22"/>
  <c r="T355" i="22"/>
  <c r="W355" i="22" s="1"/>
  <c r="T354" i="22"/>
  <c r="W354" i="22" s="1"/>
  <c r="T353" i="22"/>
  <c r="W353" i="22" s="1"/>
  <c r="T352" i="22"/>
  <c r="W352" i="22" s="1"/>
  <c r="T351" i="22"/>
  <c r="W351" i="22" s="1"/>
  <c r="T350" i="22"/>
  <c r="W350" i="22" s="1"/>
  <c r="T349" i="22"/>
  <c r="W349" i="22" s="1"/>
  <c r="T348" i="22"/>
  <c r="W348" i="22"/>
  <c r="T347" i="22"/>
  <c r="W347" i="22" s="1"/>
  <c r="T346" i="22"/>
  <c r="W346" i="22" s="1"/>
  <c r="T345" i="22"/>
  <c r="W345" i="22" s="1"/>
  <c r="T275" i="22"/>
  <c r="W275" i="22" s="1"/>
  <c r="T274" i="22"/>
  <c r="W274" i="22" s="1"/>
  <c r="T273" i="22"/>
  <c r="W273" i="22"/>
  <c r="T272" i="22"/>
  <c r="W272" i="22" s="1"/>
  <c r="T271" i="22"/>
  <c r="W271" i="22" s="1"/>
  <c r="T270" i="22"/>
  <c r="W270" i="22" s="1"/>
  <c r="T269" i="22"/>
  <c r="W269" i="22"/>
  <c r="T268" i="22"/>
  <c r="W268" i="22" s="1"/>
  <c r="T267" i="22"/>
  <c r="W267" i="22" s="1"/>
  <c r="T266" i="22"/>
  <c r="W266" i="22" s="1"/>
  <c r="T265" i="22"/>
  <c r="W265" i="22" s="1"/>
  <c r="T264" i="22"/>
  <c r="W264" i="22" s="1"/>
  <c r="T263" i="22"/>
  <c r="W263" i="22"/>
  <c r="T262" i="22"/>
  <c r="T261" i="22"/>
  <c r="W261" i="22" s="1"/>
  <c r="T260" i="22"/>
  <c r="W260" i="22" s="1"/>
  <c r="T254" i="22"/>
  <c r="W254" i="22" s="1"/>
  <c r="T253" i="22"/>
  <c r="W253" i="22" s="1"/>
  <c r="T252" i="22"/>
  <c r="W252" i="22" s="1"/>
  <c r="T251" i="22"/>
  <c r="W251" i="22" s="1"/>
  <c r="T250" i="22"/>
  <c r="W250" i="22" s="1"/>
  <c r="T249" i="22"/>
  <c r="W249" i="22" s="1"/>
  <c r="T248" i="22"/>
  <c r="W248" i="22" s="1"/>
  <c r="T247" i="22"/>
  <c r="W247" i="22" s="1"/>
  <c r="T246" i="22"/>
  <c r="W246" i="22" s="1"/>
  <c r="T245" i="22"/>
  <c r="W245" i="22" s="1"/>
  <c r="T244" i="22"/>
  <c r="W244" i="22" s="1"/>
  <c r="T243" i="22"/>
  <c r="W243" i="22" s="1"/>
  <c r="T242" i="22"/>
  <c r="W242" i="22" s="1"/>
  <c r="T241" i="22"/>
  <c r="W241" i="22"/>
  <c r="T240" i="22"/>
  <c r="W240" i="22" s="1"/>
  <c r="T239" i="22"/>
  <c r="W239" i="22" s="1"/>
  <c r="T233" i="22"/>
  <c r="W233" i="22" s="1"/>
  <c r="T232" i="22"/>
  <c r="W232" i="22" s="1"/>
  <c r="T231" i="22"/>
  <c r="W231" i="22" s="1"/>
  <c r="T230" i="22"/>
  <c r="W230" i="22" s="1"/>
  <c r="T229" i="22"/>
  <c r="W229" i="22" s="1"/>
  <c r="T228" i="22"/>
  <c r="W228" i="22" s="1"/>
  <c r="T227" i="22"/>
  <c r="W227" i="22" s="1"/>
  <c r="T226" i="22"/>
  <c r="W226" i="22" s="1"/>
  <c r="T225" i="22"/>
  <c r="W225" i="22" s="1"/>
  <c r="T224" i="22"/>
  <c r="W224" i="22" s="1"/>
  <c r="T223" i="22"/>
  <c r="W223" i="22" s="1"/>
  <c r="T222" i="22"/>
  <c r="W222" i="22" s="1"/>
  <c r="T221" i="22"/>
  <c r="W221" i="22" s="1"/>
  <c r="T220" i="22"/>
  <c r="W220" i="22" s="1"/>
  <c r="T219" i="22"/>
  <c r="T218" i="22"/>
  <c r="W218" i="22" s="1"/>
  <c r="T212" i="22"/>
  <c r="W212" i="22" s="1"/>
  <c r="T211" i="22"/>
  <c r="W211" i="22"/>
  <c r="T210" i="22"/>
  <c r="W210" i="22" s="1"/>
  <c r="T209" i="22"/>
  <c r="W209" i="22" s="1"/>
  <c r="T208" i="22"/>
  <c r="W208" i="22" s="1"/>
  <c r="T207" i="22"/>
  <c r="W207" i="22"/>
  <c r="T206" i="22"/>
  <c r="W206" i="22" s="1"/>
  <c r="T205" i="22"/>
  <c r="W205" i="22" s="1"/>
  <c r="T197" i="22"/>
  <c r="W197" i="22" s="1"/>
  <c r="T198" i="22"/>
  <c r="W198" i="22" s="1"/>
  <c r="T199" i="22"/>
  <c r="W199" i="22" s="1"/>
  <c r="T200" i="22"/>
  <c r="W200" i="22"/>
  <c r="T201" i="22"/>
  <c r="W201" i="22" s="1"/>
  <c r="T202" i="22"/>
  <c r="W202" i="22" s="1"/>
  <c r="T203" i="22"/>
  <c r="W203" i="22" s="1"/>
  <c r="R197" i="22"/>
  <c r="U197" i="22" s="1"/>
  <c r="T176" i="22"/>
  <c r="W176" i="22" s="1"/>
  <c r="T177" i="22"/>
  <c r="W177" i="22" s="1"/>
  <c r="T178" i="22"/>
  <c r="W178" i="22" s="1"/>
  <c r="T179" i="22"/>
  <c r="W179" i="22"/>
  <c r="T180" i="22"/>
  <c r="W180" i="22" s="1"/>
  <c r="T181" i="22"/>
  <c r="W181" i="22" s="1"/>
  <c r="T182" i="22"/>
  <c r="W182" i="22" s="1"/>
  <c r="T183" i="22"/>
  <c r="W183" i="22" s="1"/>
  <c r="T184" i="22"/>
  <c r="W184" i="22" s="1"/>
  <c r="T185" i="22"/>
  <c r="W185" i="22"/>
  <c r="T186" i="22"/>
  <c r="W186" i="22" s="1"/>
  <c r="T187" i="22"/>
  <c r="W187" i="22" s="1"/>
  <c r="T188" i="22"/>
  <c r="W188" i="22" s="1"/>
  <c r="T189" i="22"/>
  <c r="W189" i="22"/>
  <c r="T190" i="22"/>
  <c r="W190" i="22" s="1"/>
  <c r="T191" i="22"/>
  <c r="W191" i="22" s="1"/>
  <c r="R176" i="22"/>
  <c r="U176" i="22" s="1"/>
  <c r="R161" i="22"/>
  <c r="U161" i="22" s="1"/>
  <c r="R160" i="22"/>
  <c r="U160" i="22" s="1"/>
  <c r="R159" i="22"/>
  <c r="U159" i="22"/>
  <c r="R158" i="22"/>
  <c r="U158" i="22" s="1"/>
  <c r="R157" i="22"/>
  <c r="U157" i="22" s="1"/>
  <c r="R156" i="22"/>
  <c r="U156" i="22" s="1"/>
  <c r="R155" i="22"/>
  <c r="U155" i="22" s="1"/>
  <c r="T170" i="22"/>
  <c r="W170" i="22" s="1"/>
  <c r="T169" i="22"/>
  <c r="W169" i="22"/>
  <c r="T168" i="22"/>
  <c r="W168" i="22" s="1"/>
  <c r="T167" i="22"/>
  <c r="W167" i="22" s="1"/>
  <c r="T166" i="22"/>
  <c r="W166" i="22" s="1"/>
  <c r="T165" i="22"/>
  <c r="W165" i="22"/>
  <c r="T164" i="22"/>
  <c r="W164" i="22" s="1"/>
  <c r="T163" i="22"/>
  <c r="W163" i="22" s="1"/>
  <c r="T162" i="22"/>
  <c r="W162" i="22" s="1"/>
  <c r="T161" i="22"/>
  <c r="W161" i="22" s="1"/>
  <c r="T160" i="22"/>
  <c r="W160" i="22" s="1"/>
  <c r="T159" i="22"/>
  <c r="W159" i="22" s="1"/>
  <c r="T158" i="22"/>
  <c r="W158" i="22" s="1"/>
  <c r="T157" i="22"/>
  <c r="T156" i="22"/>
  <c r="W156" i="22" s="1"/>
  <c r="T155" i="22"/>
  <c r="W155" i="22" s="1"/>
  <c r="T149" i="22"/>
  <c r="W149" i="22" s="1"/>
  <c r="T148" i="22"/>
  <c r="W148" i="22" s="1"/>
  <c r="T147" i="22"/>
  <c r="W147" i="22" s="1"/>
  <c r="T146" i="22"/>
  <c r="W146" i="22" s="1"/>
  <c r="T145" i="22"/>
  <c r="W145" i="22"/>
  <c r="T144" i="22"/>
  <c r="W144" i="22" s="1"/>
  <c r="T143" i="22"/>
  <c r="W143" i="22" s="1"/>
  <c r="T142" i="22"/>
  <c r="W142" i="22" s="1"/>
  <c r="T141" i="22"/>
  <c r="W141" i="22" s="1"/>
  <c r="T140" i="22"/>
  <c r="W140" i="22" s="1"/>
  <c r="T139" i="22"/>
  <c r="W139" i="22" s="1"/>
  <c r="T138" i="22"/>
  <c r="W138" i="22" s="1"/>
  <c r="T137" i="22"/>
  <c r="W137" i="22" s="1"/>
  <c r="T136" i="22"/>
  <c r="W136" i="22" s="1"/>
  <c r="T135" i="22"/>
  <c r="T134" i="22"/>
  <c r="W134" i="22" s="1"/>
  <c r="T128" i="22"/>
  <c r="W128" i="22" s="1"/>
  <c r="T127" i="22"/>
  <c r="W127" i="22" s="1"/>
  <c r="T126" i="22"/>
  <c r="W126" i="22"/>
  <c r="T125" i="22"/>
  <c r="W125" i="22" s="1"/>
  <c r="T124" i="22"/>
  <c r="W124" i="22" s="1"/>
  <c r="T123" i="22"/>
  <c r="W123" i="22" s="1"/>
  <c r="T122" i="22"/>
  <c r="W122" i="22"/>
  <c r="T121" i="22"/>
  <c r="W121" i="22" s="1"/>
  <c r="T120" i="22"/>
  <c r="W120" i="22" s="1"/>
  <c r="T119" i="22"/>
  <c r="W119" i="22" s="1"/>
  <c r="T118" i="22"/>
  <c r="W118" i="22" s="1"/>
  <c r="T117" i="22"/>
  <c r="W117" i="22" s="1"/>
  <c r="T116" i="22"/>
  <c r="W116" i="22"/>
  <c r="T115" i="22"/>
  <c r="W115" i="22" s="1"/>
  <c r="T114" i="22"/>
  <c r="W114" i="22" s="1"/>
  <c r="T113" i="22"/>
  <c r="W113" i="22" s="1"/>
  <c r="T92" i="22"/>
  <c r="W92" i="22" s="1"/>
  <c r="T93" i="22"/>
  <c r="W93" i="22" s="1"/>
  <c r="T94" i="22"/>
  <c r="W94" i="22" s="1"/>
  <c r="T95" i="22"/>
  <c r="W95" i="22" s="1"/>
  <c r="T96" i="22"/>
  <c r="W96" i="22"/>
  <c r="T97" i="22"/>
  <c r="W97" i="22" s="1"/>
  <c r="T98" i="22"/>
  <c r="W98" i="22" s="1"/>
  <c r="T99" i="22"/>
  <c r="W99" i="22" s="1"/>
  <c r="T100" i="22"/>
  <c r="W100" i="22" s="1"/>
  <c r="T101" i="22"/>
  <c r="W101" i="22" s="1"/>
  <c r="T102" i="22"/>
  <c r="W102" i="22"/>
  <c r="T103" i="22"/>
  <c r="W103" i="22" s="1"/>
  <c r="T104" i="22"/>
  <c r="W104" i="22" s="1"/>
  <c r="T105" i="22"/>
  <c r="W105" i="22" s="1"/>
  <c r="T106" i="22"/>
  <c r="W106" i="22"/>
  <c r="T107" i="22"/>
  <c r="W107" i="22" s="1"/>
  <c r="R92" i="22"/>
  <c r="U92" i="22" s="1"/>
  <c r="R84" i="22"/>
  <c r="U84" i="22" s="1"/>
  <c r="R83" i="22"/>
  <c r="U83" i="22" s="1"/>
  <c r="R82" i="22"/>
  <c r="U82" i="22" s="1"/>
  <c r="R81" i="22"/>
  <c r="U81" i="22"/>
  <c r="R80" i="22"/>
  <c r="U80" i="22" s="1"/>
  <c r="R79" i="22"/>
  <c r="U79" i="22" s="1"/>
  <c r="R78" i="22"/>
  <c r="R77" i="22"/>
  <c r="U77" i="22" s="1"/>
  <c r="R76" i="22"/>
  <c r="U76" i="22" s="1"/>
  <c r="R75" i="22"/>
  <c r="U75" i="22" s="1"/>
  <c r="R74" i="22"/>
  <c r="U74" i="22" s="1"/>
  <c r="R73" i="22"/>
  <c r="U73" i="22" s="1"/>
  <c r="R72" i="22"/>
  <c r="U72" i="22" s="1"/>
  <c r="R71" i="22"/>
  <c r="U71" i="22" s="1"/>
  <c r="T86" i="22"/>
  <c r="W86" i="22" s="1"/>
  <c r="T85" i="22"/>
  <c r="W85" i="22" s="1"/>
  <c r="T84" i="22"/>
  <c r="W84" i="22" s="1"/>
  <c r="T83" i="22"/>
  <c r="W83" i="22" s="1"/>
  <c r="T82" i="22"/>
  <c r="W82" i="22"/>
  <c r="T81" i="22"/>
  <c r="W81" i="22" s="1"/>
  <c r="T80" i="22"/>
  <c r="W80" i="22" s="1"/>
  <c r="T79" i="22"/>
  <c r="W79" i="22" s="1"/>
  <c r="T78" i="22"/>
  <c r="W78" i="22" s="1"/>
  <c r="T77" i="22"/>
  <c r="W77" i="22" s="1"/>
  <c r="T76" i="22"/>
  <c r="W76" i="22" s="1"/>
  <c r="T75" i="22"/>
  <c r="T74" i="22"/>
  <c r="W74" i="22"/>
  <c r="T73" i="22"/>
  <c r="W73" i="22"/>
  <c r="T72" i="22"/>
  <c r="W72" i="22"/>
  <c r="T71" i="22"/>
  <c r="W71" i="22"/>
  <c r="T65" i="22"/>
  <c r="W65" i="22"/>
  <c r="T64" i="22"/>
  <c r="W64" i="22"/>
  <c r="T63" i="22"/>
  <c r="W63" i="22"/>
  <c r="T62" i="22"/>
  <c r="W62" i="22"/>
  <c r="T61" i="22"/>
  <c r="W61" i="22"/>
  <c r="T60" i="22"/>
  <c r="W60" i="22"/>
  <c r="R58" i="22"/>
  <c r="U58" i="22"/>
  <c r="T57" i="22"/>
  <c r="W57" i="22"/>
  <c r="T58" i="22"/>
  <c r="W58" i="22"/>
  <c r="R57" i="22"/>
  <c r="U57" i="22"/>
  <c r="R56" i="22"/>
  <c r="U56" i="22"/>
  <c r="R55" i="22"/>
  <c r="U55" i="22"/>
  <c r="R54" i="22"/>
  <c r="U54" i="22"/>
  <c r="R53" i="22"/>
  <c r="U53" i="22"/>
  <c r="R52" i="22"/>
  <c r="U52" i="22"/>
  <c r="R51" i="22"/>
  <c r="U51" i="22"/>
  <c r="R50" i="22"/>
  <c r="U50" i="22"/>
  <c r="T56" i="22"/>
  <c r="W56" i="22"/>
  <c r="T55" i="22"/>
  <c r="W55" i="22"/>
  <c r="T54" i="22"/>
  <c r="W54" i="22"/>
  <c r="T53" i="22"/>
  <c r="W53" i="22"/>
  <c r="T52" i="22"/>
  <c r="W52" i="22"/>
  <c r="T51" i="22"/>
  <c r="W51" i="22" s="1"/>
  <c r="T50" i="22"/>
  <c r="W50" i="22" s="1"/>
  <c r="T44" i="22"/>
  <c r="W44" i="22" s="1"/>
  <c r="T43" i="22"/>
  <c r="W43" i="22"/>
  <c r="T42" i="22"/>
  <c r="W42" i="22" s="1"/>
  <c r="T41" i="22"/>
  <c r="W41" i="22" s="1"/>
  <c r="T40" i="22"/>
  <c r="W40" i="22" s="1"/>
  <c r="T39" i="22"/>
  <c r="W39" i="22"/>
  <c r="T38" i="22"/>
  <c r="W38" i="22" s="1"/>
  <c r="T37" i="22"/>
  <c r="W37" i="22" s="1"/>
  <c r="T36" i="22"/>
  <c r="W36" i="22" s="1"/>
  <c r="T35" i="22"/>
  <c r="W35" i="22"/>
  <c r="T34" i="22"/>
  <c r="T33" i="22"/>
  <c r="W33" i="22" s="1"/>
  <c r="T32" i="22"/>
  <c r="W32" i="22" s="1"/>
  <c r="T31" i="22"/>
  <c r="W31" i="22" s="1"/>
  <c r="T30" i="22"/>
  <c r="T29" i="22"/>
  <c r="W29" i="22"/>
  <c r="T22" i="22"/>
  <c r="W22" i="22" s="1"/>
  <c r="T21" i="22"/>
  <c r="W21" i="22" s="1"/>
  <c r="T20" i="22"/>
  <c r="W20" i="22" s="1"/>
  <c r="T19" i="22"/>
  <c r="W19" i="22" s="1"/>
  <c r="T18" i="22"/>
  <c r="W18" i="22" s="1"/>
  <c r="T17" i="22"/>
  <c r="W17" i="22" s="1"/>
  <c r="T16" i="22"/>
  <c r="W16" i="22" s="1"/>
  <c r="T15" i="22"/>
  <c r="W15" i="22"/>
  <c r="T14" i="22"/>
  <c r="W14" i="22" s="1"/>
  <c r="T13" i="22"/>
  <c r="W13" i="22" s="1"/>
  <c r="T12" i="22"/>
  <c r="W12" i="22" s="1"/>
  <c r="T11" i="22"/>
  <c r="W11" i="22" s="1"/>
  <c r="T10" i="22"/>
  <c r="W10" i="22" s="1"/>
  <c r="T9" i="22"/>
  <c r="W9" i="22"/>
  <c r="T8" i="22"/>
  <c r="W8" i="22" s="1"/>
  <c r="W239" i="19"/>
  <c r="W323" i="19"/>
  <c r="U260" i="18"/>
  <c r="U71" i="17"/>
  <c r="W71" i="17"/>
  <c r="U155" i="17"/>
  <c r="W239" i="17"/>
  <c r="U344" i="19"/>
  <c r="U197" i="17"/>
  <c r="U302" i="22"/>
  <c r="U197" i="19"/>
  <c r="W218" i="19"/>
  <c r="W260" i="19"/>
  <c r="U407" i="19"/>
  <c r="U113" i="18"/>
  <c r="U197" i="18"/>
  <c r="U239" i="18"/>
  <c r="U281" i="18"/>
  <c r="U365" i="18"/>
  <c r="U386" i="18"/>
  <c r="U92" i="17"/>
  <c r="W92" i="17"/>
  <c r="W218" i="17"/>
  <c r="T366" i="8"/>
  <c r="W366" i="8" s="1"/>
  <c r="R355" i="8"/>
  <c r="U355" i="8" s="1"/>
  <c r="T295" i="8"/>
  <c r="W295" i="8" s="1"/>
  <c r="R275" i="8"/>
  <c r="U275" i="8" s="1"/>
  <c r="R274" i="8"/>
  <c r="U274" i="8" s="1"/>
  <c r="R272" i="8"/>
  <c r="U272" i="8" s="1"/>
  <c r="R261" i="8"/>
  <c r="U261" i="8" s="1"/>
  <c r="R262" i="8"/>
  <c r="U262" i="8" s="1"/>
  <c r="R263" i="8"/>
  <c r="U263" i="8"/>
  <c r="R265" i="8"/>
  <c r="U265" i="8"/>
  <c r="R266" i="8"/>
  <c r="U266" i="8" s="1"/>
  <c r="R268" i="8"/>
  <c r="U268" i="8" s="1"/>
  <c r="R269" i="8"/>
  <c r="U269" i="8" s="1"/>
  <c r="R270" i="8"/>
  <c r="U270" i="8" s="1"/>
  <c r="R271" i="8"/>
  <c r="U271" i="8" s="1"/>
  <c r="Q196" i="8"/>
  <c r="T156" i="8"/>
  <c r="W156" i="8"/>
  <c r="T157" i="8"/>
  <c r="W157" i="8" s="1"/>
  <c r="T158" i="8"/>
  <c r="W158" i="8" s="1"/>
  <c r="T159" i="8"/>
  <c r="W159" i="8" s="1"/>
  <c r="T160" i="8"/>
  <c r="W160" i="8"/>
  <c r="T161" i="8"/>
  <c r="W161" i="8" s="1"/>
  <c r="T162" i="8"/>
  <c r="W162" i="8" s="1"/>
  <c r="T163" i="8"/>
  <c r="W163" i="8" s="1"/>
  <c r="T164" i="8"/>
  <c r="W164" i="8" s="1"/>
  <c r="T165" i="8"/>
  <c r="W165" i="8" s="1"/>
  <c r="T166" i="8"/>
  <c r="W166" i="8" s="1"/>
  <c r="T167" i="8"/>
  <c r="W167" i="8" s="1"/>
  <c r="T168" i="8"/>
  <c r="W168" i="8"/>
  <c r="T169" i="8"/>
  <c r="W169" i="8" s="1"/>
  <c r="T170" i="8"/>
  <c r="W170" i="8" s="1"/>
  <c r="Q154" i="8"/>
  <c r="T116" i="8"/>
  <c r="T272" i="8"/>
  <c r="T271" i="8"/>
  <c r="W271" i="8" s="1"/>
  <c r="T270" i="8"/>
  <c r="T269" i="8"/>
  <c r="W269" i="8" s="1"/>
  <c r="T268" i="8"/>
  <c r="T267" i="8"/>
  <c r="W267" i="8"/>
  <c r="T266" i="8"/>
  <c r="T265" i="8"/>
  <c r="W265" i="8" s="1"/>
  <c r="T264" i="8"/>
  <c r="T263" i="8"/>
  <c r="W263" i="8" s="1"/>
  <c r="T262" i="8"/>
  <c r="T261" i="8"/>
  <c r="W261" i="8" s="1"/>
  <c r="T86" i="8"/>
  <c r="W86" i="8" s="1"/>
  <c r="T84" i="8"/>
  <c r="W84" i="8" s="1"/>
  <c r="T82" i="8"/>
  <c r="W82" i="8"/>
  <c r="T80" i="8"/>
  <c r="W80" i="8" s="1"/>
  <c r="T78" i="8"/>
  <c r="W78" i="8" s="1"/>
  <c r="T76" i="8"/>
  <c r="W76" i="8" s="1"/>
  <c r="T74" i="8"/>
  <c r="W74" i="8"/>
  <c r="T72" i="8"/>
  <c r="W72" i="8" s="1"/>
  <c r="T44" i="8"/>
  <c r="W44" i="8" s="1"/>
  <c r="T42" i="8"/>
  <c r="T40" i="8"/>
  <c r="W40" i="8" s="1"/>
  <c r="T38" i="8"/>
  <c r="T36" i="8"/>
  <c r="W36" i="8" s="1"/>
  <c r="T34" i="8"/>
  <c r="T32" i="8"/>
  <c r="W32" i="8"/>
  <c r="T30" i="8"/>
  <c r="T422" i="9"/>
  <c r="W422" i="9" s="1"/>
  <c r="T421" i="9"/>
  <c r="W421" i="9" s="1"/>
  <c r="T420" i="9"/>
  <c r="W420" i="9" s="1"/>
  <c r="T419" i="9"/>
  <c r="W419" i="9" s="1"/>
  <c r="T418" i="9"/>
  <c r="W418" i="9" s="1"/>
  <c r="T417" i="9"/>
  <c r="W417" i="9" s="1"/>
  <c r="T416" i="9"/>
  <c r="W416" i="9" s="1"/>
  <c r="T415" i="9"/>
  <c r="W415" i="9" s="1"/>
  <c r="T414" i="9"/>
  <c r="W414" i="9" s="1"/>
  <c r="T413" i="9"/>
  <c r="W413" i="9" s="1"/>
  <c r="T412" i="9"/>
  <c r="W412" i="9"/>
  <c r="T411" i="9"/>
  <c r="W411" i="9" s="1"/>
  <c r="T410" i="9"/>
  <c r="W410" i="9" s="1"/>
  <c r="T409" i="9"/>
  <c r="W409" i="9" s="1"/>
  <c r="T408" i="9"/>
  <c r="W408" i="9" s="1"/>
  <c r="R407" i="9"/>
  <c r="U407" i="9" s="1"/>
  <c r="T379" i="9"/>
  <c r="W379" i="9" s="1"/>
  <c r="T376" i="9"/>
  <c r="W376" i="9" s="1"/>
  <c r="T371" i="9"/>
  <c r="W371" i="9" s="1"/>
  <c r="T368" i="9"/>
  <c r="R365" i="9"/>
  <c r="T359" i="9"/>
  <c r="W359" i="9" s="1"/>
  <c r="T358" i="9"/>
  <c r="W358" i="9" s="1"/>
  <c r="T357" i="9"/>
  <c r="W357" i="9" s="1"/>
  <c r="T356" i="9"/>
  <c r="W356" i="9"/>
  <c r="T355" i="9"/>
  <c r="W355" i="9" s="1"/>
  <c r="T354" i="9"/>
  <c r="W354" i="9" s="1"/>
  <c r="T353" i="9"/>
  <c r="W353" i="9" s="1"/>
  <c r="T352" i="9"/>
  <c r="W352" i="9" s="1"/>
  <c r="T351" i="9"/>
  <c r="W351" i="9" s="1"/>
  <c r="T350" i="9"/>
  <c r="W350" i="9" s="1"/>
  <c r="T349" i="9"/>
  <c r="W349" i="9" s="1"/>
  <c r="T348" i="9"/>
  <c r="W348" i="9" s="1"/>
  <c r="T347" i="9"/>
  <c r="W347" i="9" s="1"/>
  <c r="T346" i="9"/>
  <c r="W346" i="9" s="1"/>
  <c r="T345" i="9"/>
  <c r="W345" i="9" s="1"/>
  <c r="R344" i="9"/>
  <c r="T316" i="9"/>
  <c r="W316" i="9" s="1"/>
  <c r="T311" i="9"/>
  <c r="W311" i="9" s="1"/>
  <c r="T305" i="9"/>
  <c r="W305" i="9" s="1"/>
  <c r="T253" i="9"/>
  <c r="W253" i="9" s="1"/>
  <c r="T251" i="9"/>
  <c r="W251" i="9" s="1"/>
  <c r="T249" i="9"/>
  <c r="W249" i="9" s="1"/>
  <c r="T247" i="9"/>
  <c r="W247" i="9"/>
  <c r="T245" i="9"/>
  <c r="W245" i="9" s="1"/>
  <c r="T243" i="9"/>
  <c r="W243" i="9" s="1"/>
  <c r="T241" i="9"/>
  <c r="W241" i="9" s="1"/>
  <c r="R239" i="9"/>
  <c r="T189" i="9"/>
  <c r="W189" i="9" s="1"/>
  <c r="T187" i="9"/>
  <c r="W187" i="9" s="1"/>
  <c r="T181" i="9"/>
  <c r="W181" i="9" s="1"/>
  <c r="T179" i="9"/>
  <c r="W179" i="9" s="1"/>
  <c r="T170" i="9"/>
  <c r="T169" i="9"/>
  <c r="W169" i="9" s="1"/>
  <c r="T168" i="9"/>
  <c r="T167" i="9"/>
  <c r="T166" i="9"/>
  <c r="T165" i="9"/>
  <c r="T164" i="9"/>
  <c r="T163" i="9"/>
  <c r="T162" i="9"/>
  <c r="T161" i="9"/>
  <c r="W161" i="9"/>
  <c r="T160" i="9"/>
  <c r="T159" i="9"/>
  <c r="T158" i="9"/>
  <c r="T157" i="9"/>
  <c r="T156" i="9"/>
  <c r="R155" i="9"/>
  <c r="T107" i="9"/>
  <c r="W107" i="9"/>
  <c r="T105" i="9"/>
  <c r="W105" i="9" s="1"/>
  <c r="T103" i="9"/>
  <c r="W103" i="9" s="1"/>
  <c r="T101" i="9"/>
  <c r="W101" i="9" s="1"/>
  <c r="T99" i="9"/>
  <c r="W99" i="9" s="1"/>
  <c r="T97" i="9"/>
  <c r="W97" i="9" s="1"/>
  <c r="T95" i="9"/>
  <c r="W95" i="9"/>
  <c r="T93" i="9"/>
  <c r="W93" i="9" s="1"/>
  <c r="T65" i="9"/>
  <c r="W65" i="9" s="1"/>
  <c r="T64" i="9"/>
  <c r="T63" i="9"/>
  <c r="W63" i="9" s="1"/>
  <c r="T62" i="9"/>
  <c r="T61" i="9"/>
  <c r="W61" i="9" s="1"/>
  <c r="T60" i="9"/>
  <c r="T59" i="9"/>
  <c r="W59" i="9" s="1"/>
  <c r="T58" i="9"/>
  <c r="T57" i="9"/>
  <c r="W57" i="9" s="1"/>
  <c r="T56" i="9"/>
  <c r="T55" i="9"/>
  <c r="W55" i="9"/>
  <c r="T54" i="9"/>
  <c r="T53" i="9"/>
  <c r="W53" i="9" s="1"/>
  <c r="T52" i="9"/>
  <c r="T51" i="9"/>
  <c r="W51" i="9" s="1"/>
  <c r="R50" i="9"/>
  <c r="T399" i="10"/>
  <c r="W399" i="10" s="1"/>
  <c r="T393" i="10"/>
  <c r="W393" i="10" s="1"/>
  <c r="R386" i="10"/>
  <c r="T375" i="10"/>
  <c r="W375" i="10" s="1"/>
  <c r="T370" i="10"/>
  <c r="W370" i="10" s="1"/>
  <c r="T359" i="10"/>
  <c r="W359" i="10" s="1"/>
  <c r="T353" i="10"/>
  <c r="W353" i="10" s="1"/>
  <c r="R336" i="10"/>
  <c r="R332" i="10"/>
  <c r="R328" i="10"/>
  <c r="R324" i="10"/>
  <c r="T311" i="10"/>
  <c r="W311" i="10" s="1"/>
  <c r="T305" i="10"/>
  <c r="W305" i="10" s="1"/>
  <c r="R287" i="10"/>
  <c r="T275" i="10"/>
  <c r="W275" i="10" s="1"/>
  <c r="T267" i="10"/>
  <c r="W267" i="10" s="1"/>
  <c r="R254" i="10"/>
  <c r="U254" i="10"/>
  <c r="R253" i="10"/>
  <c r="U253" i="10" s="1"/>
  <c r="R252" i="10"/>
  <c r="U252" i="10" s="1"/>
  <c r="R251" i="10"/>
  <c r="U251" i="10" s="1"/>
  <c r="R250" i="10"/>
  <c r="U250" i="10" s="1"/>
  <c r="R249" i="10"/>
  <c r="U249" i="10" s="1"/>
  <c r="R248" i="10"/>
  <c r="U248" i="10" s="1"/>
  <c r="R247" i="10"/>
  <c r="U247" i="10" s="1"/>
  <c r="R246" i="10"/>
  <c r="U246" i="10"/>
  <c r="R245" i="10"/>
  <c r="U245" i="10" s="1"/>
  <c r="R244" i="10"/>
  <c r="U244" i="10" s="1"/>
  <c r="R243" i="10"/>
  <c r="U243" i="10" s="1"/>
  <c r="R242" i="10"/>
  <c r="U242" i="10" s="1"/>
  <c r="R241" i="10"/>
  <c r="U241" i="10" s="1"/>
  <c r="R240" i="10"/>
  <c r="T233" i="10"/>
  <c r="W233" i="10" s="1"/>
  <c r="T232" i="10"/>
  <c r="W232" i="10" s="1"/>
  <c r="T231" i="10"/>
  <c r="W231" i="10" s="1"/>
  <c r="T230" i="10"/>
  <c r="W230" i="10"/>
  <c r="T229" i="10"/>
  <c r="W229" i="10" s="1"/>
  <c r="T228" i="10"/>
  <c r="W228" i="10" s="1"/>
  <c r="T227" i="10"/>
  <c r="W227" i="10" s="1"/>
  <c r="T226" i="10"/>
  <c r="W226" i="10"/>
  <c r="T225" i="10"/>
  <c r="W225" i="10" s="1"/>
  <c r="T224" i="10"/>
  <c r="W224" i="10" s="1"/>
  <c r="T223" i="10"/>
  <c r="W223" i="10" s="1"/>
  <c r="T222" i="10"/>
  <c r="W222" i="10"/>
  <c r="T221" i="10"/>
  <c r="W221" i="10" s="1"/>
  <c r="T220" i="10"/>
  <c r="W220" i="10" s="1"/>
  <c r="T219" i="10"/>
  <c r="W219" i="10" s="1"/>
  <c r="R218" i="10"/>
  <c r="R212" i="10"/>
  <c r="U212" i="10" s="1"/>
  <c r="R211" i="10"/>
  <c r="U211" i="10" s="1"/>
  <c r="R210" i="10"/>
  <c r="U210" i="10" s="1"/>
  <c r="R209" i="10"/>
  <c r="U209" i="10" s="1"/>
  <c r="R208" i="10"/>
  <c r="U208" i="10" s="1"/>
  <c r="R207" i="10"/>
  <c r="U207" i="10" s="1"/>
  <c r="R206" i="10"/>
  <c r="U206" i="10"/>
  <c r="R205" i="10"/>
  <c r="U205" i="10" s="1"/>
  <c r="R204" i="10"/>
  <c r="U204" i="10" s="1"/>
  <c r="R203" i="10"/>
  <c r="U203" i="10" s="1"/>
  <c r="R202" i="10"/>
  <c r="U202" i="10" s="1"/>
  <c r="R201" i="10"/>
  <c r="U201" i="10" s="1"/>
  <c r="R200" i="10"/>
  <c r="U200" i="10" s="1"/>
  <c r="R199" i="10"/>
  <c r="U199" i="10" s="1"/>
  <c r="R198" i="10"/>
  <c r="T191" i="10"/>
  <c r="T190" i="10"/>
  <c r="W190" i="10" s="1"/>
  <c r="T189" i="10"/>
  <c r="W189" i="10" s="1"/>
  <c r="T188" i="10"/>
  <c r="T187" i="10"/>
  <c r="W187" i="10" s="1"/>
  <c r="T186" i="10"/>
  <c r="T185" i="10"/>
  <c r="T184" i="10"/>
  <c r="W184" i="10"/>
  <c r="T183" i="10"/>
  <c r="T182" i="10"/>
  <c r="W182" i="10" s="1"/>
  <c r="T181" i="10"/>
  <c r="W181" i="10" s="1"/>
  <c r="T180" i="10"/>
  <c r="T179" i="10"/>
  <c r="W179" i="10" s="1"/>
  <c r="T178" i="10"/>
  <c r="T177" i="10"/>
  <c r="R176" i="10"/>
  <c r="R165" i="10"/>
  <c r="U165" i="10" s="1"/>
  <c r="R158" i="10"/>
  <c r="U158" i="10" s="1"/>
  <c r="T149" i="10"/>
  <c r="W149" i="10" s="1"/>
  <c r="T148" i="10"/>
  <c r="W148" i="10" s="1"/>
  <c r="T147" i="10"/>
  <c r="W147" i="10" s="1"/>
  <c r="T146" i="10"/>
  <c r="W146" i="10" s="1"/>
  <c r="T145" i="10"/>
  <c r="W145" i="10" s="1"/>
  <c r="T144" i="10"/>
  <c r="W144" i="10" s="1"/>
  <c r="T143" i="10"/>
  <c r="W143" i="10" s="1"/>
  <c r="T142" i="10"/>
  <c r="W142" i="10" s="1"/>
  <c r="T141" i="10"/>
  <c r="W141" i="10" s="1"/>
  <c r="T140" i="10"/>
  <c r="W140" i="10" s="1"/>
  <c r="T139" i="10"/>
  <c r="W139" i="10" s="1"/>
  <c r="T138" i="10"/>
  <c r="W138" i="10" s="1"/>
  <c r="T137" i="10"/>
  <c r="W137" i="10" s="1"/>
  <c r="T136" i="10"/>
  <c r="W136" i="10" s="1"/>
  <c r="T135" i="10"/>
  <c r="W135" i="10" s="1"/>
  <c r="R134" i="10"/>
  <c r="R123" i="10"/>
  <c r="U123" i="10" s="1"/>
  <c r="R117" i="10"/>
  <c r="U117" i="10" s="1"/>
  <c r="T101" i="10"/>
  <c r="W101" i="10" s="1"/>
  <c r="R86" i="10"/>
  <c r="U86" i="10" s="1"/>
  <c r="R85" i="10"/>
  <c r="U85" i="10" s="1"/>
  <c r="R84" i="10"/>
  <c r="U84" i="10" s="1"/>
  <c r="R83" i="10"/>
  <c r="U83" i="10" s="1"/>
  <c r="R82" i="10"/>
  <c r="U82" i="10" s="1"/>
  <c r="R81" i="10"/>
  <c r="U81" i="10" s="1"/>
  <c r="R80" i="10"/>
  <c r="U80" i="10" s="1"/>
  <c r="R79" i="10"/>
  <c r="U79" i="10" s="1"/>
  <c r="R78" i="10"/>
  <c r="U78" i="10"/>
  <c r="R77" i="10"/>
  <c r="U77" i="10" s="1"/>
  <c r="R76" i="10"/>
  <c r="U76" i="10" s="1"/>
  <c r="R75" i="10"/>
  <c r="U75" i="10" s="1"/>
  <c r="R74" i="10"/>
  <c r="U74" i="10" s="1"/>
  <c r="R73" i="10"/>
  <c r="U73" i="10" s="1"/>
  <c r="R72" i="10"/>
  <c r="T65" i="10"/>
  <c r="W65" i="10" s="1"/>
  <c r="T64" i="10"/>
  <c r="W64" i="10" s="1"/>
  <c r="T63" i="10"/>
  <c r="W63" i="10"/>
  <c r="T62" i="10"/>
  <c r="W62" i="10" s="1"/>
  <c r="T61" i="10"/>
  <c r="W61" i="10" s="1"/>
  <c r="T60" i="10"/>
  <c r="W60" i="10" s="1"/>
  <c r="T59" i="10"/>
  <c r="W59" i="10"/>
  <c r="T58" i="10"/>
  <c r="W58" i="10" s="1"/>
  <c r="T57" i="10"/>
  <c r="W57" i="10" s="1"/>
  <c r="T56" i="10"/>
  <c r="W56" i="10" s="1"/>
  <c r="T55" i="10"/>
  <c r="W55" i="10" s="1"/>
  <c r="T54" i="10"/>
  <c r="W54" i="10" s="1"/>
  <c r="T53" i="10"/>
  <c r="W53" i="10"/>
  <c r="T52" i="10"/>
  <c r="W52" i="10" s="1"/>
  <c r="T51" i="10"/>
  <c r="W51" i="10" s="1"/>
  <c r="R50" i="10"/>
  <c r="R43" i="10"/>
  <c r="R33" i="10"/>
  <c r="T22" i="10"/>
  <c r="T17" i="10"/>
  <c r="T14" i="10"/>
  <c r="T9" i="10"/>
  <c r="R422" i="11"/>
  <c r="U422" i="11" s="1"/>
  <c r="R421" i="11"/>
  <c r="U421" i="11" s="1"/>
  <c r="R420" i="11"/>
  <c r="U420" i="11" s="1"/>
  <c r="R419" i="11"/>
  <c r="U419" i="11" s="1"/>
  <c r="R418" i="11"/>
  <c r="U418" i="11" s="1"/>
  <c r="R417" i="11"/>
  <c r="U417" i="11"/>
  <c r="R416" i="11"/>
  <c r="U416" i="11" s="1"/>
  <c r="R415" i="11"/>
  <c r="U415" i="11" s="1"/>
  <c r="R414" i="11"/>
  <c r="U414" i="11" s="1"/>
  <c r="R413" i="11"/>
  <c r="U413" i="11" s="1"/>
  <c r="R412" i="11"/>
  <c r="U412" i="11" s="1"/>
  <c r="R411" i="11"/>
  <c r="U411" i="11"/>
  <c r="R410" i="11"/>
  <c r="U410" i="11" s="1"/>
  <c r="R409" i="11"/>
  <c r="U409" i="11" s="1"/>
  <c r="R408" i="11"/>
  <c r="T401" i="11"/>
  <c r="W401" i="11" s="1"/>
  <c r="T400" i="11"/>
  <c r="W400" i="11" s="1"/>
  <c r="T399" i="11"/>
  <c r="W399" i="11" s="1"/>
  <c r="T398" i="11"/>
  <c r="W398" i="11" s="1"/>
  <c r="T397" i="11"/>
  <c r="W397" i="11" s="1"/>
  <c r="T396" i="11"/>
  <c r="W396" i="11" s="1"/>
  <c r="T395" i="11"/>
  <c r="W395" i="11" s="1"/>
  <c r="T394" i="11"/>
  <c r="W394" i="11"/>
  <c r="T393" i="11"/>
  <c r="W393" i="11" s="1"/>
  <c r="T392" i="11"/>
  <c r="W392" i="11" s="1"/>
  <c r="T391" i="11"/>
  <c r="T390" i="11"/>
  <c r="W390" i="11" s="1"/>
  <c r="T389" i="11"/>
  <c r="W389" i="11" s="1"/>
  <c r="T388" i="11"/>
  <c r="W388" i="11"/>
  <c r="T387" i="11"/>
  <c r="W387" i="11" s="1"/>
  <c r="R386" i="11"/>
  <c r="R380" i="11"/>
  <c r="U380" i="11" s="1"/>
  <c r="R379" i="11"/>
  <c r="U379" i="11" s="1"/>
  <c r="R378" i="11"/>
  <c r="U378" i="11"/>
  <c r="R377" i="11"/>
  <c r="U377" i="11" s="1"/>
  <c r="R376" i="11"/>
  <c r="U376" i="11" s="1"/>
  <c r="R375" i="11"/>
  <c r="U375" i="11" s="1"/>
  <c r="R374" i="11"/>
  <c r="U374" i="11" s="1"/>
  <c r="R373" i="11"/>
  <c r="U373" i="11" s="1"/>
  <c r="R372" i="11"/>
  <c r="U372" i="11" s="1"/>
  <c r="R371" i="11"/>
  <c r="U371" i="11" s="1"/>
  <c r="R370" i="11"/>
  <c r="U370" i="11"/>
  <c r="R369" i="11"/>
  <c r="U369" i="11" s="1"/>
  <c r="R368" i="11"/>
  <c r="R367" i="11"/>
  <c r="U367" i="11"/>
  <c r="R366" i="11"/>
  <c r="T359" i="11"/>
  <c r="W359" i="11" s="1"/>
  <c r="T358" i="11"/>
  <c r="W358" i="11" s="1"/>
  <c r="T357" i="11"/>
  <c r="W357" i="11" s="1"/>
  <c r="T356" i="11"/>
  <c r="W356" i="11" s="1"/>
  <c r="T355" i="11"/>
  <c r="W355" i="11" s="1"/>
  <c r="T354" i="11"/>
  <c r="W354" i="11" s="1"/>
  <c r="T353" i="11"/>
  <c r="W353" i="11" s="1"/>
  <c r="T352" i="11"/>
  <c r="W352" i="11" s="1"/>
  <c r="T351" i="11"/>
  <c r="W351" i="11" s="1"/>
  <c r="T350" i="11"/>
  <c r="W350" i="11" s="1"/>
  <c r="T349" i="11"/>
  <c r="W349" i="11" s="1"/>
  <c r="T348" i="11"/>
  <c r="W348" i="11" s="1"/>
  <c r="T347" i="11"/>
  <c r="W347" i="11" s="1"/>
  <c r="T346" i="11"/>
  <c r="W346" i="11" s="1"/>
  <c r="T345" i="11"/>
  <c r="R344" i="11"/>
  <c r="R338" i="11"/>
  <c r="U338" i="11" s="1"/>
  <c r="R336" i="11"/>
  <c r="U336" i="11" s="1"/>
  <c r="R334" i="11"/>
  <c r="U334" i="11" s="1"/>
  <c r="R332" i="11"/>
  <c r="U332" i="11" s="1"/>
  <c r="R330" i="11"/>
  <c r="U330" i="11" s="1"/>
  <c r="R328" i="11"/>
  <c r="U328" i="11" s="1"/>
  <c r="R326" i="11"/>
  <c r="U326" i="11" s="1"/>
  <c r="R324" i="11"/>
  <c r="U324" i="11" s="1"/>
  <c r="T317" i="11"/>
  <c r="W317" i="11" s="1"/>
  <c r="T316" i="11"/>
  <c r="W316" i="11" s="1"/>
  <c r="T315" i="11"/>
  <c r="W315" i="11" s="1"/>
  <c r="T314" i="11"/>
  <c r="W314" i="11"/>
  <c r="T313" i="11"/>
  <c r="W313" i="11" s="1"/>
  <c r="T312" i="11"/>
  <c r="W312" i="11" s="1"/>
  <c r="T311" i="11"/>
  <c r="W311" i="11" s="1"/>
  <c r="T310" i="11"/>
  <c r="W310" i="11" s="1"/>
  <c r="T309" i="11"/>
  <c r="W309" i="11" s="1"/>
  <c r="T308" i="11"/>
  <c r="W308" i="11" s="1"/>
  <c r="T307" i="11"/>
  <c r="W307" i="11" s="1"/>
  <c r="T306" i="11"/>
  <c r="W306" i="11" s="1"/>
  <c r="T305" i="11"/>
  <c r="W305" i="11" s="1"/>
  <c r="T304" i="11"/>
  <c r="T303" i="11"/>
  <c r="W303" i="11" s="1"/>
  <c r="R296" i="11"/>
  <c r="U296" i="11" s="1"/>
  <c r="R295" i="11"/>
  <c r="U295" i="11" s="1"/>
  <c r="R294" i="11"/>
  <c r="U294" i="11" s="1"/>
  <c r="R293" i="11"/>
  <c r="U293" i="11" s="1"/>
  <c r="R292" i="11"/>
  <c r="U292" i="11"/>
  <c r="R291" i="11"/>
  <c r="U291" i="11" s="1"/>
  <c r="R290" i="11"/>
  <c r="U290" i="11" s="1"/>
  <c r="R289" i="11"/>
  <c r="U289" i="11" s="1"/>
  <c r="R288" i="11"/>
  <c r="U288" i="11" s="1"/>
  <c r="R287" i="11"/>
  <c r="U287" i="11" s="1"/>
  <c r="R286" i="11"/>
  <c r="U286" i="11" s="1"/>
  <c r="R285" i="11"/>
  <c r="U285" i="11" s="1"/>
  <c r="R284" i="11"/>
  <c r="U284" i="11" s="1"/>
  <c r="R283" i="11"/>
  <c r="U283" i="11" s="1"/>
  <c r="R282" i="11"/>
  <c r="U282" i="11" s="1"/>
  <c r="T275" i="11"/>
  <c r="W275" i="11" s="1"/>
  <c r="T274" i="11"/>
  <c r="W274" i="11" s="1"/>
  <c r="T273" i="11"/>
  <c r="W273" i="11" s="1"/>
  <c r="T272" i="11"/>
  <c r="W272" i="11" s="1"/>
  <c r="T271" i="11"/>
  <c r="W271" i="11" s="1"/>
  <c r="T270" i="11"/>
  <c r="W270" i="11"/>
  <c r="T269" i="11"/>
  <c r="W269" i="11" s="1"/>
  <c r="T268" i="11"/>
  <c r="W268" i="11" s="1"/>
  <c r="T267" i="11"/>
  <c r="W267" i="11" s="1"/>
  <c r="T266" i="11"/>
  <c r="W266" i="11" s="1"/>
  <c r="T265" i="11"/>
  <c r="W265" i="11" s="1"/>
  <c r="T264" i="11"/>
  <c r="W264" i="11" s="1"/>
  <c r="T263" i="11"/>
  <c r="W263" i="11" s="1"/>
  <c r="T262" i="11"/>
  <c r="W262" i="11" s="1"/>
  <c r="T261" i="11"/>
  <c r="W261" i="11" s="1"/>
  <c r="R260" i="11"/>
  <c r="R253" i="11"/>
  <c r="U253" i="11" s="1"/>
  <c r="R251" i="11"/>
  <c r="U251" i="11" s="1"/>
  <c r="R249" i="11"/>
  <c r="U249" i="11" s="1"/>
  <c r="R247" i="11"/>
  <c r="U247" i="11" s="1"/>
  <c r="R245" i="11"/>
  <c r="U245" i="11"/>
  <c r="R243" i="11"/>
  <c r="U243" i="11"/>
  <c r="R241" i="11"/>
  <c r="U241" i="11"/>
  <c r="T233" i="11"/>
  <c r="W233" i="11" s="1"/>
  <c r="T232" i="11"/>
  <c r="W232" i="11" s="1"/>
  <c r="T231" i="11"/>
  <c r="W231" i="11" s="1"/>
  <c r="T230" i="11"/>
  <c r="W230" i="11" s="1"/>
  <c r="T229" i="11"/>
  <c r="W229" i="11" s="1"/>
  <c r="T228" i="11"/>
  <c r="W228" i="11" s="1"/>
  <c r="T227" i="11"/>
  <c r="W227" i="11" s="1"/>
  <c r="T226" i="11"/>
  <c r="W226" i="11" s="1"/>
  <c r="T225" i="11"/>
  <c r="W225" i="11" s="1"/>
  <c r="T224" i="11"/>
  <c r="W224" i="11" s="1"/>
  <c r="T223" i="11"/>
  <c r="W223" i="11" s="1"/>
  <c r="T222" i="11"/>
  <c r="W222" i="11" s="1"/>
  <c r="T221" i="11"/>
  <c r="W221" i="11" s="1"/>
  <c r="T220" i="11"/>
  <c r="W220" i="11"/>
  <c r="T219" i="11"/>
  <c r="W219" i="11" s="1"/>
  <c r="R218" i="11"/>
  <c r="R212" i="11"/>
  <c r="U212" i="11"/>
  <c r="R211" i="11"/>
  <c r="U211" i="11" s="1"/>
  <c r="R210" i="11"/>
  <c r="U210" i="11" s="1"/>
  <c r="R209" i="11"/>
  <c r="U209" i="11" s="1"/>
  <c r="R208" i="11"/>
  <c r="U208" i="11" s="1"/>
  <c r="R207" i="11"/>
  <c r="U207" i="11" s="1"/>
  <c r="R206" i="11"/>
  <c r="U206" i="11"/>
  <c r="R205" i="11"/>
  <c r="U205" i="11" s="1"/>
  <c r="R204" i="11"/>
  <c r="U204" i="11" s="1"/>
  <c r="R203" i="11"/>
  <c r="U203" i="11" s="1"/>
  <c r="R202" i="11"/>
  <c r="U202" i="11"/>
  <c r="R201" i="11"/>
  <c r="U201" i="11" s="1"/>
  <c r="R200" i="11"/>
  <c r="U200" i="11" s="1"/>
  <c r="R199" i="11"/>
  <c r="U199" i="11" s="1"/>
  <c r="R198" i="11"/>
  <c r="T191" i="11"/>
  <c r="W191" i="11" s="1"/>
  <c r="T190" i="11"/>
  <c r="W190" i="11" s="1"/>
  <c r="T189" i="11"/>
  <c r="W189" i="11" s="1"/>
  <c r="T188" i="11"/>
  <c r="W188" i="11" s="1"/>
  <c r="T187" i="11"/>
  <c r="W187" i="11" s="1"/>
  <c r="T186" i="11"/>
  <c r="W186" i="11" s="1"/>
  <c r="T185" i="11"/>
  <c r="W185" i="11" s="1"/>
  <c r="T184" i="11"/>
  <c r="W184" i="11" s="1"/>
  <c r="T183" i="11"/>
  <c r="W183" i="11" s="1"/>
  <c r="T182" i="11"/>
  <c r="W182" i="11"/>
  <c r="T181" i="11"/>
  <c r="W181" i="11" s="1"/>
  <c r="T180" i="11"/>
  <c r="W180" i="11" s="1"/>
  <c r="T179" i="11"/>
  <c r="W179" i="11" s="1"/>
  <c r="T178" i="11"/>
  <c r="W178" i="11" s="1"/>
  <c r="T177" i="11"/>
  <c r="W177" i="11" s="1"/>
  <c r="R176" i="11"/>
  <c r="R170" i="11"/>
  <c r="U170" i="11" s="1"/>
  <c r="R169" i="11"/>
  <c r="U169" i="11" s="1"/>
  <c r="R168" i="11"/>
  <c r="U168" i="11" s="1"/>
  <c r="R167" i="11"/>
  <c r="U167" i="11"/>
  <c r="R166" i="11"/>
  <c r="U166" i="11" s="1"/>
  <c r="R165" i="11"/>
  <c r="U165" i="11" s="1"/>
  <c r="R164" i="11"/>
  <c r="U164" i="11" s="1"/>
  <c r="R163" i="11"/>
  <c r="U163" i="11"/>
  <c r="R162" i="11"/>
  <c r="U162" i="11"/>
  <c r="R161" i="11"/>
  <c r="U161" i="11"/>
  <c r="R160" i="11"/>
  <c r="U160" i="11"/>
  <c r="R159" i="11"/>
  <c r="U159" i="11"/>
  <c r="R158" i="11"/>
  <c r="U158" i="11"/>
  <c r="R157" i="11"/>
  <c r="U157" i="11"/>
  <c r="R156" i="11"/>
  <c r="T149" i="11"/>
  <c r="W149" i="11" s="1"/>
  <c r="T148" i="11"/>
  <c r="W148" i="11" s="1"/>
  <c r="T147" i="11"/>
  <c r="W147" i="11" s="1"/>
  <c r="T146" i="11"/>
  <c r="W146" i="11" s="1"/>
  <c r="T145" i="11"/>
  <c r="W145" i="11" s="1"/>
  <c r="T144" i="11"/>
  <c r="W144" i="11"/>
  <c r="T143" i="11"/>
  <c r="W143" i="11" s="1"/>
  <c r="T142" i="11"/>
  <c r="W142" i="11" s="1"/>
  <c r="T141" i="11"/>
  <c r="W141" i="11" s="1"/>
  <c r="T140" i="11"/>
  <c r="W140" i="11"/>
  <c r="T139" i="11"/>
  <c r="W139" i="11" s="1"/>
  <c r="T138" i="11"/>
  <c r="W138" i="11" s="1"/>
  <c r="T137" i="11"/>
  <c r="W137" i="11" s="1"/>
  <c r="T136" i="11"/>
  <c r="W136" i="11" s="1"/>
  <c r="T135" i="11"/>
  <c r="W135" i="11" s="1"/>
  <c r="R134" i="11"/>
  <c r="R128" i="11"/>
  <c r="U128" i="11" s="1"/>
  <c r="R127" i="11"/>
  <c r="U127" i="11" s="1"/>
  <c r="R126" i="11"/>
  <c r="U126" i="11" s="1"/>
  <c r="R125" i="11"/>
  <c r="U125" i="11" s="1"/>
  <c r="R124" i="11"/>
  <c r="U124" i="11" s="1"/>
  <c r="R123" i="11"/>
  <c r="U123" i="11" s="1"/>
  <c r="R122" i="11"/>
  <c r="U122" i="11" s="1"/>
  <c r="R121" i="11"/>
  <c r="U121" i="11" s="1"/>
  <c r="R120" i="11"/>
  <c r="U120" i="11" s="1"/>
  <c r="R119" i="11"/>
  <c r="U119" i="11"/>
  <c r="R118" i="11"/>
  <c r="U118" i="11" s="1"/>
  <c r="R117" i="11"/>
  <c r="U117" i="11" s="1"/>
  <c r="R116" i="11"/>
  <c r="U116" i="11" s="1"/>
  <c r="R115" i="11"/>
  <c r="R114" i="11"/>
  <c r="T107" i="11"/>
  <c r="T106" i="11"/>
  <c r="W106" i="11"/>
  <c r="T105" i="11"/>
  <c r="T104" i="11"/>
  <c r="T103" i="11"/>
  <c r="W103" i="11" s="1"/>
  <c r="T102" i="11"/>
  <c r="T101" i="11"/>
  <c r="T100" i="11"/>
  <c r="W100" i="11" s="1"/>
  <c r="T99" i="11"/>
  <c r="T98" i="11"/>
  <c r="T97" i="11"/>
  <c r="W97" i="11" s="1"/>
  <c r="T96" i="11"/>
  <c r="T95" i="11"/>
  <c r="T94" i="11"/>
  <c r="T93" i="11"/>
  <c r="R92" i="11"/>
  <c r="R86" i="11"/>
  <c r="U86" i="11" s="1"/>
  <c r="R85" i="11"/>
  <c r="U85" i="11" s="1"/>
  <c r="R84" i="11"/>
  <c r="U84" i="11" s="1"/>
  <c r="R83" i="11"/>
  <c r="U83" i="11" s="1"/>
  <c r="R82" i="11"/>
  <c r="U82" i="11" s="1"/>
  <c r="R81" i="11"/>
  <c r="U81" i="11" s="1"/>
  <c r="R80" i="11"/>
  <c r="U80" i="11" s="1"/>
  <c r="R79" i="11"/>
  <c r="U79" i="11" s="1"/>
  <c r="R78" i="11"/>
  <c r="U78" i="11" s="1"/>
  <c r="R77" i="11"/>
  <c r="U77" i="11" s="1"/>
  <c r="R76" i="11"/>
  <c r="U76" i="11"/>
  <c r="R75" i="11"/>
  <c r="R74" i="11"/>
  <c r="U74" i="11" s="1"/>
  <c r="R73" i="11"/>
  <c r="U73" i="11" s="1"/>
  <c r="R72" i="11"/>
  <c r="T65" i="11"/>
  <c r="W65" i="11" s="1"/>
  <c r="T64" i="11"/>
  <c r="W64" i="11" s="1"/>
  <c r="T63" i="11"/>
  <c r="W63" i="11" s="1"/>
  <c r="T62" i="11"/>
  <c r="W62" i="11" s="1"/>
  <c r="T61" i="11"/>
  <c r="W61" i="11" s="1"/>
  <c r="T60" i="11"/>
  <c r="W60" i="11" s="1"/>
  <c r="T59" i="11"/>
  <c r="W59" i="11" s="1"/>
  <c r="T58" i="11"/>
  <c r="W58" i="11" s="1"/>
  <c r="T57" i="11"/>
  <c r="W57" i="11"/>
  <c r="T56" i="11"/>
  <c r="W56" i="11" s="1"/>
  <c r="T55" i="11"/>
  <c r="W55" i="11" s="1"/>
  <c r="T54" i="11"/>
  <c r="W54" i="11" s="1"/>
  <c r="T53" i="11"/>
  <c r="W53" i="11" s="1"/>
  <c r="T52" i="11"/>
  <c r="W52" i="11" s="1"/>
  <c r="T51" i="11"/>
  <c r="R50" i="11"/>
  <c r="R44" i="11"/>
  <c r="R43" i="11"/>
  <c r="U43" i="11" s="1"/>
  <c r="R42" i="11"/>
  <c r="R41" i="11"/>
  <c r="U41" i="11" s="1"/>
  <c r="R40" i="11"/>
  <c r="R39" i="11"/>
  <c r="U39" i="11" s="1"/>
  <c r="R38" i="11"/>
  <c r="R37" i="11"/>
  <c r="U37" i="11" s="1"/>
  <c r="R36" i="11"/>
  <c r="R35" i="11"/>
  <c r="U35" i="11" s="1"/>
  <c r="R34" i="11"/>
  <c r="R33" i="11"/>
  <c r="U33" i="11" s="1"/>
  <c r="R32" i="11"/>
  <c r="R31" i="11"/>
  <c r="U31" i="11" s="1"/>
  <c r="R30" i="11"/>
  <c r="T23" i="11"/>
  <c r="W23" i="11" s="1"/>
  <c r="T22" i="11"/>
  <c r="W22" i="11" s="1"/>
  <c r="T21" i="11"/>
  <c r="W21" i="11"/>
  <c r="T20" i="11"/>
  <c r="W20" i="11" s="1"/>
  <c r="T19" i="11"/>
  <c r="W19" i="11" s="1"/>
  <c r="T18" i="11"/>
  <c r="W18" i="11" s="1"/>
  <c r="T17" i="11"/>
  <c r="W17" i="11" s="1"/>
  <c r="T16" i="11"/>
  <c r="W16" i="11" s="1"/>
  <c r="T15" i="11"/>
  <c r="W15" i="11" s="1"/>
  <c r="T14" i="11"/>
  <c r="W14" i="11" s="1"/>
  <c r="T13" i="11"/>
  <c r="W13" i="11" s="1"/>
  <c r="T12" i="11"/>
  <c r="W12" i="11" s="1"/>
  <c r="T11" i="11"/>
  <c r="W11" i="11" s="1"/>
  <c r="T10" i="11"/>
  <c r="W10" i="11" s="1"/>
  <c r="T9" i="11"/>
  <c r="W9" i="11" s="1"/>
  <c r="R8" i="11"/>
  <c r="T422" i="12"/>
  <c r="W422" i="12" s="1"/>
  <c r="T421" i="12"/>
  <c r="W421" i="12" s="1"/>
  <c r="T420" i="12"/>
  <c r="W420" i="12" s="1"/>
  <c r="T419" i="12"/>
  <c r="W419" i="12" s="1"/>
  <c r="T418" i="12"/>
  <c r="W418" i="12"/>
  <c r="T417" i="12"/>
  <c r="R415" i="12"/>
  <c r="U415" i="12" s="1"/>
  <c r="R413" i="12"/>
  <c r="U413" i="12" s="1"/>
  <c r="R411" i="12"/>
  <c r="U411" i="12" s="1"/>
  <c r="R409" i="12"/>
  <c r="U409" i="12" s="1"/>
  <c r="R401" i="12"/>
  <c r="U401" i="12" s="1"/>
  <c r="R399" i="12"/>
  <c r="U399" i="12" s="1"/>
  <c r="R397" i="12"/>
  <c r="U397" i="12" s="1"/>
  <c r="R395" i="12"/>
  <c r="U395" i="12" s="1"/>
  <c r="R393" i="12"/>
  <c r="U393" i="12" s="1"/>
  <c r="R391" i="12"/>
  <c r="U391" i="12" s="1"/>
  <c r="R389" i="12"/>
  <c r="R377" i="12"/>
  <c r="U377" i="12" s="1"/>
  <c r="R373" i="12"/>
  <c r="U373" i="12"/>
  <c r="R369" i="12"/>
  <c r="U369" i="12" s="1"/>
  <c r="R359" i="12"/>
  <c r="U359" i="12" s="1"/>
  <c r="R355" i="12"/>
  <c r="U355" i="12" s="1"/>
  <c r="R351" i="12"/>
  <c r="U351" i="12" s="1"/>
  <c r="R347" i="12"/>
  <c r="R337" i="12"/>
  <c r="U337" i="12" s="1"/>
  <c r="R335" i="12"/>
  <c r="U335" i="12" s="1"/>
  <c r="R333" i="12"/>
  <c r="U333" i="12" s="1"/>
  <c r="R331" i="12"/>
  <c r="U331" i="12" s="1"/>
  <c r="R329" i="12"/>
  <c r="U329" i="12" s="1"/>
  <c r="R327" i="12"/>
  <c r="U327" i="12" s="1"/>
  <c r="R325" i="12"/>
  <c r="U325" i="12" s="1"/>
  <c r="R317" i="12"/>
  <c r="U317" i="12" s="1"/>
  <c r="R316" i="12"/>
  <c r="U316" i="12" s="1"/>
  <c r="R315" i="12"/>
  <c r="U315" i="12" s="1"/>
  <c r="R314" i="12"/>
  <c r="U314" i="12" s="1"/>
  <c r="R313" i="12"/>
  <c r="U313" i="12" s="1"/>
  <c r="R312" i="12"/>
  <c r="U312" i="12" s="1"/>
  <c r="R311" i="12"/>
  <c r="U311" i="12" s="1"/>
  <c r="R310" i="12"/>
  <c r="U310" i="12" s="1"/>
  <c r="R309" i="12"/>
  <c r="U309" i="12" s="1"/>
  <c r="R308" i="12"/>
  <c r="U308" i="12" s="1"/>
  <c r="R296" i="12"/>
  <c r="U296" i="12" s="1"/>
  <c r="R295" i="12"/>
  <c r="U295" i="12" s="1"/>
  <c r="R294" i="12"/>
  <c r="U294" i="12" s="1"/>
  <c r="R293" i="12"/>
  <c r="U293" i="12" s="1"/>
  <c r="R292" i="12"/>
  <c r="U292" i="12" s="1"/>
  <c r="R291" i="12"/>
  <c r="U291" i="12" s="1"/>
  <c r="R290" i="12"/>
  <c r="U290" i="12" s="1"/>
  <c r="R289" i="12"/>
  <c r="U289" i="12" s="1"/>
  <c r="R288" i="12"/>
  <c r="U288" i="12" s="1"/>
  <c r="R287" i="12"/>
  <c r="U287" i="12" s="1"/>
  <c r="R286" i="12"/>
  <c r="U286" i="12" s="1"/>
  <c r="R285" i="12"/>
  <c r="U285" i="12" s="1"/>
  <c r="R284" i="12"/>
  <c r="U284" i="12" s="1"/>
  <c r="R283" i="12"/>
  <c r="U283" i="12" s="1"/>
  <c r="R282" i="12"/>
  <c r="R275" i="12"/>
  <c r="U275" i="12" s="1"/>
  <c r="R274" i="12"/>
  <c r="U274" i="12" s="1"/>
  <c r="R273" i="12"/>
  <c r="U273" i="12" s="1"/>
  <c r="R272" i="12"/>
  <c r="U272" i="12"/>
  <c r="R271" i="12"/>
  <c r="U271" i="12" s="1"/>
  <c r="R270" i="12"/>
  <c r="U270" i="12" s="1"/>
  <c r="R269" i="12"/>
  <c r="U269" i="12" s="1"/>
  <c r="R268" i="12"/>
  <c r="U268" i="12" s="1"/>
  <c r="R267" i="12"/>
  <c r="U267" i="12" s="1"/>
  <c r="R266" i="12"/>
  <c r="U266" i="12"/>
  <c r="R265" i="12"/>
  <c r="U265" i="12" s="1"/>
  <c r="R264" i="12"/>
  <c r="U264" i="12"/>
  <c r="R263" i="12"/>
  <c r="U263" i="12" s="1"/>
  <c r="R262" i="12"/>
  <c r="U262" i="12" s="1"/>
  <c r="R261" i="12"/>
  <c r="R254" i="12"/>
  <c r="U254" i="12" s="1"/>
  <c r="R253" i="12"/>
  <c r="U253" i="12" s="1"/>
  <c r="R252" i="12"/>
  <c r="U252" i="12" s="1"/>
  <c r="R251" i="12"/>
  <c r="U251" i="12"/>
  <c r="R250" i="12"/>
  <c r="U250" i="12" s="1"/>
  <c r="R249" i="12"/>
  <c r="U249" i="12" s="1"/>
  <c r="R248" i="12"/>
  <c r="U248" i="12" s="1"/>
  <c r="R247" i="12"/>
  <c r="U247" i="12" s="1"/>
  <c r="R246" i="12"/>
  <c r="U246" i="12" s="1"/>
  <c r="R245" i="12"/>
  <c r="U245" i="12" s="1"/>
  <c r="R244" i="12"/>
  <c r="U244" i="12" s="1"/>
  <c r="R243" i="12"/>
  <c r="U243" i="12"/>
  <c r="R242" i="12"/>
  <c r="U242" i="12" s="1"/>
  <c r="R241" i="12"/>
  <c r="U241" i="12" s="1"/>
  <c r="R240" i="12"/>
  <c r="R232" i="12"/>
  <c r="U232" i="12" s="1"/>
  <c r="R230" i="12"/>
  <c r="U230" i="12" s="1"/>
  <c r="R228" i="12"/>
  <c r="U228" i="12" s="1"/>
  <c r="R226" i="12"/>
  <c r="U226" i="12" s="1"/>
  <c r="R224" i="12"/>
  <c r="U224" i="12" s="1"/>
  <c r="R222" i="12"/>
  <c r="U222" i="12"/>
  <c r="R220" i="12"/>
  <c r="U220" i="12" s="1"/>
  <c r="R219" i="12"/>
  <c r="R212" i="12"/>
  <c r="U212" i="12" s="1"/>
  <c r="R211" i="12"/>
  <c r="U211" i="12" s="1"/>
  <c r="R210" i="12"/>
  <c r="U210" i="12" s="1"/>
  <c r="R209" i="12"/>
  <c r="U209" i="12" s="1"/>
  <c r="R208" i="12"/>
  <c r="U208" i="12"/>
  <c r="R207" i="12"/>
  <c r="U207" i="12" s="1"/>
  <c r="R206" i="12"/>
  <c r="U206" i="12"/>
  <c r="R205" i="12"/>
  <c r="U205" i="12" s="1"/>
  <c r="R204" i="12"/>
  <c r="U204" i="12" s="1"/>
  <c r="R203" i="12"/>
  <c r="U203" i="12"/>
  <c r="R202" i="12"/>
  <c r="U202" i="12" s="1"/>
  <c r="R201" i="12"/>
  <c r="U201" i="12"/>
  <c r="R200" i="12"/>
  <c r="U200" i="12" s="1"/>
  <c r="R199" i="12"/>
  <c r="U199" i="12"/>
  <c r="R198" i="12"/>
  <c r="R191" i="12"/>
  <c r="U191" i="12"/>
  <c r="R190" i="12"/>
  <c r="U190" i="12" s="1"/>
  <c r="R189" i="12"/>
  <c r="U189" i="12" s="1"/>
  <c r="R188" i="12"/>
  <c r="U188" i="12" s="1"/>
  <c r="R187" i="12"/>
  <c r="U187" i="12"/>
  <c r="R186" i="12"/>
  <c r="U186" i="12" s="1"/>
  <c r="R185" i="12"/>
  <c r="U185" i="12" s="1"/>
  <c r="R184" i="12"/>
  <c r="U184" i="12" s="1"/>
  <c r="R183" i="12"/>
  <c r="U183" i="12" s="1"/>
  <c r="R182" i="12"/>
  <c r="U182" i="12" s="1"/>
  <c r="R181" i="12"/>
  <c r="U181" i="12" s="1"/>
  <c r="R180" i="12"/>
  <c r="U180" i="12" s="1"/>
  <c r="R179" i="12"/>
  <c r="U179" i="12" s="1"/>
  <c r="R178" i="12"/>
  <c r="U178" i="12" s="1"/>
  <c r="R177" i="12"/>
  <c r="U177" i="12" s="1"/>
  <c r="R170" i="12"/>
  <c r="U170" i="12" s="1"/>
  <c r="R169" i="12"/>
  <c r="U169" i="12" s="1"/>
  <c r="R168" i="12"/>
  <c r="U168" i="12" s="1"/>
  <c r="R167" i="12"/>
  <c r="U167" i="12" s="1"/>
  <c r="R166" i="12"/>
  <c r="U166" i="12" s="1"/>
  <c r="R165" i="12"/>
  <c r="U165" i="12" s="1"/>
  <c r="R164" i="12"/>
  <c r="U164" i="12" s="1"/>
  <c r="R163" i="12"/>
  <c r="U163" i="12" s="1"/>
  <c r="T282" i="10"/>
  <c r="W282" i="10" s="1"/>
  <c r="T240" i="10"/>
  <c r="W240" i="10" s="1"/>
  <c r="T198" i="10"/>
  <c r="W198" i="10" s="1"/>
  <c r="T114" i="10"/>
  <c r="W114" i="10" s="1"/>
  <c r="T72" i="10"/>
  <c r="W72" i="10"/>
  <c r="T30" i="10"/>
  <c r="W30" i="10" s="1"/>
  <c r="T408" i="11"/>
  <c r="W408" i="11" s="1"/>
  <c r="T366" i="11"/>
  <c r="W366" i="11" s="1"/>
  <c r="T282" i="11"/>
  <c r="W282" i="11" s="1"/>
  <c r="T240" i="11"/>
  <c r="W240" i="11" s="1"/>
  <c r="T198" i="11"/>
  <c r="W198" i="11" s="1"/>
  <c r="T156" i="11"/>
  <c r="W156" i="11" s="1"/>
  <c r="T114" i="11"/>
  <c r="W114" i="11" s="1"/>
  <c r="T72" i="11"/>
  <c r="W72" i="11" s="1"/>
  <c r="T30" i="11"/>
  <c r="W30" i="11"/>
  <c r="R408" i="12"/>
  <c r="U408" i="12" s="1"/>
  <c r="R306" i="12"/>
  <c r="U306" i="12" s="1"/>
  <c r="R305" i="12"/>
  <c r="U305" i="12" s="1"/>
  <c r="R304" i="12"/>
  <c r="U304" i="12" s="1"/>
  <c r="R303" i="12"/>
  <c r="U303" i="12" s="1"/>
  <c r="R302" i="12"/>
  <c r="T282" i="12"/>
  <c r="W282" i="12" s="1"/>
  <c r="T261" i="12"/>
  <c r="W261" i="12"/>
  <c r="T240" i="12"/>
  <c r="W240" i="12" s="1"/>
  <c r="T198" i="12"/>
  <c r="W198" i="12" s="1"/>
  <c r="T177" i="12"/>
  <c r="W177" i="12"/>
  <c r="T164" i="12"/>
  <c r="W164" i="12" s="1"/>
  <c r="T163" i="12"/>
  <c r="W163" i="12"/>
  <c r="T161" i="12"/>
  <c r="W161" i="12" s="1"/>
  <c r="T160" i="12"/>
  <c r="W160" i="12" s="1"/>
  <c r="T159" i="12"/>
  <c r="W159" i="12" s="1"/>
  <c r="T158" i="12"/>
  <c r="W158" i="12" s="1"/>
  <c r="T157" i="12"/>
  <c r="W157" i="12" s="1"/>
  <c r="R155" i="12"/>
  <c r="T155" i="12"/>
  <c r="R162" i="12"/>
  <c r="U162" i="12" s="1"/>
  <c r="R161" i="12"/>
  <c r="U161" i="12" s="1"/>
  <c r="R160" i="12"/>
  <c r="U160" i="12"/>
  <c r="R159" i="12"/>
  <c r="U159" i="12" s="1"/>
  <c r="R158" i="12"/>
  <c r="U158" i="12"/>
  <c r="R157" i="12"/>
  <c r="U157" i="12" s="1"/>
  <c r="R156" i="12"/>
  <c r="U156" i="12" s="1"/>
  <c r="R149" i="12"/>
  <c r="U149" i="12" s="1"/>
  <c r="R148" i="12"/>
  <c r="U148" i="12"/>
  <c r="R147" i="12"/>
  <c r="U147" i="12" s="1"/>
  <c r="R146" i="12"/>
  <c r="U146" i="12"/>
  <c r="R145" i="12"/>
  <c r="U145" i="12" s="1"/>
  <c r="R144" i="12"/>
  <c r="U144" i="12" s="1"/>
  <c r="R143" i="12"/>
  <c r="U143" i="12" s="1"/>
  <c r="R142" i="12"/>
  <c r="U142" i="12" s="1"/>
  <c r="R141" i="12"/>
  <c r="U141" i="12" s="1"/>
  <c r="R140" i="12"/>
  <c r="U140" i="12"/>
  <c r="R139" i="12"/>
  <c r="U139" i="12" s="1"/>
  <c r="R138" i="12"/>
  <c r="U138" i="12" s="1"/>
  <c r="R137" i="12"/>
  <c r="U137" i="12" s="1"/>
  <c r="R136" i="12"/>
  <c r="U136" i="12" s="1"/>
  <c r="R135" i="12"/>
  <c r="R128" i="12"/>
  <c r="U128" i="12" s="1"/>
  <c r="R127" i="12"/>
  <c r="U127" i="12" s="1"/>
  <c r="R126" i="12"/>
  <c r="U126" i="12" s="1"/>
  <c r="R125" i="12"/>
  <c r="U125" i="12" s="1"/>
  <c r="R124" i="12"/>
  <c r="U124" i="12" s="1"/>
  <c r="R123" i="12"/>
  <c r="U123" i="12" s="1"/>
  <c r="R122" i="12"/>
  <c r="U122" i="12" s="1"/>
  <c r="R121" i="12"/>
  <c r="U121" i="12" s="1"/>
  <c r="R120" i="12"/>
  <c r="U120" i="12" s="1"/>
  <c r="R119" i="12"/>
  <c r="U119" i="12" s="1"/>
  <c r="R118" i="12"/>
  <c r="U118" i="12" s="1"/>
  <c r="R117" i="12"/>
  <c r="U117" i="12"/>
  <c r="R116" i="12"/>
  <c r="U116" i="12" s="1"/>
  <c r="R115" i="12"/>
  <c r="U115" i="12" s="1"/>
  <c r="R114" i="12"/>
  <c r="U114" i="12" s="1"/>
  <c r="R107" i="12"/>
  <c r="U107" i="12" s="1"/>
  <c r="R106" i="12"/>
  <c r="U106" i="12"/>
  <c r="R105" i="12"/>
  <c r="U105" i="12" s="1"/>
  <c r="R104" i="12"/>
  <c r="U104" i="12"/>
  <c r="R103" i="12"/>
  <c r="U103" i="12" s="1"/>
  <c r="R102" i="12"/>
  <c r="U102" i="12"/>
  <c r="R101" i="12"/>
  <c r="U101" i="12" s="1"/>
  <c r="R100" i="12"/>
  <c r="U100" i="12" s="1"/>
  <c r="R99" i="12"/>
  <c r="U99" i="12" s="1"/>
  <c r="R98" i="12"/>
  <c r="U98" i="12" s="1"/>
  <c r="R97" i="12"/>
  <c r="U97" i="12" s="1"/>
  <c r="R96" i="12"/>
  <c r="U96" i="12" s="1"/>
  <c r="R95" i="12"/>
  <c r="U95" i="12" s="1"/>
  <c r="R94" i="12"/>
  <c r="U94" i="12" s="1"/>
  <c r="R93" i="12"/>
  <c r="R86" i="12"/>
  <c r="U86" i="12" s="1"/>
  <c r="R85" i="12"/>
  <c r="R84" i="12"/>
  <c r="U84" i="12"/>
  <c r="R83" i="12"/>
  <c r="R82" i="12"/>
  <c r="U82" i="12" s="1"/>
  <c r="R81" i="12"/>
  <c r="R80" i="12"/>
  <c r="U80" i="12" s="1"/>
  <c r="R79" i="12"/>
  <c r="R78" i="12"/>
  <c r="U78" i="12" s="1"/>
  <c r="R77" i="12"/>
  <c r="R76" i="12"/>
  <c r="U76" i="12" s="1"/>
  <c r="R75" i="12"/>
  <c r="R74" i="12"/>
  <c r="U74" i="12" s="1"/>
  <c r="R73" i="12"/>
  <c r="U73" i="12" s="1"/>
  <c r="R72" i="12"/>
  <c r="R65" i="12"/>
  <c r="U65" i="12" s="1"/>
  <c r="R64" i="12"/>
  <c r="U64" i="12" s="1"/>
  <c r="R63" i="12"/>
  <c r="U63" i="12"/>
  <c r="R62" i="12"/>
  <c r="U62" i="12" s="1"/>
  <c r="R61" i="12"/>
  <c r="U61" i="12" s="1"/>
  <c r="R60" i="12"/>
  <c r="U60" i="12" s="1"/>
  <c r="R59" i="12"/>
  <c r="U59" i="12" s="1"/>
  <c r="R58" i="12"/>
  <c r="U58" i="12" s="1"/>
  <c r="R57" i="12"/>
  <c r="U57" i="12"/>
  <c r="R56" i="12"/>
  <c r="U56" i="12" s="1"/>
  <c r="R55" i="12"/>
  <c r="U55" i="12" s="1"/>
  <c r="R54" i="12"/>
  <c r="U54" i="12" s="1"/>
  <c r="R53" i="12"/>
  <c r="U53" i="12"/>
  <c r="R52" i="12"/>
  <c r="U52" i="12" s="1"/>
  <c r="R51" i="12"/>
  <c r="U51" i="12" s="1"/>
  <c r="T44" i="12"/>
  <c r="W44" i="12" s="1"/>
  <c r="T43" i="12"/>
  <c r="W43" i="12" s="1"/>
  <c r="T42" i="12"/>
  <c r="W42" i="12"/>
  <c r="T41" i="12"/>
  <c r="W41" i="12" s="1"/>
  <c r="T40" i="12"/>
  <c r="W40" i="12" s="1"/>
  <c r="T39" i="12"/>
  <c r="W39" i="12" s="1"/>
  <c r="T38" i="12"/>
  <c r="W38" i="12" s="1"/>
  <c r="T37" i="12"/>
  <c r="W37" i="12" s="1"/>
  <c r="T36" i="12"/>
  <c r="W36" i="12" s="1"/>
  <c r="T35" i="12"/>
  <c r="W35" i="12" s="1"/>
  <c r="T34" i="12"/>
  <c r="W34" i="12"/>
  <c r="T33" i="12"/>
  <c r="W33" i="12" s="1"/>
  <c r="T31" i="12"/>
  <c r="W31" i="12" s="1"/>
  <c r="T30" i="12"/>
  <c r="W30" i="12" s="1"/>
  <c r="R29" i="12"/>
  <c r="U29" i="12" s="1"/>
  <c r="R23" i="12"/>
  <c r="U23" i="12" s="1"/>
  <c r="R22" i="12"/>
  <c r="U22" i="12" s="1"/>
  <c r="R21" i="12"/>
  <c r="U21" i="12" s="1"/>
  <c r="R20" i="12"/>
  <c r="U20" i="12" s="1"/>
  <c r="R19" i="12"/>
  <c r="U19" i="12" s="1"/>
  <c r="R18" i="12"/>
  <c r="U18" i="12"/>
  <c r="R17" i="12"/>
  <c r="U17" i="12" s="1"/>
  <c r="R16" i="12"/>
  <c r="U16" i="12" s="1"/>
  <c r="R15" i="12"/>
  <c r="U15" i="12" s="1"/>
  <c r="R14" i="12"/>
  <c r="U14" i="12" s="1"/>
  <c r="R13" i="12"/>
  <c r="U13" i="12" s="1"/>
  <c r="R12" i="12"/>
  <c r="U12" i="12" s="1"/>
  <c r="R11" i="12"/>
  <c r="U11" i="12" s="1"/>
  <c r="R10" i="12"/>
  <c r="U10" i="12" s="1"/>
  <c r="R9" i="12"/>
  <c r="U9" i="12" s="1"/>
  <c r="T422" i="13"/>
  <c r="W422" i="13"/>
  <c r="T421" i="13"/>
  <c r="W421" i="13"/>
  <c r="T420" i="13"/>
  <c r="W420" i="13"/>
  <c r="T419" i="13"/>
  <c r="W419" i="13"/>
  <c r="T418" i="13"/>
  <c r="W418" i="13"/>
  <c r="T417" i="13"/>
  <c r="W417" i="13"/>
  <c r="T416" i="13"/>
  <c r="W416" i="13"/>
  <c r="T415" i="13"/>
  <c r="W415" i="13"/>
  <c r="T414" i="13"/>
  <c r="W414" i="13"/>
  <c r="T413" i="13"/>
  <c r="W413" i="13" s="1"/>
  <c r="T412" i="13"/>
  <c r="T410" i="13"/>
  <c r="W410" i="13" s="1"/>
  <c r="T409" i="13"/>
  <c r="W409" i="13" s="1"/>
  <c r="T408" i="13"/>
  <c r="W408" i="13" s="1"/>
  <c r="R407" i="13"/>
  <c r="R401" i="13"/>
  <c r="U401" i="13" s="1"/>
  <c r="R400" i="13"/>
  <c r="U400" i="13"/>
  <c r="R399" i="13"/>
  <c r="U399" i="13" s="1"/>
  <c r="R398" i="13"/>
  <c r="U398" i="13"/>
  <c r="R397" i="13"/>
  <c r="U397" i="13" s="1"/>
  <c r="R396" i="13"/>
  <c r="U396" i="13"/>
  <c r="R395" i="13"/>
  <c r="U395" i="13" s="1"/>
  <c r="R394" i="13"/>
  <c r="U394" i="13"/>
  <c r="R393" i="13"/>
  <c r="U393" i="13" s="1"/>
  <c r="R392" i="13"/>
  <c r="U392" i="13" s="1"/>
  <c r="R391" i="13"/>
  <c r="U391" i="13" s="1"/>
  <c r="R390" i="13"/>
  <c r="U390" i="13"/>
  <c r="R389" i="13"/>
  <c r="U389" i="13" s="1"/>
  <c r="R388" i="13"/>
  <c r="U388" i="13"/>
  <c r="R387" i="13"/>
  <c r="T380" i="13"/>
  <c r="W380" i="13" s="1"/>
  <c r="T379" i="13"/>
  <c r="W379" i="13" s="1"/>
  <c r="T378" i="13"/>
  <c r="W378" i="13" s="1"/>
  <c r="T377" i="13"/>
  <c r="W377" i="13" s="1"/>
  <c r="T376" i="13"/>
  <c r="W376" i="13"/>
  <c r="T375" i="13"/>
  <c r="W375" i="13" s="1"/>
  <c r="T374" i="13"/>
  <c r="W374" i="13" s="1"/>
  <c r="T373" i="13"/>
  <c r="W373" i="13" s="1"/>
  <c r="T372" i="13"/>
  <c r="W372" i="13" s="1"/>
  <c r="T371" i="13"/>
  <c r="W371" i="13" s="1"/>
  <c r="T370" i="13"/>
  <c r="W370" i="13" s="1"/>
  <c r="T368" i="13"/>
  <c r="W368" i="13" s="1"/>
  <c r="T367" i="13"/>
  <c r="W367" i="13" s="1"/>
  <c r="T366" i="13"/>
  <c r="W366" i="13" s="1"/>
  <c r="R365" i="13"/>
  <c r="R359" i="13"/>
  <c r="U359" i="13" s="1"/>
  <c r="R358" i="13"/>
  <c r="U358" i="13"/>
  <c r="R357" i="13"/>
  <c r="U357" i="13" s="1"/>
  <c r="R356" i="13"/>
  <c r="U356" i="13"/>
  <c r="R355" i="13"/>
  <c r="U355" i="13" s="1"/>
  <c r="R354" i="13"/>
  <c r="U354" i="13" s="1"/>
  <c r="R353" i="13"/>
  <c r="U353" i="13" s="1"/>
  <c r="R352" i="13"/>
  <c r="U352" i="13"/>
  <c r="R351" i="13"/>
  <c r="U351" i="13" s="1"/>
  <c r="R350" i="13"/>
  <c r="U350" i="13"/>
  <c r="R349" i="13"/>
  <c r="U349" i="13" s="1"/>
  <c r="R348" i="13"/>
  <c r="U348" i="13"/>
  <c r="R347" i="13"/>
  <c r="U347" i="13" s="1"/>
  <c r="R346" i="13"/>
  <c r="U346" i="13" s="1"/>
  <c r="R345" i="13"/>
  <c r="U345" i="13" s="1"/>
  <c r="T338" i="13"/>
  <c r="W338" i="13" s="1"/>
  <c r="T337" i="13"/>
  <c r="W337" i="13" s="1"/>
  <c r="T336" i="13"/>
  <c r="W336" i="13" s="1"/>
  <c r="T335" i="13"/>
  <c r="W335" i="13" s="1"/>
  <c r="T334" i="13"/>
  <c r="W334" i="13" s="1"/>
  <c r="T333" i="13"/>
  <c r="W333" i="13" s="1"/>
  <c r="T332" i="13"/>
  <c r="W332" i="13" s="1"/>
  <c r="T331" i="13"/>
  <c r="W331" i="13"/>
  <c r="T330" i="13"/>
  <c r="W330" i="13" s="1"/>
  <c r="T329" i="13"/>
  <c r="W329" i="13" s="1"/>
  <c r="T328" i="13"/>
  <c r="W328" i="13" s="1"/>
  <c r="T326" i="13"/>
  <c r="W326" i="13" s="1"/>
  <c r="T325" i="13"/>
  <c r="W325" i="13" s="1"/>
  <c r="T324" i="13"/>
  <c r="W324" i="13" s="1"/>
  <c r="R323" i="13"/>
  <c r="R317" i="13"/>
  <c r="U317" i="13" s="1"/>
  <c r="R316" i="13"/>
  <c r="U316" i="13" s="1"/>
  <c r="R315" i="13"/>
  <c r="U315" i="13"/>
  <c r="R314" i="13"/>
  <c r="U314" i="13" s="1"/>
  <c r="R313" i="13"/>
  <c r="U313" i="13"/>
  <c r="R312" i="13"/>
  <c r="U312" i="13" s="1"/>
  <c r="R311" i="13"/>
  <c r="U311" i="13" s="1"/>
  <c r="R310" i="13"/>
  <c r="U310" i="13" s="1"/>
  <c r="R309" i="13"/>
  <c r="U309" i="13"/>
  <c r="R308" i="13"/>
  <c r="U308" i="13" s="1"/>
  <c r="R307" i="13"/>
  <c r="U307" i="13" s="1"/>
  <c r="R306" i="13"/>
  <c r="U306" i="13" s="1"/>
  <c r="R305" i="13"/>
  <c r="U305" i="13"/>
  <c r="R304" i="13"/>
  <c r="R303" i="13"/>
  <c r="U303" i="13" s="1"/>
  <c r="T296" i="13"/>
  <c r="W296" i="13"/>
  <c r="T292" i="13"/>
  <c r="W292" i="13" s="1"/>
  <c r="T291" i="13"/>
  <c r="W291" i="13" s="1"/>
  <c r="T290" i="13"/>
  <c r="W290" i="13" s="1"/>
  <c r="T289" i="13"/>
  <c r="W289" i="13"/>
  <c r="T288" i="13"/>
  <c r="W288" i="13" s="1"/>
  <c r="T287" i="13"/>
  <c r="W287" i="13" s="1"/>
  <c r="T286" i="13"/>
  <c r="W286" i="13" s="1"/>
  <c r="T285" i="13"/>
  <c r="W285" i="13" s="1"/>
  <c r="T284" i="13"/>
  <c r="W284" i="13" s="1"/>
  <c r="T282" i="13"/>
  <c r="W282" i="13" s="1"/>
  <c r="R281" i="13"/>
  <c r="R275" i="13"/>
  <c r="U275" i="13" s="1"/>
  <c r="R274" i="13"/>
  <c r="U274" i="13" s="1"/>
  <c r="R273" i="13"/>
  <c r="U273" i="13" s="1"/>
  <c r="R272" i="13"/>
  <c r="U272" i="13" s="1"/>
  <c r="R271" i="13"/>
  <c r="U271" i="13" s="1"/>
  <c r="R270" i="13"/>
  <c r="U270" i="13" s="1"/>
  <c r="R269" i="13"/>
  <c r="U269" i="13" s="1"/>
  <c r="R268" i="13"/>
  <c r="U268" i="13" s="1"/>
  <c r="R267" i="13"/>
  <c r="U267" i="13" s="1"/>
  <c r="R266" i="13"/>
  <c r="U266" i="13"/>
  <c r="R265" i="13"/>
  <c r="U265" i="13" s="1"/>
  <c r="R264" i="13"/>
  <c r="U264" i="13" s="1"/>
  <c r="R263" i="13"/>
  <c r="U263" i="13" s="1"/>
  <c r="R262" i="13"/>
  <c r="U262" i="13" s="1"/>
  <c r="R261" i="13"/>
  <c r="U261" i="13" s="1"/>
  <c r="R149" i="13"/>
  <c r="U149" i="13"/>
  <c r="R148" i="13"/>
  <c r="U148" i="13" s="1"/>
  <c r="R147" i="13"/>
  <c r="U147" i="13" s="1"/>
  <c r="R146" i="13"/>
  <c r="U146" i="13" s="1"/>
  <c r="R145" i="13"/>
  <c r="U145" i="13"/>
  <c r="R144" i="13"/>
  <c r="U144" i="13" s="1"/>
  <c r="R143" i="13"/>
  <c r="U143" i="13" s="1"/>
  <c r="R142" i="13"/>
  <c r="U142" i="13" s="1"/>
  <c r="R141" i="13"/>
  <c r="U141" i="13"/>
  <c r="R140" i="13"/>
  <c r="U140" i="13" s="1"/>
  <c r="R139" i="13"/>
  <c r="U139" i="13" s="1"/>
  <c r="R138" i="13"/>
  <c r="U138" i="13" s="1"/>
  <c r="R137" i="13"/>
  <c r="U137" i="13" s="1"/>
  <c r="R136" i="13"/>
  <c r="U136" i="13" s="1"/>
  <c r="R135" i="13"/>
  <c r="T128" i="13"/>
  <c r="W128" i="13" s="1"/>
  <c r="T127" i="13"/>
  <c r="W127" i="13" s="1"/>
  <c r="T126" i="13"/>
  <c r="W126" i="13" s="1"/>
  <c r="T125" i="13"/>
  <c r="W125" i="13" s="1"/>
  <c r="T124" i="13"/>
  <c r="W124" i="13" s="1"/>
  <c r="T123" i="13"/>
  <c r="T122" i="13"/>
  <c r="W122" i="13" s="1"/>
  <c r="T121" i="13"/>
  <c r="W121" i="13" s="1"/>
  <c r="T120" i="13"/>
  <c r="W120" i="13" s="1"/>
  <c r="T119" i="13"/>
  <c r="W119" i="13" s="1"/>
  <c r="T118" i="13"/>
  <c r="W118" i="13"/>
  <c r="T117" i="13"/>
  <c r="W117" i="13" s="1"/>
  <c r="T116" i="13"/>
  <c r="W116" i="13" s="1"/>
  <c r="T115" i="13"/>
  <c r="W115" i="13" s="1"/>
  <c r="T114" i="13"/>
  <c r="W114" i="13" s="1"/>
  <c r="R113" i="13"/>
  <c r="U113" i="13" s="1"/>
  <c r="R107" i="13"/>
  <c r="U107" i="13" s="1"/>
  <c r="R106" i="13"/>
  <c r="U106" i="13" s="1"/>
  <c r="R105" i="13"/>
  <c r="U105" i="13"/>
  <c r="R104" i="13"/>
  <c r="U104" i="13" s="1"/>
  <c r="R103" i="13"/>
  <c r="U103" i="13" s="1"/>
  <c r="R102" i="13"/>
  <c r="U102" i="13" s="1"/>
  <c r="R101" i="13"/>
  <c r="U101" i="13" s="1"/>
  <c r="R100" i="13"/>
  <c r="U100" i="13" s="1"/>
  <c r="R99" i="13"/>
  <c r="U99" i="13" s="1"/>
  <c r="R98" i="13"/>
  <c r="U98" i="13" s="1"/>
  <c r="R97" i="13"/>
  <c r="U97" i="13" s="1"/>
  <c r="R96" i="13"/>
  <c r="U96" i="13" s="1"/>
  <c r="R95" i="13"/>
  <c r="U95" i="13"/>
  <c r="R94" i="13"/>
  <c r="U94" i="13" s="1"/>
  <c r="R93" i="13"/>
  <c r="T86" i="13"/>
  <c r="W86" i="13"/>
  <c r="T85" i="13"/>
  <c r="W85" i="13" s="1"/>
  <c r="T84" i="13"/>
  <c r="W84" i="13" s="1"/>
  <c r="T83" i="13"/>
  <c r="W83" i="13" s="1"/>
  <c r="T82" i="13"/>
  <c r="W82" i="13"/>
  <c r="T81" i="13"/>
  <c r="W81" i="13" s="1"/>
  <c r="T80" i="13"/>
  <c r="W80" i="13" s="1"/>
  <c r="T79" i="13"/>
  <c r="W79" i="13" s="1"/>
  <c r="T78" i="13"/>
  <c r="W78" i="13"/>
  <c r="T77" i="13"/>
  <c r="W77" i="13" s="1"/>
  <c r="T76" i="13"/>
  <c r="W76" i="13" s="1"/>
  <c r="T75" i="13"/>
  <c r="W75" i="13" s="1"/>
  <c r="T74" i="13"/>
  <c r="W74" i="13"/>
  <c r="T73" i="13"/>
  <c r="W73" i="13" s="1"/>
  <c r="T72" i="13"/>
  <c r="W72" i="13" s="1"/>
  <c r="R71" i="13"/>
  <c r="R65" i="13"/>
  <c r="U65" i="13" s="1"/>
  <c r="R64" i="13"/>
  <c r="U64" i="13" s="1"/>
  <c r="R63" i="13"/>
  <c r="U63" i="13" s="1"/>
  <c r="R62" i="13"/>
  <c r="U62" i="13" s="1"/>
  <c r="R61" i="13"/>
  <c r="U61" i="13"/>
  <c r="R60" i="13"/>
  <c r="U60" i="13" s="1"/>
  <c r="R59" i="13"/>
  <c r="U59" i="13" s="1"/>
  <c r="R58" i="13"/>
  <c r="U58" i="13" s="1"/>
  <c r="R57" i="13"/>
  <c r="U57" i="13" s="1"/>
  <c r="R56" i="13"/>
  <c r="U56" i="13" s="1"/>
  <c r="R55" i="13"/>
  <c r="U55" i="13" s="1"/>
  <c r="R54" i="13"/>
  <c r="U54" i="13" s="1"/>
  <c r="R53" i="13"/>
  <c r="U53" i="13" s="1"/>
  <c r="R52" i="13"/>
  <c r="U52" i="13" s="1"/>
  <c r="R51" i="13"/>
  <c r="T44" i="13"/>
  <c r="W44" i="13" s="1"/>
  <c r="T43" i="13"/>
  <c r="W43" i="13"/>
  <c r="T42" i="13"/>
  <c r="W42" i="13" s="1"/>
  <c r="T41" i="13"/>
  <c r="W41" i="13" s="1"/>
  <c r="T40" i="13"/>
  <c r="W40" i="13" s="1"/>
  <c r="T39" i="13"/>
  <c r="W39" i="13" s="1"/>
  <c r="T38" i="13"/>
  <c r="W38" i="13" s="1"/>
  <c r="T37" i="13"/>
  <c r="W37" i="13" s="1"/>
  <c r="T36" i="13"/>
  <c r="W36" i="13" s="1"/>
  <c r="T35" i="13"/>
  <c r="W35" i="13" s="1"/>
  <c r="T34" i="13"/>
  <c r="W34" i="13" s="1"/>
  <c r="T33" i="13"/>
  <c r="W33" i="13" s="1"/>
  <c r="T32" i="13"/>
  <c r="W32" i="13" s="1"/>
  <c r="T31" i="13"/>
  <c r="W31" i="13" s="1"/>
  <c r="T30" i="13"/>
  <c r="W30" i="13" s="1"/>
  <c r="R29" i="13"/>
  <c r="R23" i="13"/>
  <c r="U23" i="13"/>
  <c r="R22" i="13"/>
  <c r="U22" i="13" s="1"/>
  <c r="R21" i="13"/>
  <c r="U21" i="13" s="1"/>
  <c r="R20" i="13"/>
  <c r="U20" i="13" s="1"/>
  <c r="R19" i="13"/>
  <c r="U19" i="13" s="1"/>
  <c r="R18" i="13"/>
  <c r="U18" i="13" s="1"/>
  <c r="R17" i="13"/>
  <c r="U17" i="13" s="1"/>
  <c r="R16" i="13"/>
  <c r="U16" i="13" s="1"/>
  <c r="R15" i="13"/>
  <c r="U15" i="13" s="1"/>
  <c r="R14" i="13"/>
  <c r="U14" i="13" s="1"/>
  <c r="R13" i="13"/>
  <c r="U13" i="13" s="1"/>
  <c r="R12" i="13"/>
  <c r="U12" i="13" s="1"/>
  <c r="R11" i="13"/>
  <c r="U11" i="13" s="1"/>
  <c r="R10" i="13"/>
  <c r="U10" i="13" s="1"/>
  <c r="R9" i="13"/>
  <c r="T422" i="14"/>
  <c r="W422" i="14" s="1"/>
  <c r="T421" i="14"/>
  <c r="W421" i="14"/>
  <c r="T420" i="14"/>
  <c r="W420" i="14" s="1"/>
  <c r="T419" i="14"/>
  <c r="W419" i="14" s="1"/>
  <c r="T418" i="14"/>
  <c r="W418" i="14" s="1"/>
  <c r="T417" i="14"/>
  <c r="W417" i="14" s="1"/>
  <c r="T416" i="14"/>
  <c r="W416" i="14" s="1"/>
  <c r="T415" i="14"/>
  <c r="W415" i="14"/>
  <c r="T414" i="14"/>
  <c r="W414" i="14" s="1"/>
  <c r="T413" i="14"/>
  <c r="W413" i="14" s="1"/>
  <c r="T412" i="14"/>
  <c r="W412" i="14" s="1"/>
  <c r="T411" i="14"/>
  <c r="W411" i="14" s="1"/>
  <c r="T410" i="14"/>
  <c r="W410" i="14" s="1"/>
  <c r="T409" i="14"/>
  <c r="W409" i="14"/>
  <c r="T408" i="14"/>
  <c r="W408" i="14" s="1"/>
  <c r="R407" i="14"/>
  <c r="R401" i="14"/>
  <c r="U401" i="14"/>
  <c r="R400" i="14"/>
  <c r="U400" i="14" s="1"/>
  <c r="R399" i="14"/>
  <c r="U399" i="14" s="1"/>
  <c r="R398" i="14"/>
  <c r="U398" i="14" s="1"/>
  <c r="R397" i="14"/>
  <c r="U397" i="14" s="1"/>
  <c r="R396" i="14"/>
  <c r="U396" i="14" s="1"/>
  <c r="R395" i="14"/>
  <c r="U395" i="14" s="1"/>
  <c r="R394" i="14"/>
  <c r="U394" i="14" s="1"/>
  <c r="R393" i="14"/>
  <c r="U393" i="14"/>
  <c r="R392" i="14"/>
  <c r="U392" i="14" s="1"/>
  <c r="R391" i="14"/>
  <c r="U391" i="14" s="1"/>
  <c r="R390" i="14"/>
  <c r="U390" i="14" s="1"/>
  <c r="R389" i="14"/>
  <c r="U389" i="14" s="1"/>
  <c r="R388" i="14"/>
  <c r="U388" i="14" s="1"/>
  <c r="R387" i="14"/>
  <c r="T380" i="14"/>
  <c r="W380" i="14" s="1"/>
  <c r="T379" i="14"/>
  <c r="W379" i="14" s="1"/>
  <c r="T378" i="14"/>
  <c r="W378" i="14" s="1"/>
  <c r="T377" i="14"/>
  <c r="W377" i="14"/>
  <c r="T376" i="14"/>
  <c r="W376" i="14" s="1"/>
  <c r="T375" i="14"/>
  <c r="W375" i="14" s="1"/>
  <c r="T374" i="14"/>
  <c r="W374" i="14" s="1"/>
  <c r="T373" i="14"/>
  <c r="W373" i="14" s="1"/>
  <c r="T372" i="14"/>
  <c r="W372" i="14" s="1"/>
  <c r="T371" i="14"/>
  <c r="W371" i="14"/>
  <c r="T370" i="14"/>
  <c r="W370" i="14" s="1"/>
  <c r="T369" i="14"/>
  <c r="W369" i="14" s="1"/>
  <c r="T368" i="14"/>
  <c r="W368" i="14" s="1"/>
  <c r="T367" i="14"/>
  <c r="W367" i="14"/>
  <c r="T366" i="14"/>
  <c r="W366" i="14" s="1"/>
  <c r="R365" i="14"/>
  <c r="R359" i="14"/>
  <c r="U359" i="14" s="1"/>
  <c r="R358" i="14"/>
  <c r="U358" i="14" s="1"/>
  <c r="R357" i="14"/>
  <c r="U357" i="14"/>
  <c r="R356" i="14"/>
  <c r="U356" i="14" s="1"/>
  <c r="R355" i="14"/>
  <c r="U355" i="14" s="1"/>
  <c r="R354" i="14"/>
  <c r="U354" i="14" s="1"/>
  <c r="R353" i="14"/>
  <c r="U353" i="14" s="1"/>
  <c r="R352" i="14"/>
  <c r="U352" i="14" s="1"/>
  <c r="R351" i="14"/>
  <c r="U351" i="14" s="1"/>
  <c r="R350" i="14"/>
  <c r="U350" i="14" s="1"/>
  <c r="R349" i="14"/>
  <c r="U349" i="14" s="1"/>
  <c r="R348" i="14"/>
  <c r="U348" i="14" s="1"/>
  <c r="R347" i="14"/>
  <c r="U347" i="14" s="1"/>
  <c r="R346" i="14"/>
  <c r="U346" i="14" s="1"/>
  <c r="R345" i="14"/>
  <c r="T338" i="14"/>
  <c r="W338" i="14" s="1"/>
  <c r="T337" i="14"/>
  <c r="W337" i="14"/>
  <c r="T336" i="14"/>
  <c r="W336" i="14" s="1"/>
  <c r="T335" i="14"/>
  <c r="W335" i="14" s="1"/>
  <c r="T334" i="14"/>
  <c r="W334" i="14" s="1"/>
  <c r="T333" i="14"/>
  <c r="W333" i="14"/>
  <c r="T332" i="14"/>
  <c r="W332" i="14" s="1"/>
  <c r="T331" i="14"/>
  <c r="W331" i="14" s="1"/>
  <c r="T330" i="14"/>
  <c r="W330" i="14" s="1"/>
  <c r="T329" i="14"/>
  <c r="W329" i="14"/>
  <c r="T328" i="14"/>
  <c r="W328" i="14" s="1"/>
  <c r="T327" i="14"/>
  <c r="W327" i="14" s="1"/>
  <c r="T326" i="14"/>
  <c r="W326" i="14" s="1"/>
  <c r="T325" i="14"/>
  <c r="W325" i="14"/>
  <c r="T324" i="14"/>
  <c r="W324" i="14" s="1"/>
  <c r="R323" i="14"/>
  <c r="U323" i="14" s="1"/>
  <c r="T296" i="14"/>
  <c r="W296" i="14" s="1"/>
  <c r="T295" i="14"/>
  <c r="W295" i="14"/>
  <c r="T294" i="14"/>
  <c r="W294" i="14" s="1"/>
  <c r="T293" i="14"/>
  <c r="W293" i="14" s="1"/>
  <c r="T292" i="14"/>
  <c r="W292" i="14" s="1"/>
  <c r="T291" i="14"/>
  <c r="W291" i="14"/>
  <c r="T290" i="14"/>
  <c r="W290" i="14" s="1"/>
  <c r="T289" i="14"/>
  <c r="W289" i="14" s="1"/>
  <c r="T288" i="14"/>
  <c r="W288" i="14" s="1"/>
  <c r="T287" i="14"/>
  <c r="W287" i="14"/>
  <c r="T286" i="14"/>
  <c r="W286" i="14" s="1"/>
  <c r="T285" i="14"/>
  <c r="W285" i="14" s="1"/>
  <c r="T284" i="14"/>
  <c r="W284" i="14" s="1"/>
  <c r="T283" i="14"/>
  <c r="W283" i="14"/>
  <c r="T282" i="14"/>
  <c r="W282" i="14" s="1"/>
  <c r="R281" i="14"/>
  <c r="U281" i="14" s="1"/>
  <c r="R275" i="14"/>
  <c r="U275" i="14" s="1"/>
  <c r="R274" i="14"/>
  <c r="U274" i="14" s="1"/>
  <c r="R273" i="14"/>
  <c r="U273" i="14" s="1"/>
  <c r="R272" i="14"/>
  <c r="U272" i="14"/>
  <c r="R271" i="14"/>
  <c r="U271" i="14" s="1"/>
  <c r="R270" i="14"/>
  <c r="U270" i="14" s="1"/>
  <c r="R269" i="14"/>
  <c r="U269" i="14" s="1"/>
  <c r="R268" i="14"/>
  <c r="U268" i="14" s="1"/>
  <c r="R267" i="14"/>
  <c r="U267" i="14" s="1"/>
  <c r="R266" i="14"/>
  <c r="U266" i="14"/>
  <c r="R265" i="14"/>
  <c r="U265" i="14" s="1"/>
  <c r="R264" i="14"/>
  <c r="U264" i="14" s="1"/>
  <c r="R263" i="14"/>
  <c r="U263" i="14" s="1"/>
  <c r="R262" i="14"/>
  <c r="U262" i="14" s="1"/>
  <c r="R261" i="14"/>
  <c r="U261" i="14" s="1"/>
  <c r="T254" i="14"/>
  <c r="W254" i="14"/>
  <c r="T253" i="14"/>
  <c r="W253" i="14" s="1"/>
  <c r="T252" i="14"/>
  <c r="W252" i="14" s="1"/>
  <c r="T251" i="14"/>
  <c r="W251" i="14" s="1"/>
  <c r="T250" i="14"/>
  <c r="W250" i="14"/>
  <c r="T249" i="14"/>
  <c r="W249" i="14" s="1"/>
  <c r="T248" i="14"/>
  <c r="W248" i="14" s="1"/>
  <c r="T247" i="14"/>
  <c r="W247" i="14" s="1"/>
  <c r="T246" i="14"/>
  <c r="W246" i="14" s="1"/>
  <c r="T245" i="14"/>
  <c r="W245" i="14" s="1"/>
  <c r="T244" i="14"/>
  <c r="W244" i="14"/>
  <c r="T243" i="14"/>
  <c r="W243" i="14" s="1"/>
  <c r="T242" i="14"/>
  <c r="W242" i="14" s="1"/>
  <c r="T241" i="14"/>
  <c r="W241" i="14" s="1"/>
  <c r="T240" i="14"/>
  <c r="W240" i="14" s="1"/>
  <c r="R239" i="14"/>
  <c r="R233" i="14"/>
  <c r="U233" i="14"/>
  <c r="R232" i="14"/>
  <c r="U232" i="14" s="1"/>
  <c r="R231" i="14"/>
  <c r="U231" i="14" s="1"/>
  <c r="R230" i="14"/>
  <c r="U230" i="14" s="1"/>
  <c r="R229" i="14"/>
  <c r="U229" i="14"/>
  <c r="R228" i="14"/>
  <c r="U228" i="14" s="1"/>
  <c r="R227" i="14"/>
  <c r="U227" i="14" s="1"/>
  <c r="R226" i="14"/>
  <c r="U226" i="14" s="1"/>
  <c r="R225" i="14"/>
  <c r="U225" i="14" s="1"/>
  <c r="R224" i="14"/>
  <c r="U224" i="14" s="1"/>
  <c r="R223" i="14"/>
  <c r="U223" i="14"/>
  <c r="R222" i="14"/>
  <c r="U222" i="14" s="1"/>
  <c r="R221" i="14"/>
  <c r="U221" i="14" s="1"/>
  <c r="R220" i="14"/>
  <c r="U220" i="14" s="1"/>
  <c r="R219" i="14"/>
  <c r="U219" i="14" s="1"/>
  <c r="T212" i="14"/>
  <c r="W212" i="14" s="1"/>
  <c r="T211" i="14"/>
  <c r="W211" i="14" s="1"/>
  <c r="T210" i="14"/>
  <c r="W210" i="14" s="1"/>
  <c r="T209" i="14"/>
  <c r="W209" i="14" s="1"/>
  <c r="T208" i="14"/>
  <c r="W208" i="14"/>
  <c r="T207" i="14"/>
  <c r="W207" i="14" s="1"/>
  <c r="T206" i="14"/>
  <c r="W206" i="14" s="1"/>
  <c r="T205" i="14"/>
  <c r="W205" i="14" s="1"/>
  <c r="T204" i="14"/>
  <c r="W204" i="14"/>
  <c r="T203" i="14"/>
  <c r="W203" i="14" s="1"/>
  <c r="T202" i="14"/>
  <c r="W202" i="14" s="1"/>
  <c r="T201" i="14"/>
  <c r="W201" i="14" s="1"/>
  <c r="T200" i="14"/>
  <c r="W200" i="14" s="1"/>
  <c r="T199" i="14"/>
  <c r="W199" i="14" s="1"/>
  <c r="T198" i="14"/>
  <c r="W198" i="14"/>
  <c r="R197" i="14"/>
  <c r="U197" i="14" s="1"/>
  <c r="R191" i="14"/>
  <c r="U191" i="14" s="1"/>
  <c r="R190" i="14"/>
  <c r="U190" i="14" s="1"/>
  <c r="R189" i="14"/>
  <c r="U189" i="14" s="1"/>
  <c r="R188" i="14"/>
  <c r="U188" i="14" s="1"/>
  <c r="R187" i="14"/>
  <c r="U187" i="14"/>
  <c r="R186" i="14"/>
  <c r="U186" i="14" s="1"/>
  <c r="R185" i="14"/>
  <c r="U185" i="14" s="1"/>
  <c r="R184" i="14"/>
  <c r="U184" i="14" s="1"/>
  <c r="R183" i="14"/>
  <c r="U183" i="14"/>
  <c r="R182" i="14"/>
  <c r="U182" i="14" s="1"/>
  <c r="R181" i="14"/>
  <c r="U181" i="14" s="1"/>
  <c r="R180" i="14"/>
  <c r="U180" i="14" s="1"/>
  <c r="R179" i="14"/>
  <c r="U179" i="14" s="1"/>
  <c r="R178" i="14"/>
  <c r="U178" i="14" s="1"/>
  <c r="R177" i="14"/>
  <c r="T170" i="14"/>
  <c r="W170" i="14" s="1"/>
  <c r="T169" i="14"/>
  <c r="W169" i="14" s="1"/>
  <c r="T168" i="14"/>
  <c r="W168" i="14"/>
  <c r="T167" i="14"/>
  <c r="W167" i="14" s="1"/>
  <c r="T166" i="14"/>
  <c r="W166" i="14" s="1"/>
  <c r="T165" i="14"/>
  <c r="W165" i="14" s="1"/>
  <c r="T164" i="14"/>
  <c r="W164" i="14" s="1"/>
  <c r="T163" i="14"/>
  <c r="W163" i="14" s="1"/>
  <c r="T162" i="14"/>
  <c r="W162" i="14"/>
  <c r="T161" i="14"/>
  <c r="W161" i="14" s="1"/>
  <c r="T160" i="14"/>
  <c r="W160" i="14" s="1"/>
  <c r="T159" i="14"/>
  <c r="W159" i="14" s="1"/>
  <c r="T143" i="14"/>
  <c r="W143" i="14"/>
  <c r="T142" i="14"/>
  <c r="W142" i="14" s="1"/>
  <c r="T141" i="14"/>
  <c r="W141" i="14" s="1"/>
  <c r="T140" i="14"/>
  <c r="W140" i="14" s="1"/>
  <c r="T139" i="14"/>
  <c r="R149" i="14"/>
  <c r="U149" i="14" s="1"/>
  <c r="R148" i="14"/>
  <c r="U148" i="14" s="1"/>
  <c r="R147" i="14"/>
  <c r="U147" i="14" s="1"/>
  <c r="R135" i="14"/>
  <c r="T134" i="14"/>
  <c r="T156" i="12"/>
  <c r="T135" i="12"/>
  <c r="W135" i="12" s="1"/>
  <c r="T114" i="12"/>
  <c r="W114" i="12" s="1"/>
  <c r="T93" i="12"/>
  <c r="W93" i="12"/>
  <c r="T72" i="12"/>
  <c r="W72" i="12" s="1"/>
  <c r="T51" i="12"/>
  <c r="W51" i="12" s="1"/>
  <c r="T9" i="12"/>
  <c r="W9" i="12" s="1"/>
  <c r="T387" i="13"/>
  <c r="W387" i="13" s="1"/>
  <c r="T345" i="13"/>
  <c r="W345" i="13" s="1"/>
  <c r="T303" i="13"/>
  <c r="W303" i="13"/>
  <c r="R289" i="13"/>
  <c r="U289" i="13" s="1"/>
  <c r="T261" i="13"/>
  <c r="W261" i="13" s="1"/>
  <c r="T135" i="13"/>
  <c r="W135" i="13" s="1"/>
  <c r="T93" i="13"/>
  <c r="T51" i="13"/>
  <c r="W51" i="13" s="1"/>
  <c r="T9" i="13"/>
  <c r="W9" i="13" s="1"/>
  <c r="T387" i="14"/>
  <c r="W387" i="14"/>
  <c r="T345" i="14"/>
  <c r="W345" i="14" s="1"/>
  <c r="T261" i="14"/>
  <c r="W261" i="14" s="1"/>
  <c r="T219" i="14"/>
  <c r="W219" i="14" s="1"/>
  <c r="T177" i="14"/>
  <c r="W177" i="14" s="1"/>
  <c r="R155" i="14"/>
  <c r="T156" i="14"/>
  <c r="W156" i="14"/>
  <c r="T157" i="14"/>
  <c r="W157" i="14" s="1"/>
  <c r="T158" i="14"/>
  <c r="W158" i="14" s="1"/>
  <c r="T149" i="14"/>
  <c r="W149" i="14" s="1"/>
  <c r="T148" i="14"/>
  <c r="W148" i="14" s="1"/>
  <c r="T147" i="14"/>
  <c r="W147" i="14" s="1"/>
  <c r="T146" i="14"/>
  <c r="W146" i="14"/>
  <c r="T145" i="14"/>
  <c r="W145" i="14" s="1"/>
  <c r="T138" i="14"/>
  <c r="W138" i="14" s="1"/>
  <c r="T137" i="14"/>
  <c r="W137" i="14" s="1"/>
  <c r="T136" i="14"/>
  <c r="W136" i="14"/>
  <c r="T135" i="14"/>
  <c r="W135" i="14" s="1"/>
  <c r="R134" i="14"/>
  <c r="U134" i="14" s="1"/>
  <c r="R117" i="14"/>
  <c r="U117" i="14"/>
  <c r="R116" i="14"/>
  <c r="U116" i="14" s="1"/>
  <c r="R115" i="14"/>
  <c r="U115" i="14" s="1"/>
  <c r="R114" i="14"/>
  <c r="T113" i="14"/>
  <c r="T97" i="14"/>
  <c r="W97" i="14" s="1"/>
  <c r="T96" i="14"/>
  <c r="W96" i="14" s="1"/>
  <c r="T95" i="14"/>
  <c r="W95" i="14"/>
  <c r="T94" i="14"/>
  <c r="W94" i="14" s="1"/>
  <c r="T93" i="14"/>
  <c r="W93" i="14" s="1"/>
  <c r="R92" i="14"/>
  <c r="R75" i="14"/>
  <c r="U75" i="14"/>
  <c r="R74" i="14"/>
  <c r="U74" i="14" s="1"/>
  <c r="R73" i="14"/>
  <c r="U73" i="14" s="1"/>
  <c r="R72" i="14"/>
  <c r="U72" i="14" s="1"/>
  <c r="T71" i="14"/>
  <c r="T56" i="14"/>
  <c r="W56" i="14" s="1"/>
  <c r="T55" i="14"/>
  <c r="W55" i="14" s="1"/>
  <c r="T54" i="14"/>
  <c r="W54" i="14"/>
  <c r="T53" i="14"/>
  <c r="W53" i="14" s="1"/>
  <c r="T52" i="14"/>
  <c r="W52" i="14" s="1"/>
  <c r="T51" i="14"/>
  <c r="W51" i="14" s="1"/>
  <c r="R50" i="14"/>
  <c r="R34" i="14"/>
  <c r="U34" i="14" s="1"/>
  <c r="R33" i="14"/>
  <c r="U33" i="14" s="1"/>
  <c r="R32" i="14"/>
  <c r="U32" i="14"/>
  <c r="R31" i="14"/>
  <c r="U31" i="14" s="1"/>
  <c r="R30" i="14"/>
  <c r="U30" i="14" s="1"/>
  <c r="T29" i="14"/>
  <c r="W29" i="14" s="1"/>
  <c r="T9" i="14"/>
  <c r="W9" i="14" s="1"/>
  <c r="R8" i="14"/>
  <c r="U8" i="14" s="1"/>
  <c r="T407" i="15"/>
  <c r="T388" i="15"/>
  <c r="W388" i="15" s="1"/>
  <c r="T387" i="15"/>
  <c r="W387" i="15" s="1"/>
  <c r="R386" i="15"/>
  <c r="R366" i="15"/>
  <c r="T365" i="15"/>
  <c r="W365" i="15" s="1"/>
  <c r="T347" i="15"/>
  <c r="W347" i="15" s="1"/>
  <c r="T346" i="15"/>
  <c r="W346" i="15"/>
  <c r="T345" i="15"/>
  <c r="W345" i="15" s="1"/>
  <c r="R344" i="15"/>
  <c r="R325" i="15"/>
  <c r="U325" i="15" s="1"/>
  <c r="R324" i="15"/>
  <c r="T323" i="15"/>
  <c r="T305" i="15"/>
  <c r="W305" i="15" s="1"/>
  <c r="T304" i="15"/>
  <c r="W304" i="15"/>
  <c r="T303" i="15"/>
  <c r="W303" i="15" s="1"/>
  <c r="R302" i="15"/>
  <c r="U302" i="15" s="1"/>
  <c r="R284" i="15"/>
  <c r="U284" i="15" s="1"/>
  <c r="R283" i="15"/>
  <c r="U283" i="15" s="1"/>
  <c r="R282" i="15"/>
  <c r="U282" i="15" s="1"/>
  <c r="T281" i="15"/>
  <c r="T264" i="15"/>
  <c r="W264" i="15" s="1"/>
  <c r="T263" i="15"/>
  <c r="W263" i="15" s="1"/>
  <c r="T262" i="15"/>
  <c r="W262" i="15" s="1"/>
  <c r="T261" i="15"/>
  <c r="W261" i="15" s="1"/>
  <c r="R260" i="15"/>
  <c r="U260" i="15" s="1"/>
  <c r="R243" i="15"/>
  <c r="U243" i="15" s="1"/>
  <c r="R242" i="15"/>
  <c r="U242" i="15" s="1"/>
  <c r="R241" i="15"/>
  <c r="U241" i="15" s="1"/>
  <c r="R240" i="15"/>
  <c r="T239" i="15"/>
  <c r="T223" i="15"/>
  <c r="W223" i="15" s="1"/>
  <c r="T222" i="15"/>
  <c r="W222" i="15" s="1"/>
  <c r="T221" i="15"/>
  <c r="W221" i="15" s="1"/>
  <c r="T220" i="15"/>
  <c r="W220" i="15" s="1"/>
  <c r="T219" i="15"/>
  <c r="W219" i="15" s="1"/>
  <c r="R218" i="15"/>
  <c r="R201" i="15"/>
  <c r="U201" i="15"/>
  <c r="R200" i="15"/>
  <c r="U200" i="15" s="1"/>
  <c r="R199" i="15"/>
  <c r="U199" i="15" s="1"/>
  <c r="R198" i="15"/>
  <c r="T197" i="15"/>
  <c r="T182" i="15"/>
  <c r="W182" i="15" s="1"/>
  <c r="T181" i="15"/>
  <c r="W181" i="15" s="1"/>
  <c r="T180" i="15"/>
  <c r="W180" i="15" s="1"/>
  <c r="T179" i="15"/>
  <c r="W179" i="15" s="1"/>
  <c r="T178" i="15"/>
  <c r="W178" i="15"/>
  <c r="T177" i="15"/>
  <c r="W177" i="15" s="1"/>
  <c r="R176" i="15"/>
  <c r="R160" i="15"/>
  <c r="U160" i="15" s="1"/>
  <c r="R159" i="15"/>
  <c r="U159" i="15" s="1"/>
  <c r="R158" i="15"/>
  <c r="U158" i="15" s="1"/>
  <c r="R157" i="15"/>
  <c r="U157" i="15" s="1"/>
  <c r="R156" i="15"/>
  <c r="T155" i="15"/>
  <c r="W155" i="15" s="1"/>
  <c r="T140" i="15"/>
  <c r="W140" i="15" s="1"/>
  <c r="T139" i="15"/>
  <c r="W139" i="15" s="1"/>
  <c r="T138" i="15"/>
  <c r="W138" i="15" s="1"/>
  <c r="T137" i="15"/>
  <c r="W137" i="15" s="1"/>
  <c r="T136" i="15"/>
  <c r="W136" i="15" s="1"/>
  <c r="T135" i="15"/>
  <c r="W135" i="15" s="1"/>
  <c r="R134" i="15"/>
  <c r="R118" i="15"/>
  <c r="U118" i="15" s="1"/>
  <c r="R117" i="15"/>
  <c r="U117" i="15" s="1"/>
  <c r="R116" i="15"/>
  <c r="U116" i="15" s="1"/>
  <c r="R115" i="15"/>
  <c r="U115" i="15" s="1"/>
  <c r="R114" i="15"/>
  <c r="U114" i="15"/>
  <c r="T113" i="15"/>
  <c r="W113" i="15" s="1"/>
  <c r="T99" i="15"/>
  <c r="W99" i="15" s="1"/>
  <c r="T98" i="15"/>
  <c r="W98" i="15" s="1"/>
  <c r="T97" i="15"/>
  <c r="W97" i="15" s="1"/>
  <c r="T96" i="15"/>
  <c r="W96" i="15" s="1"/>
  <c r="T95" i="15"/>
  <c r="W95" i="15" s="1"/>
  <c r="T94" i="15"/>
  <c r="W94" i="15" s="1"/>
  <c r="T93" i="15"/>
  <c r="W93" i="15" s="1"/>
  <c r="R92" i="15"/>
  <c r="R77" i="15"/>
  <c r="U77" i="15" s="1"/>
  <c r="R76" i="15"/>
  <c r="U76" i="15"/>
  <c r="R75" i="15"/>
  <c r="U75" i="15" s="1"/>
  <c r="R74" i="15"/>
  <c r="U74" i="15" s="1"/>
  <c r="R73" i="15"/>
  <c r="U73" i="15" s="1"/>
  <c r="R72" i="15"/>
  <c r="U72" i="15" s="1"/>
  <c r="T71" i="15"/>
  <c r="W71" i="15" s="1"/>
  <c r="R56" i="15"/>
  <c r="U56" i="15"/>
  <c r="R55" i="15"/>
  <c r="U55" i="15" s="1"/>
  <c r="R54" i="15"/>
  <c r="U54" i="15" s="1"/>
  <c r="R53" i="15"/>
  <c r="U53" i="15" s="1"/>
  <c r="R52" i="15"/>
  <c r="U52" i="15"/>
  <c r="R50" i="15"/>
  <c r="T50" i="15"/>
  <c r="W50" i="15" s="1"/>
  <c r="R34" i="15"/>
  <c r="U34" i="15" s="1"/>
  <c r="R33" i="15"/>
  <c r="U33" i="15" s="1"/>
  <c r="R32" i="15"/>
  <c r="U32" i="15" s="1"/>
  <c r="R31" i="15"/>
  <c r="U31" i="15" s="1"/>
  <c r="R30" i="15"/>
  <c r="T29" i="15"/>
  <c r="R13" i="15"/>
  <c r="U13" i="15" s="1"/>
  <c r="R12" i="15"/>
  <c r="U12" i="15" s="1"/>
  <c r="R11" i="15"/>
  <c r="U11" i="15" s="1"/>
  <c r="R10" i="15"/>
  <c r="U10" i="15" s="1"/>
  <c r="R9" i="15"/>
  <c r="T8" i="15"/>
  <c r="W8" i="15" s="1"/>
  <c r="R408" i="16"/>
  <c r="T407" i="16"/>
  <c r="R388" i="16"/>
  <c r="U388" i="16" s="1"/>
  <c r="R387" i="16"/>
  <c r="T386" i="16"/>
  <c r="R347" i="16"/>
  <c r="U347" i="16" s="1"/>
  <c r="R346" i="16"/>
  <c r="U346" i="16" s="1"/>
  <c r="R345" i="16"/>
  <c r="U345" i="16" s="1"/>
  <c r="T344" i="16"/>
  <c r="T328" i="16"/>
  <c r="W328" i="16" s="1"/>
  <c r="T327" i="16"/>
  <c r="W327" i="16" s="1"/>
  <c r="T326" i="16"/>
  <c r="W326" i="16" s="1"/>
  <c r="T325" i="16"/>
  <c r="W325" i="16" s="1"/>
  <c r="T324" i="16"/>
  <c r="W324" i="16" s="1"/>
  <c r="R323" i="16"/>
  <c r="R306" i="16"/>
  <c r="U306" i="16" s="1"/>
  <c r="R305" i="16"/>
  <c r="U305" i="16" s="1"/>
  <c r="R304" i="16"/>
  <c r="U304" i="16" s="1"/>
  <c r="R303" i="16"/>
  <c r="T302" i="16"/>
  <c r="T287" i="16"/>
  <c r="W287" i="16" s="1"/>
  <c r="T286" i="16"/>
  <c r="W286" i="16" s="1"/>
  <c r="T285" i="16"/>
  <c r="W285" i="16"/>
  <c r="T284" i="16"/>
  <c r="W284" i="16" s="1"/>
  <c r="T283" i="16"/>
  <c r="W283" i="16" s="1"/>
  <c r="T282" i="16"/>
  <c r="W282" i="16" s="1"/>
  <c r="R281" i="16"/>
  <c r="U281" i="16" s="1"/>
  <c r="R265" i="16"/>
  <c r="U265" i="16" s="1"/>
  <c r="R264" i="16"/>
  <c r="U264" i="16" s="1"/>
  <c r="R263" i="16"/>
  <c r="U263" i="16" s="1"/>
  <c r="R262" i="16"/>
  <c r="U262" i="16" s="1"/>
  <c r="R261" i="16"/>
  <c r="T260" i="16"/>
  <c r="T245" i="16"/>
  <c r="W245" i="16" s="1"/>
  <c r="T244" i="16"/>
  <c r="W244" i="16" s="1"/>
  <c r="T243" i="16"/>
  <c r="W243" i="16" s="1"/>
  <c r="T242" i="16"/>
  <c r="W242" i="16" s="1"/>
  <c r="T241" i="16"/>
  <c r="W241" i="16" s="1"/>
  <c r="T240" i="16"/>
  <c r="W240" i="16" s="1"/>
  <c r="R239" i="16"/>
  <c r="R224" i="16"/>
  <c r="U224" i="16"/>
  <c r="R223" i="16"/>
  <c r="U223" i="16" s="1"/>
  <c r="R222" i="16"/>
  <c r="U222" i="16" s="1"/>
  <c r="R221" i="16"/>
  <c r="U221" i="16" s="1"/>
  <c r="R220" i="16"/>
  <c r="U220" i="16" s="1"/>
  <c r="R219" i="16"/>
  <c r="T218" i="16"/>
  <c r="T204" i="16"/>
  <c r="W204" i="16" s="1"/>
  <c r="T203" i="16"/>
  <c r="W203" i="16" s="1"/>
  <c r="T202" i="16"/>
  <c r="W202" i="16" s="1"/>
  <c r="T201" i="16"/>
  <c r="W201" i="16" s="1"/>
  <c r="T200" i="16"/>
  <c r="W200" i="16"/>
  <c r="T199" i="16"/>
  <c r="W199" i="16" s="1"/>
  <c r="T198" i="16"/>
  <c r="W198" i="16" s="1"/>
  <c r="R197" i="16"/>
  <c r="U197" i="16" s="1"/>
  <c r="R182" i="16"/>
  <c r="U182" i="16" s="1"/>
  <c r="R181" i="16"/>
  <c r="U181" i="16" s="1"/>
  <c r="R180" i="16"/>
  <c r="U180" i="16"/>
  <c r="R179" i="16"/>
  <c r="U179" i="16" s="1"/>
  <c r="R178" i="16"/>
  <c r="U178" i="16" s="1"/>
  <c r="R177" i="16"/>
  <c r="U177" i="16" s="1"/>
  <c r="T176" i="16"/>
  <c r="T163" i="16"/>
  <c r="W163" i="16" s="1"/>
  <c r="T162" i="16"/>
  <c r="W162" i="16" s="1"/>
  <c r="T161" i="16"/>
  <c r="W161" i="16"/>
  <c r="T160" i="16"/>
  <c r="W160" i="16" s="1"/>
  <c r="T159" i="16"/>
  <c r="W159" i="16" s="1"/>
  <c r="T155" i="16"/>
  <c r="T149" i="16"/>
  <c r="W149" i="16" s="1"/>
  <c r="T148" i="16"/>
  <c r="W148" i="16" s="1"/>
  <c r="T147" i="16"/>
  <c r="W147" i="16" s="1"/>
  <c r="T146" i="16"/>
  <c r="W146" i="16" s="1"/>
  <c r="T145" i="16"/>
  <c r="W145" i="16" s="1"/>
  <c r="T144" i="16"/>
  <c r="W144" i="16" s="1"/>
  <c r="T141" i="16"/>
  <c r="W141" i="16" s="1"/>
  <c r="T140" i="16"/>
  <c r="W140" i="16" s="1"/>
  <c r="T139" i="16"/>
  <c r="W139" i="16" s="1"/>
  <c r="T138" i="16"/>
  <c r="W138" i="16" s="1"/>
  <c r="T137" i="16"/>
  <c r="W137" i="16" s="1"/>
  <c r="T136" i="16"/>
  <c r="W136" i="16" s="1"/>
  <c r="T135" i="16"/>
  <c r="W135" i="16" s="1"/>
  <c r="Q133" i="16"/>
  <c r="R113" i="16"/>
  <c r="T114" i="16"/>
  <c r="T115" i="16"/>
  <c r="W115" i="16" s="1"/>
  <c r="T116" i="16"/>
  <c r="W116" i="16" s="1"/>
  <c r="T117" i="16"/>
  <c r="W117" i="16"/>
  <c r="T118" i="16"/>
  <c r="W118" i="16" s="1"/>
  <c r="T119" i="16"/>
  <c r="W119" i="16" s="1"/>
  <c r="T120" i="16"/>
  <c r="W120" i="16" s="1"/>
  <c r="T121" i="16"/>
  <c r="W121" i="16" s="1"/>
  <c r="T122" i="16"/>
  <c r="W122" i="16" s="1"/>
  <c r="T123" i="16"/>
  <c r="W123" i="16" s="1"/>
  <c r="T124" i="16"/>
  <c r="W124" i="16" s="1"/>
  <c r="T125" i="16"/>
  <c r="W125" i="16"/>
  <c r="T126" i="16"/>
  <c r="W126" i="16" s="1"/>
  <c r="T127" i="16"/>
  <c r="W127" i="16" s="1"/>
  <c r="T128" i="16"/>
  <c r="W128" i="16" s="1"/>
  <c r="R93" i="16"/>
  <c r="U93" i="16" s="1"/>
  <c r="R94" i="16"/>
  <c r="U94" i="16" s="1"/>
  <c r="R95" i="16"/>
  <c r="U95" i="16" s="1"/>
  <c r="R96" i="16"/>
  <c r="U96" i="16" s="1"/>
  <c r="R97" i="16"/>
  <c r="U97" i="16"/>
  <c r="R98" i="16"/>
  <c r="U98" i="16" s="1"/>
  <c r="R99" i="16"/>
  <c r="U99" i="16" s="1"/>
  <c r="R100" i="16"/>
  <c r="U100" i="16" s="1"/>
  <c r="R101" i="16"/>
  <c r="U101" i="16" s="1"/>
  <c r="R102" i="16"/>
  <c r="U102" i="16" s="1"/>
  <c r="R103" i="16"/>
  <c r="U103" i="16" s="1"/>
  <c r="R104" i="16"/>
  <c r="U104" i="16" s="1"/>
  <c r="R105" i="16"/>
  <c r="U105" i="16"/>
  <c r="R106" i="16"/>
  <c r="U106" i="16" s="1"/>
  <c r="R107" i="16"/>
  <c r="U107" i="16" s="1"/>
  <c r="T92" i="16"/>
  <c r="W92" i="16" s="1"/>
  <c r="T65" i="16"/>
  <c r="W65" i="16" s="1"/>
  <c r="T64" i="16"/>
  <c r="W64" i="16" s="1"/>
  <c r="T63" i="16"/>
  <c r="W63" i="16" s="1"/>
  <c r="T62" i="16"/>
  <c r="W62" i="16" s="1"/>
  <c r="T61" i="16"/>
  <c r="W61" i="16"/>
  <c r="T60" i="16"/>
  <c r="W60" i="16" s="1"/>
  <c r="T57" i="16"/>
  <c r="W57" i="16" s="1"/>
  <c r="T56" i="16"/>
  <c r="W56" i="16" s="1"/>
  <c r="T55" i="16"/>
  <c r="W55" i="16" s="1"/>
  <c r="T54" i="16"/>
  <c r="W54" i="16" s="1"/>
  <c r="T53" i="16"/>
  <c r="W53" i="16" s="1"/>
  <c r="T52" i="16"/>
  <c r="W52" i="16" s="1"/>
  <c r="T51" i="16"/>
  <c r="W51" i="16"/>
  <c r="Q49" i="16"/>
  <c r="R146" i="14"/>
  <c r="U146" i="14" s="1"/>
  <c r="R145" i="14"/>
  <c r="U145" i="14" s="1"/>
  <c r="R144" i="14"/>
  <c r="U144" i="14" s="1"/>
  <c r="R143" i="14"/>
  <c r="U143" i="14" s="1"/>
  <c r="R142" i="14"/>
  <c r="U142" i="14" s="1"/>
  <c r="R141" i="14"/>
  <c r="U141" i="14" s="1"/>
  <c r="R140" i="14"/>
  <c r="U140" i="14"/>
  <c r="R139" i="14"/>
  <c r="U139" i="14" s="1"/>
  <c r="R138" i="14"/>
  <c r="U138" i="14" s="1"/>
  <c r="R137" i="14"/>
  <c r="U137" i="14" s="1"/>
  <c r="R136" i="14"/>
  <c r="U136" i="14" s="1"/>
  <c r="T124" i="14"/>
  <c r="W124" i="14" s="1"/>
  <c r="T123" i="14"/>
  <c r="W123" i="14" s="1"/>
  <c r="T122" i="14"/>
  <c r="W122" i="14" s="1"/>
  <c r="T121" i="14"/>
  <c r="W121" i="14"/>
  <c r="T120" i="14"/>
  <c r="W120" i="14" s="1"/>
  <c r="T119" i="14"/>
  <c r="W119" i="14" s="1"/>
  <c r="T118" i="14"/>
  <c r="W118" i="14" s="1"/>
  <c r="T117" i="14"/>
  <c r="W117" i="14" s="1"/>
  <c r="T116" i="14"/>
  <c r="W116" i="14" s="1"/>
  <c r="T115" i="14"/>
  <c r="W115" i="14" s="1"/>
  <c r="T114" i="14"/>
  <c r="W114" i="14" s="1"/>
  <c r="R103" i="14"/>
  <c r="U103" i="14"/>
  <c r="R102" i="14"/>
  <c r="U102" i="14" s="1"/>
  <c r="R101" i="14"/>
  <c r="U101" i="14" s="1"/>
  <c r="R100" i="14"/>
  <c r="U100" i="14" s="1"/>
  <c r="R99" i="14"/>
  <c r="U99" i="14" s="1"/>
  <c r="R98" i="14"/>
  <c r="U98" i="14" s="1"/>
  <c r="R97" i="14"/>
  <c r="U97" i="14" s="1"/>
  <c r="R96" i="14"/>
  <c r="U96" i="14" s="1"/>
  <c r="R95" i="14"/>
  <c r="U95" i="14" s="1"/>
  <c r="R94" i="14"/>
  <c r="U94" i="14" s="1"/>
  <c r="T81" i="14"/>
  <c r="W81" i="14" s="1"/>
  <c r="T80" i="14"/>
  <c r="W80" i="14" s="1"/>
  <c r="T79" i="14"/>
  <c r="W79" i="14" s="1"/>
  <c r="T78" i="14"/>
  <c r="W78" i="14" s="1"/>
  <c r="T77" i="14"/>
  <c r="W77" i="14" s="1"/>
  <c r="T76" i="14"/>
  <c r="W76" i="14" s="1"/>
  <c r="T75" i="14"/>
  <c r="W75" i="14" s="1"/>
  <c r="T74" i="14"/>
  <c r="T73" i="14"/>
  <c r="W73" i="14" s="1"/>
  <c r="T72" i="14"/>
  <c r="W72" i="14" s="1"/>
  <c r="R60" i="14"/>
  <c r="U60" i="14" s="1"/>
  <c r="R59" i="14"/>
  <c r="U59" i="14" s="1"/>
  <c r="R58" i="14"/>
  <c r="U58" i="14" s="1"/>
  <c r="R57" i="14"/>
  <c r="U57" i="14" s="1"/>
  <c r="R56" i="14"/>
  <c r="U56" i="14" s="1"/>
  <c r="R55" i="14"/>
  <c r="U55" i="14" s="1"/>
  <c r="R54" i="14"/>
  <c r="U54" i="14" s="1"/>
  <c r="R53" i="14"/>
  <c r="U53" i="14" s="1"/>
  <c r="R52" i="14"/>
  <c r="U52" i="14" s="1"/>
  <c r="T38" i="14"/>
  <c r="W38" i="14" s="1"/>
  <c r="T37" i="14"/>
  <c r="W37" i="14" s="1"/>
  <c r="T36" i="14"/>
  <c r="W36" i="14" s="1"/>
  <c r="T35" i="14"/>
  <c r="W35" i="14" s="1"/>
  <c r="T34" i="14"/>
  <c r="W34" i="14" s="1"/>
  <c r="T33" i="14"/>
  <c r="W33" i="14" s="1"/>
  <c r="T32" i="14"/>
  <c r="W32" i="14" s="1"/>
  <c r="T31" i="14"/>
  <c r="W31" i="14" s="1"/>
  <c r="T30" i="14"/>
  <c r="W30" i="14" s="1"/>
  <c r="R23" i="14"/>
  <c r="U23" i="14" s="1"/>
  <c r="R22" i="14"/>
  <c r="U22" i="14" s="1"/>
  <c r="R21" i="14"/>
  <c r="U21" i="14" s="1"/>
  <c r="R20" i="14"/>
  <c r="U20" i="14" s="1"/>
  <c r="R19" i="14"/>
  <c r="U19" i="14" s="1"/>
  <c r="R18" i="14"/>
  <c r="U18" i="14" s="1"/>
  <c r="R17" i="14"/>
  <c r="U17" i="14" s="1"/>
  <c r="R16" i="14"/>
  <c r="U16" i="14" s="1"/>
  <c r="R15" i="14"/>
  <c r="U15" i="14" s="1"/>
  <c r="R14" i="14"/>
  <c r="U14" i="14" s="1"/>
  <c r="R13" i="14"/>
  <c r="U13" i="14" s="1"/>
  <c r="R12" i="14"/>
  <c r="U12" i="14" s="1"/>
  <c r="R11" i="14"/>
  <c r="U11" i="14" s="1"/>
  <c r="R10" i="14"/>
  <c r="U10" i="14" s="1"/>
  <c r="T421" i="15"/>
  <c r="W421" i="15" s="1"/>
  <c r="T420" i="15"/>
  <c r="W420" i="15" s="1"/>
  <c r="T419" i="15"/>
  <c r="W419" i="15" s="1"/>
  <c r="T418" i="15"/>
  <c r="W418" i="15" s="1"/>
  <c r="T417" i="15"/>
  <c r="W417" i="15" s="1"/>
  <c r="T416" i="15"/>
  <c r="W416" i="15" s="1"/>
  <c r="T415" i="15"/>
  <c r="W415" i="15" s="1"/>
  <c r="T414" i="15"/>
  <c r="W414" i="15" s="1"/>
  <c r="T413" i="15"/>
  <c r="W413" i="15" s="1"/>
  <c r="T412" i="15"/>
  <c r="W412" i="15" s="1"/>
  <c r="T411" i="15"/>
  <c r="W411" i="15" s="1"/>
  <c r="T410" i="15"/>
  <c r="W410" i="15" s="1"/>
  <c r="T409" i="15"/>
  <c r="W409" i="15" s="1"/>
  <c r="T408" i="15"/>
  <c r="W408" i="15" s="1"/>
  <c r="R400" i="15"/>
  <c r="U400" i="15" s="1"/>
  <c r="R399" i="15"/>
  <c r="U399" i="15" s="1"/>
  <c r="R398" i="15"/>
  <c r="U398" i="15" s="1"/>
  <c r="R397" i="15"/>
  <c r="U397" i="15" s="1"/>
  <c r="R396" i="15"/>
  <c r="U396" i="15" s="1"/>
  <c r="R395" i="15"/>
  <c r="U395" i="15" s="1"/>
  <c r="R394" i="15"/>
  <c r="U394" i="15" s="1"/>
  <c r="R393" i="15"/>
  <c r="U393" i="15" s="1"/>
  <c r="R392" i="15"/>
  <c r="U392" i="15" s="1"/>
  <c r="R391" i="15"/>
  <c r="U391" i="15" s="1"/>
  <c r="R390" i="15"/>
  <c r="U390" i="15" s="1"/>
  <c r="R389" i="15"/>
  <c r="U389" i="15" s="1"/>
  <c r="R388" i="15"/>
  <c r="U388" i="15" s="1"/>
  <c r="T378" i="15"/>
  <c r="W378" i="15" s="1"/>
  <c r="T377" i="15"/>
  <c r="W377" i="15" s="1"/>
  <c r="T376" i="15"/>
  <c r="W376" i="15" s="1"/>
  <c r="T375" i="15"/>
  <c r="W375" i="15" s="1"/>
  <c r="T374" i="15"/>
  <c r="W374" i="15" s="1"/>
  <c r="T373" i="15"/>
  <c r="W373" i="15" s="1"/>
  <c r="T372" i="15"/>
  <c r="W372" i="15" s="1"/>
  <c r="T371" i="15"/>
  <c r="W371" i="15" s="1"/>
  <c r="T370" i="15"/>
  <c r="W370" i="15" s="1"/>
  <c r="T369" i="15"/>
  <c r="W369" i="15" s="1"/>
  <c r="T368" i="15"/>
  <c r="W368" i="15" s="1"/>
  <c r="T367" i="15"/>
  <c r="W367" i="15" s="1"/>
  <c r="T366" i="15"/>
  <c r="W366" i="15" s="1"/>
  <c r="R357" i="15"/>
  <c r="U357" i="15" s="1"/>
  <c r="R356" i="15"/>
  <c r="U356" i="15" s="1"/>
  <c r="R355" i="15"/>
  <c r="U355" i="15" s="1"/>
  <c r="R354" i="15"/>
  <c r="U354" i="15" s="1"/>
  <c r="R353" i="15"/>
  <c r="U353" i="15" s="1"/>
  <c r="R352" i="15"/>
  <c r="U352" i="15" s="1"/>
  <c r="R351" i="15"/>
  <c r="U351" i="15" s="1"/>
  <c r="R350" i="15"/>
  <c r="U350" i="15" s="1"/>
  <c r="R349" i="15"/>
  <c r="U349" i="15" s="1"/>
  <c r="R348" i="15"/>
  <c r="U348" i="15" s="1"/>
  <c r="R347" i="15"/>
  <c r="U347" i="15" s="1"/>
  <c r="R346" i="15"/>
  <c r="U346" i="15" s="1"/>
  <c r="T335" i="15"/>
  <c r="W335" i="15" s="1"/>
  <c r="T334" i="15"/>
  <c r="W334" i="15" s="1"/>
  <c r="T333" i="15"/>
  <c r="W333" i="15" s="1"/>
  <c r="T332" i="15"/>
  <c r="W332" i="15" s="1"/>
  <c r="T331" i="15"/>
  <c r="W331" i="15" s="1"/>
  <c r="T330" i="15"/>
  <c r="W330" i="15" s="1"/>
  <c r="T329" i="15"/>
  <c r="W329" i="15" s="1"/>
  <c r="T328" i="15"/>
  <c r="W328" i="15" s="1"/>
  <c r="T327" i="15"/>
  <c r="W327" i="15" s="1"/>
  <c r="T326" i="15"/>
  <c r="W326" i="15" s="1"/>
  <c r="T325" i="15"/>
  <c r="W325" i="15" s="1"/>
  <c r="T324" i="15"/>
  <c r="W324" i="15" s="1"/>
  <c r="R315" i="15"/>
  <c r="U315" i="15" s="1"/>
  <c r="R314" i="15"/>
  <c r="U314" i="15" s="1"/>
  <c r="R313" i="15"/>
  <c r="U313" i="15" s="1"/>
  <c r="R312" i="15"/>
  <c r="U312" i="15" s="1"/>
  <c r="R311" i="15"/>
  <c r="U311" i="15" s="1"/>
  <c r="R310" i="15"/>
  <c r="U310" i="15" s="1"/>
  <c r="R309" i="15"/>
  <c r="U309" i="15" s="1"/>
  <c r="R308" i="15"/>
  <c r="U308" i="15" s="1"/>
  <c r="R307" i="15"/>
  <c r="U307" i="15" s="1"/>
  <c r="R306" i="15"/>
  <c r="U306" i="15" s="1"/>
  <c r="R305" i="15"/>
  <c r="U305" i="15" s="1"/>
  <c r="R304" i="15"/>
  <c r="U304" i="15" s="1"/>
  <c r="T293" i="15"/>
  <c r="W293" i="15" s="1"/>
  <c r="T292" i="15"/>
  <c r="W292" i="15" s="1"/>
  <c r="T291" i="15"/>
  <c r="W291" i="15" s="1"/>
  <c r="T290" i="15"/>
  <c r="W290" i="15" s="1"/>
  <c r="T289" i="15"/>
  <c r="W289" i="15" s="1"/>
  <c r="T288" i="15"/>
  <c r="W288" i="15" s="1"/>
  <c r="T287" i="15"/>
  <c r="W287" i="15" s="1"/>
  <c r="T286" i="15"/>
  <c r="W286" i="15" s="1"/>
  <c r="T285" i="15"/>
  <c r="W285" i="15" s="1"/>
  <c r="T284" i="15"/>
  <c r="W284" i="15" s="1"/>
  <c r="T283" i="15"/>
  <c r="W283" i="15" s="1"/>
  <c r="T282" i="15"/>
  <c r="W282" i="15" s="1"/>
  <c r="R272" i="15"/>
  <c r="U272" i="15" s="1"/>
  <c r="R271" i="15"/>
  <c r="U271" i="15" s="1"/>
  <c r="R270" i="15"/>
  <c r="U270" i="15" s="1"/>
  <c r="R269" i="15"/>
  <c r="U269" i="15" s="1"/>
  <c r="R268" i="15"/>
  <c r="U268" i="15" s="1"/>
  <c r="R267" i="15"/>
  <c r="U267" i="15" s="1"/>
  <c r="R266" i="15"/>
  <c r="U266" i="15" s="1"/>
  <c r="R265" i="15"/>
  <c r="U265" i="15" s="1"/>
  <c r="R264" i="15"/>
  <c r="U264" i="15" s="1"/>
  <c r="R263" i="15"/>
  <c r="U263" i="15" s="1"/>
  <c r="R262" i="15"/>
  <c r="U262" i="15" s="1"/>
  <c r="T250" i="15"/>
  <c r="W250" i="15" s="1"/>
  <c r="T249" i="15"/>
  <c r="W249" i="15" s="1"/>
  <c r="T248" i="15"/>
  <c r="W248" i="15" s="1"/>
  <c r="T247" i="15"/>
  <c r="W247" i="15" s="1"/>
  <c r="T246" i="15"/>
  <c r="W246" i="15" s="1"/>
  <c r="T245" i="15"/>
  <c r="W245" i="15" s="1"/>
  <c r="T244" i="15"/>
  <c r="W244" i="15" s="1"/>
  <c r="T243" i="15"/>
  <c r="W243" i="15" s="1"/>
  <c r="T242" i="15"/>
  <c r="W242" i="15" s="1"/>
  <c r="T241" i="15"/>
  <c r="W241" i="15" s="1"/>
  <c r="T240" i="15"/>
  <c r="W240" i="15" s="1"/>
  <c r="R229" i="15"/>
  <c r="U229" i="15" s="1"/>
  <c r="R228" i="15"/>
  <c r="U228" i="15" s="1"/>
  <c r="R227" i="15"/>
  <c r="U227" i="15" s="1"/>
  <c r="R226" i="15"/>
  <c r="U226" i="15" s="1"/>
  <c r="R225" i="15"/>
  <c r="U225" i="15" s="1"/>
  <c r="R224" i="15"/>
  <c r="U224" i="15" s="1"/>
  <c r="R223" i="15"/>
  <c r="U223" i="15" s="1"/>
  <c r="R222" i="15"/>
  <c r="U222" i="15" s="1"/>
  <c r="R221" i="15"/>
  <c r="U221" i="15" s="1"/>
  <c r="R220" i="15"/>
  <c r="U220" i="15" s="1"/>
  <c r="T207" i="15"/>
  <c r="W207" i="15" s="1"/>
  <c r="T206" i="15"/>
  <c r="W206" i="15" s="1"/>
  <c r="T205" i="15"/>
  <c r="W205" i="15" s="1"/>
  <c r="T204" i="15"/>
  <c r="W204" i="15" s="1"/>
  <c r="T203" i="15"/>
  <c r="W203" i="15" s="1"/>
  <c r="T202" i="15"/>
  <c r="W202" i="15" s="1"/>
  <c r="T201" i="15"/>
  <c r="W201" i="15" s="1"/>
  <c r="T200" i="15"/>
  <c r="W200" i="15" s="1"/>
  <c r="T199" i="15"/>
  <c r="W199" i="15" s="1"/>
  <c r="T198" i="15"/>
  <c r="W198" i="15" s="1"/>
  <c r="R186" i="15"/>
  <c r="U186" i="15" s="1"/>
  <c r="R185" i="15"/>
  <c r="U185" i="15" s="1"/>
  <c r="R184" i="15"/>
  <c r="U184" i="15" s="1"/>
  <c r="R183" i="15"/>
  <c r="U183" i="15" s="1"/>
  <c r="R182" i="15"/>
  <c r="U182" i="15" s="1"/>
  <c r="R181" i="15"/>
  <c r="U181" i="15" s="1"/>
  <c r="R180" i="15"/>
  <c r="U180" i="15" s="1"/>
  <c r="R179" i="15"/>
  <c r="U179" i="15" s="1"/>
  <c r="R178" i="15"/>
  <c r="U178" i="15" s="1"/>
  <c r="T164" i="15"/>
  <c r="W164" i="15" s="1"/>
  <c r="T163" i="15"/>
  <c r="W163" i="15" s="1"/>
  <c r="T162" i="15"/>
  <c r="W162" i="15" s="1"/>
  <c r="T161" i="15"/>
  <c r="W161" i="15" s="1"/>
  <c r="T160" i="15"/>
  <c r="W160" i="15" s="1"/>
  <c r="T159" i="15"/>
  <c r="W159" i="15" s="1"/>
  <c r="T158" i="15"/>
  <c r="W158" i="15" s="1"/>
  <c r="T157" i="15"/>
  <c r="W157" i="15" s="1"/>
  <c r="T156" i="15"/>
  <c r="W156" i="15" s="1"/>
  <c r="R144" i="15"/>
  <c r="U144" i="15" s="1"/>
  <c r="R143" i="15"/>
  <c r="U143" i="15" s="1"/>
  <c r="R142" i="15"/>
  <c r="U142" i="15" s="1"/>
  <c r="R141" i="15"/>
  <c r="U141" i="15" s="1"/>
  <c r="R140" i="15"/>
  <c r="U140" i="15" s="1"/>
  <c r="R139" i="15"/>
  <c r="U139" i="15" s="1"/>
  <c r="R138" i="15"/>
  <c r="U138" i="15" s="1"/>
  <c r="R137" i="15"/>
  <c r="U137" i="15" s="1"/>
  <c r="R136" i="15"/>
  <c r="U136" i="15" s="1"/>
  <c r="T122" i="15"/>
  <c r="W122" i="15" s="1"/>
  <c r="T121" i="15"/>
  <c r="W121" i="15" s="1"/>
  <c r="T120" i="15"/>
  <c r="W120" i="15" s="1"/>
  <c r="T119" i="15"/>
  <c r="T118" i="15"/>
  <c r="W118" i="15" s="1"/>
  <c r="T117" i="15"/>
  <c r="W117" i="15" s="1"/>
  <c r="T116" i="15"/>
  <c r="W116" i="15"/>
  <c r="T115" i="15"/>
  <c r="W115" i="15" s="1"/>
  <c r="T114" i="15"/>
  <c r="W114" i="15" s="1"/>
  <c r="R101" i="15"/>
  <c r="U101" i="15" s="1"/>
  <c r="R100" i="15"/>
  <c r="U100" i="15"/>
  <c r="R99" i="15"/>
  <c r="U99" i="15" s="1"/>
  <c r="R98" i="15"/>
  <c r="U98" i="15" s="1"/>
  <c r="R97" i="15"/>
  <c r="U97" i="15" s="1"/>
  <c r="R96" i="15"/>
  <c r="U96" i="15"/>
  <c r="R95" i="15"/>
  <c r="U95" i="15" s="1"/>
  <c r="R94" i="15"/>
  <c r="U94" i="15" s="1"/>
  <c r="T79" i="15"/>
  <c r="W79" i="15" s="1"/>
  <c r="T78" i="15"/>
  <c r="W78" i="15" s="1"/>
  <c r="T77" i="15"/>
  <c r="W77" i="15" s="1"/>
  <c r="T76" i="15"/>
  <c r="W76" i="15"/>
  <c r="T75" i="15"/>
  <c r="W75" i="15" s="1"/>
  <c r="T74" i="15"/>
  <c r="W74" i="15" s="1"/>
  <c r="T73" i="15"/>
  <c r="W73" i="15" s="1"/>
  <c r="T72" i="15"/>
  <c r="W72" i="15"/>
  <c r="T39" i="15"/>
  <c r="W39" i="15" s="1"/>
  <c r="T38" i="15"/>
  <c r="W38" i="15" s="1"/>
  <c r="T37" i="15"/>
  <c r="W37" i="15" s="1"/>
  <c r="T36" i="15"/>
  <c r="W36" i="15" s="1"/>
  <c r="T35" i="15"/>
  <c r="W35" i="15" s="1"/>
  <c r="T34" i="15"/>
  <c r="W34" i="15"/>
  <c r="T33" i="15"/>
  <c r="W33" i="15" s="1"/>
  <c r="T32" i="15"/>
  <c r="W32" i="15" s="1"/>
  <c r="T31" i="15"/>
  <c r="W31" i="15" s="1"/>
  <c r="T30" i="15"/>
  <c r="W30" i="15" s="1"/>
  <c r="T17" i="15"/>
  <c r="W17" i="15" s="1"/>
  <c r="T16" i="15"/>
  <c r="W16" i="15"/>
  <c r="T15" i="15"/>
  <c r="W15" i="15" s="1"/>
  <c r="T14" i="15"/>
  <c r="W14" i="15" s="1"/>
  <c r="T13" i="15"/>
  <c r="W13" i="15" s="1"/>
  <c r="T12" i="15"/>
  <c r="W12" i="15"/>
  <c r="T11" i="15"/>
  <c r="W11" i="15" s="1"/>
  <c r="T10" i="15"/>
  <c r="W10" i="15" s="1"/>
  <c r="T9" i="15"/>
  <c r="T420" i="16"/>
  <c r="W420" i="16" s="1"/>
  <c r="T419" i="16"/>
  <c r="W419" i="16" s="1"/>
  <c r="T418" i="16"/>
  <c r="W418" i="16" s="1"/>
  <c r="T417" i="16"/>
  <c r="W417" i="16" s="1"/>
  <c r="T416" i="16"/>
  <c r="W416" i="16" s="1"/>
  <c r="T415" i="16"/>
  <c r="W415" i="16" s="1"/>
  <c r="T414" i="16"/>
  <c r="W414" i="16" s="1"/>
  <c r="T413" i="16"/>
  <c r="W413" i="16" s="1"/>
  <c r="T412" i="16"/>
  <c r="W412" i="16" s="1"/>
  <c r="T411" i="16"/>
  <c r="W411" i="16" s="1"/>
  <c r="T410" i="16"/>
  <c r="W410" i="16" s="1"/>
  <c r="T409" i="16"/>
  <c r="W409" i="16" s="1"/>
  <c r="T408" i="16"/>
  <c r="W408" i="16" s="1"/>
  <c r="T398" i="16"/>
  <c r="W398" i="16" s="1"/>
  <c r="T397" i="16"/>
  <c r="W397" i="16" s="1"/>
  <c r="T396" i="16"/>
  <c r="W396" i="16" s="1"/>
  <c r="T395" i="16"/>
  <c r="W395" i="16" s="1"/>
  <c r="T394" i="16"/>
  <c r="W394" i="16" s="1"/>
  <c r="T393" i="16"/>
  <c r="W393" i="16" s="1"/>
  <c r="T392" i="16"/>
  <c r="W392" i="16" s="1"/>
  <c r="T391" i="16"/>
  <c r="W391" i="16" s="1"/>
  <c r="T390" i="16"/>
  <c r="W390" i="16" s="1"/>
  <c r="T389" i="16"/>
  <c r="W389" i="16" s="1"/>
  <c r="T388" i="16"/>
  <c r="T387" i="16"/>
  <c r="W387" i="16" s="1"/>
  <c r="T355" i="16"/>
  <c r="W355" i="16" s="1"/>
  <c r="T354" i="16"/>
  <c r="W354" i="16" s="1"/>
  <c r="T353" i="16"/>
  <c r="W353" i="16"/>
  <c r="T352" i="16"/>
  <c r="W352" i="16" s="1"/>
  <c r="T351" i="16"/>
  <c r="W351" i="16" s="1"/>
  <c r="T350" i="16"/>
  <c r="W350" i="16" s="1"/>
  <c r="T349" i="16"/>
  <c r="W349" i="16"/>
  <c r="T348" i="16"/>
  <c r="W348" i="16" s="1"/>
  <c r="T347" i="16"/>
  <c r="W347" i="16" s="1"/>
  <c r="T346" i="16"/>
  <c r="W346" i="16" s="1"/>
  <c r="T345" i="16"/>
  <c r="W345" i="16" s="1"/>
  <c r="R334" i="16"/>
  <c r="U334" i="16" s="1"/>
  <c r="R333" i="16"/>
  <c r="U333" i="16"/>
  <c r="R332" i="16"/>
  <c r="U332" i="16" s="1"/>
  <c r="R331" i="16"/>
  <c r="U331" i="16" s="1"/>
  <c r="R330" i="16"/>
  <c r="U330" i="16" s="1"/>
  <c r="R329" i="16"/>
  <c r="U329" i="16" s="1"/>
  <c r="R328" i="16"/>
  <c r="U328" i="16" s="1"/>
  <c r="R327" i="16"/>
  <c r="U327" i="16"/>
  <c r="R326" i="16"/>
  <c r="U326" i="16" s="1"/>
  <c r="R325" i="16"/>
  <c r="U325" i="16" s="1"/>
  <c r="T312" i="16"/>
  <c r="W312" i="16" s="1"/>
  <c r="T311" i="16"/>
  <c r="W311" i="16"/>
  <c r="T310" i="16"/>
  <c r="W310" i="16" s="1"/>
  <c r="T309" i="16"/>
  <c r="W309" i="16" s="1"/>
  <c r="T308" i="16"/>
  <c r="W308" i="16" s="1"/>
  <c r="T307" i="16"/>
  <c r="T306" i="16"/>
  <c r="W306" i="16" s="1"/>
  <c r="T305" i="16"/>
  <c r="W305" i="16" s="1"/>
  <c r="T304" i="16"/>
  <c r="W304" i="16" s="1"/>
  <c r="T303" i="16"/>
  <c r="W303" i="16" s="1"/>
  <c r="R291" i="16"/>
  <c r="U291" i="16" s="1"/>
  <c r="R290" i="16"/>
  <c r="U290" i="16" s="1"/>
  <c r="R289" i="16"/>
  <c r="U289" i="16" s="1"/>
  <c r="R288" i="16"/>
  <c r="U288" i="16" s="1"/>
  <c r="R287" i="16"/>
  <c r="U287" i="16" s="1"/>
  <c r="R286" i="16"/>
  <c r="U286" i="16" s="1"/>
  <c r="R285" i="16"/>
  <c r="U285" i="16" s="1"/>
  <c r="R284" i="16"/>
  <c r="U284" i="16" s="1"/>
  <c r="R283" i="16"/>
  <c r="U283" i="16" s="1"/>
  <c r="T269" i="16"/>
  <c r="T268" i="16"/>
  <c r="W268" i="16"/>
  <c r="T267" i="16"/>
  <c r="T266" i="16"/>
  <c r="W266" i="16" s="1"/>
  <c r="T265" i="16"/>
  <c r="T264" i="16"/>
  <c r="W264" i="16" s="1"/>
  <c r="T263" i="16"/>
  <c r="T262" i="16"/>
  <c r="T261" i="16"/>
  <c r="R249" i="16"/>
  <c r="U249" i="16" s="1"/>
  <c r="R248" i="16"/>
  <c r="U248" i="16" s="1"/>
  <c r="R247" i="16"/>
  <c r="U247" i="16"/>
  <c r="R246" i="16"/>
  <c r="U246" i="16" s="1"/>
  <c r="R245" i="16"/>
  <c r="U245" i="16" s="1"/>
  <c r="R244" i="16"/>
  <c r="U244" i="16" s="1"/>
  <c r="R243" i="16"/>
  <c r="U243" i="16" s="1"/>
  <c r="R242" i="16"/>
  <c r="U242" i="16" s="1"/>
  <c r="R241" i="16"/>
  <c r="U241" i="16"/>
  <c r="T227" i="16"/>
  <c r="W227" i="16" s="1"/>
  <c r="T226" i="16"/>
  <c r="W226" i="16" s="1"/>
  <c r="T225" i="16"/>
  <c r="W225" i="16" s="1"/>
  <c r="T224" i="16"/>
  <c r="W224" i="16"/>
  <c r="T223" i="16"/>
  <c r="W223" i="16" s="1"/>
  <c r="T222" i="16"/>
  <c r="W222" i="16" s="1"/>
  <c r="T221" i="16"/>
  <c r="W221" i="16" s="1"/>
  <c r="T220" i="16"/>
  <c r="W220" i="16" s="1"/>
  <c r="T219" i="16"/>
  <c r="R206" i="16"/>
  <c r="U206" i="16" s="1"/>
  <c r="R205" i="16"/>
  <c r="U205" i="16" s="1"/>
  <c r="R204" i="16"/>
  <c r="U204" i="16" s="1"/>
  <c r="R203" i="16"/>
  <c r="U203" i="16" s="1"/>
  <c r="R202" i="16"/>
  <c r="U202" i="16" s="1"/>
  <c r="R201" i="16"/>
  <c r="U201" i="16" s="1"/>
  <c r="R200" i="16"/>
  <c r="U200" i="16" s="1"/>
  <c r="R199" i="16"/>
  <c r="U199" i="16" s="1"/>
  <c r="T184" i="16"/>
  <c r="W184" i="16" s="1"/>
  <c r="T183" i="16"/>
  <c r="W183" i="16" s="1"/>
  <c r="T182" i="16"/>
  <c r="W182" i="16" s="1"/>
  <c r="T181" i="16"/>
  <c r="W181" i="16" s="1"/>
  <c r="T180" i="16"/>
  <c r="W180" i="16" s="1"/>
  <c r="T179" i="16"/>
  <c r="W179" i="16" s="1"/>
  <c r="T178" i="16"/>
  <c r="W178" i="16" s="1"/>
  <c r="T177" i="16"/>
  <c r="W177" i="16" s="1"/>
  <c r="R165" i="16"/>
  <c r="U165" i="16" s="1"/>
  <c r="R164" i="16"/>
  <c r="U164" i="16" s="1"/>
  <c r="R163" i="16"/>
  <c r="U163" i="16" s="1"/>
  <c r="R162" i="16"/>
  <c r="U162" i="16" s="1"/>
  <c r="R161" i="16"/>
  <c r="U161" i="16" s="1"/>
  <c r="R160" i="16"/>
  <c r="U160" i="16" s="1"/>
  <c r="R159" i="16"/>
  <c r="U159" i="16" s="1"/>
  <c r="R158" i="16"/>
  <c r="U158" i="16" s="1"/>
  <c r="R157" i="16"/>
  <c r="U157" i="16" s="1"/>
  <c r="R155" i="16"/>
  <c r="T156" i="16"/>
  <c r="W156" i="16" s="1"/>
  <c r="T157" i="16"/>
  <c r="W157" i="16" s="1"/>
  <c r="T158" i="16"/>
  <c r="W158" i="16" s="1"/>
  <c r="R135" i="16"/>
  <c r="U135" i="16" s="1"/>
  <c r="R136" i="16"/>
  <c r="U136" i="16" s="1"/>
  <c r="R137" i="16"/>
  <c r="U137" i="16" s="1"/>
  <c r="R138" i="16"/>
  <c r="U138" i="16" s="1"/>
  <c r="R139" i="16"/>
  <c r="U139" i="16" s="1"/>
  <c r="R140" i="16"/>
  <c r="R141" i="16"/>
  <c r="U141" i="16" s="1"/>
  <c r="R142" i="16"/>
  <c r="U142" i="16" s="1"/>
  <c r="R143" i="16"/>
  <c r="U143" i="16" s="1"/>
  <c r="R144" i="16"/>
  <c r="U144" i="16"/>
  <c r="R145" i="16"/>
  <c r="U145" i="16" s="1"/>
  <c r="R146" i="16"/>
  <c r="U146" i="16" s="1"/>
  <c r="R147" i="16"/>
  <c r="U147" i="16" s="1"/>
  <c r="R148" i="16"/>
  <c r="U148" i="16" s="1"/>
  <c r="R149" i="16"/>
  <c r="U149" i="16" s="1"/>
  <c r="T134" i="16"/>
  <c r="W134" i="16"/>
  <c r="T107" i="16"/>
  <c r="W107" i="16" s="1"/>
  <c r="T103" i="16"/>
  <c r="W103" i="16" s="1"/>
  <c r="T102" i="16"/>
  <c r="W102" i="16" s="1"/>
  <c r="T101" i="16"/>
  <c r="W101" i="16"/>
  <c r="T100" i="16"/>
  <c r="W100" i="16" s="1"/>
  <c r="T99" i="16"/>
  <c r="W99" i="16" s="1"/>
  <c r="T98" i="16"/>
  <c r="W98" i="16" s="1"/>
  <c r="T97" i="16"/>
  <c r="W97" i="16" s="1"/>
  <c r="T96" i="16"/>
  <c r="W96" i="16" s="1"/>
  <c r="T95" i="16"/>
  <c r="W95" i="16"/>
  <c r="T94" i="16"/>
  <c r="W94" i="16" s="1"/>
  <c r="T93" i="16"/>
  <c r="W93" i="16" s="1"/>
  <c r="R92" i="16"/>
  <c r="Q91" i="16"/>
  <c r="R71" i="16"/>
  <c r="T72" i="16"/>
  <c r="W72" i="16" s="1"/>
  <c r="T73" i="16"/>
  <c r="T74" i="16"/>
  <c r="W74" i="16" s="1"/>
  <c r="T75" i="16"/>
  <c r="W75" i="16" s="1"/>
  <c r="T76" i="16"/>
  <c r="W76" i="16"/>
  <c r="T77" i="16"/>
  <c r="W77" i="16" s="1"/>
  <c r="T78" i="16"/>
  <c r="W78" i="16" s="1"/>
  <c r="T79" i="16"/>
  <c r="W79" i="16" s="1"/>
  <c r="T80" i="16"/>
  <c r="W80" i="16"/>
  <c r="T81" i="16"/>
  <c r="W81" i="16" s="1"/>
  <c r="T82" i="16"/>
  <c r="W82" i="16" s="1"/>
  <c r="T83" i="16"/>
  <c r="W83" i="16" s="1"/>
  <c r="T84" i="16"/>
  <c r="W84" i="16" s="1"/>
  <c r="T85" i="16"/>
  <c r="W85" i="16" s="1"/>
  <c r="T86" i="16"/>
  <c r="W86" i="16"/>
  <c r="R51" i="16"/>
  <c r="U51" i="16" s="1"/>
  <c r="R52" i="16"/>
  <c r="U52" i="16" s="1"/>
  <c r="R53" i="16"/>
  <c r="U53" i="16" s="1"/>
  <c r="R54" i="16"/>
  <c r="U54" i="16" s="1"/>
  <c r="R55" i="16"/>
  <c r="U55" i="16" s="1"/>
  <c r="R56" i="16"/>
  <c r="U56" i="16"/>
  <c r="R57" i="16"/>
  <c r="U57" i="16" s="1"/>
  <c r="R58" i="16"/>
  <c r="U58" i="16" s="1"/>
  <c r="R59" i="16"/>
  <c r="U59" i="16" s="1"/>
  <c r="R60" i="16"/>
  <c r="U60" i="16"/>
  <c r="R61" i="16"/>
  <c r="U61" i="16" s="1"/>
  <c r="R62" i="16"/>
  <c r="U62" i="16" s="1"/>
  <c r="R63" i="16"/>
  <c r="U63" i="16" s="1"/>
  <c r="R64" i="16"/>
  <c r="U64" i="16" s="1"/>
  <c r="R65" i="16"/>
  <c r="U65" i="16" s="1"/>
  <c r="T50" i="16"/>
  <c r="W50" i="16"/>
  <c r="T44" i="16"/>
  <c r="W44" i="16" s="1"/>
  <c r="T43" i="16"/>
  <c r="W43" i="16" s="1"/>
  <c r="T42" i="16"/>
  <c r="W42" i="16" s="1"/>
  <c r="T41" i="16"/>
  <c r="W41" i="16" s="1"/>
  <c r="T40" i="16"/>
  <c r="W40" i="16" s="1"/>
  <c r="T39" i="16"/>
  <c r="W39" i="16"/>
  <c r="T38" i="16"/>
  <c r="W38" i="16" s="1"/>
  <c r="T37" i="16"/>
  <c r="W37" i="16" s="1"/>
  <c r="T36" i="16"/>
  <c r="W36" i="16" s="1"/>
  <c r="T35" i="16"/>
  <c r="W35" i="16"/>
  <c r="T34" i="16"/>
  <c r="W34" i="16" s="1"/>
  <c r="T33" i="16"/>
  <c r="W33" i="16" s="1"/>
  <c r="T32" i="16"/>
  <c r="W32" i="16" s="1"/>
  <c r="T31" i="16"/>
  <c r="W31" i="16" s="1"/>
  <c r="T30" i="16"/>
  <c r="W30" i="16" s="1"/>
  <c r="R29" i="16"/>
  <c r="U29" i="16"/>
  <c r="R23" i="16"/>
  <c r="U23" i="16" s="1"/>
  <c r="R22" i="16"/>
  <c r="U22" i="16" s="1"/>
  <c r="R21" i="16"/>
  <c r="U21" i="16" s="1"/>
  <c r="R20" i="16"/>
  <c r="U20" i="16" s="1"/>
  <c r="R19" i="16"/>
  <c r="U19" i="16" s="1"/>
  <c r="R18" i="16"/>
  <c r="U18" i="16"/>
  <c r="R17" i="16"/>
  <c r="U17" i="16" s="1"/>
  <c r="R16" i="16"/>
  <c r="U16" i="16" s="1"/>
  <c r="R15" i="16"/>
  <c r="U15" i="16" s="1"/>
  <c r="R14" i="16"/>
  <c r="U14" i="16"/>
  <c r="R13" i="16"/>
  <c r="U13" i="16" s="1"/>
  <c r="R12" i="16"/>
  <c r="U12" i="16" s="1"/>
  <c r="R11" i="16"/>
  <c r="U11" i="16" s="1"/>
  <c r="R10" i="16"/>
  <c r="U10" i="16" s="1"/>
  <c r="R9" i="16"/>
  <c r="U9" i="16" s="1"/>
  <c r="T422" i="17"/>
  <c r="W422" i="17"/>
  <c r="T421" i="17"/>
  <c r="W421" i="17" s="1"/>
  <c r="T420" i="17"/>
  <c r="W420" i="17" s="1"/>
  <c r="T419" i="17"/>
  <c r="W419" i="17" s="1"/>
  <c r="T418" i="17"/>
  <c r="W418" i="17" s="1"/>
  <c r="T417" i="17"/>
  <c r="W417" i="17" s="1"/>
  <c r="T416" i="17"/>
  <c r="W416" i="17"/>
  <c r="T415" i="17"/>
  <c r="W415" i="17" s="1"/>
  <c r="T414" i="17"/>
  <c r="W414" i="17" s="1"/>
  <c r="T413" i="17"/>
  <c r="W413" i="17" s="1"/>
  <c r="T412" i="17"/>
  <c r="W412" i="17"/>
  <c r="T411" i="17"/>
  <c r="W411" i="17" s="1"/>
  <c r="T410" i="17"/>
  <c r="W410" i="17" s="1"/>
  <c r="T409" i="17"/>
  <c r="T408" i="17"/>
  <c r="W408" i="17" s="1"/>
  <c r="R407" i="17"/>
  <c r="U407" i="17" s="1"/>
  <c r="R401" i="17"/>
  <c r="U401" i="17" s="1"/>
  <c r="R400" i="17"/>
  <c r="U400" i="17"/>
  <c r="R399" i="17"/>
  <c r="U399" i="17" s="1"/>
  <c r="R398" i="17"/>
  <c r="U398" i="17" s="1"/>
  <c r="R397" i="17"/>
  <c r="U397" i="17" s="1"/>
  <c r="R396" i="17"/>
  <c r="U396" i="17" s="1"/>
  <c r="R395" i="17"/>
  <c r="U395" i="17" s="1"/>
  <c r="R394" i="17"/>
  <c r="U394" i="17"/>
  <c r="R393" i="17"/>
  <c r="U393" i="17" s="1"/>
  <c r="R392" i="17"/>
  <c r="U392" i="17" s="1"/>
  <c r="R391" i="17"/>
  <c r="U391" i="17" s="1"/>
  <c r="R390" i="17"/>
  <c r="U390" i="17"/>
  <c r="R389" i="17"/>
  <c r="U389" i="17" s="1"/>
  <c r="R388" i="17"/>
  <c r="U388" i="17" s="1"/>
  <c r="R387" i="17"/>
  <c r="U387" i="17" s="1"/>
  <c r="T380" i="17"/>
  <c r="W380" i="17" s="1"/>
  <c r="T379" i="17"/>
  <c r="W379" i="17" s="1"/>
  <c r="T378" i="17"/>
  <c r="W378" i="17"/>
  <c r="T377" i="17"/>
  <c r="W377" i="17" s="1"/>
  <c r="T376" i="17"/>
  <c r="W376" i="17" s="1"/>
  <c r="T375" i="17"/>
  <c r="W375" i="17" s="1"/>
  <c r="T374" i="17"/>
  <c r="W374" i="17" s="1"/>
  <c r="T373" i="17"/>
  <c r="W373" i="17" s="1"/>
  <c r="T372" i="17"/>
  <c r="W372" i="17"/>
  <c r="T371" i="17"/>
  <c r="W371" i="17" s="1"/>
  <c r="T370" i="17"/>
  <c r="W370" i="17" s="1"/>
  <c r="T369" i="17"/>
  <c r="W369" i="17" s="1"/>
  <c r="T368" i="17"/>
  <c r="W368" i="17"/>
  <c r="T367" i="17"/>
  <c r="W367" i="17" s="1"/>
  <c r="T366" i="17"/>
  <c r="W366" i="17" s="1"/>
  <c r="R365" i="17"/>
  <c r="U365" i="17" s="1"/>
  <c r="R359" i="17"/>
  <c r="U359" i="17" s="1"/>
  <c r="R358" i="17"/>
  <c r="U358" i="17" s="1"/>
  <c r="R357" i="17"/>
  <c r="U357" i="17"/>
  <c r="R356" i="17"/>
  <c r="U356" i="17" s="1"/>
  <c r="R355" i="17"/>
  <c r="U355" i="17" s="1"/>
  <c r="R354" i="17"/>
  <c r="U354" i="17" s="1"/>
  <c r="R353" i="17"/>
  <c r="U353" i="17" s="1"/>
  <c r="R352" i="17"/>
  <c r="U352" i="17" s="1"/>
  <c r="R351" i="17"/>
  <c r="U351" i="17"/>
  <c r="R350" i="17"/>
  <c r="U350" i="17" s="1"/>
  <c r="R349" i="17"/>
  <c r="U349" i="17" s="1"/>
  <c r="R348" i="17"/>
  <c r="U348" i="17" s="1"/>
  <c r="R347" i="17"/>
  <c r="U347" i="17"/>
  <c r="R346" i="17"/>
  <c r="U346" i="17" s="1"/>
  <c r="R345" i="17"/>
  <c r="U345" i="17" s="1"/>
  <c r="T338" i="17"/>
  <c r="W338" i="17" s="1"/>
  <c r="T337" i="17"/>
  <c r="W337" i="17" s="1"/>
  <c r="T336" i="17"/>
  <c r="W336" i="17" s="1"/>
  <c r="T335" i="17"/>
  <c r="W335" i="17"/>
  <c r="T334" i="17"/>
  <c r="W334" i="17" s="1"/>
  <c r="T333" i="17"/>
  <c r="W333" i="17" s="1"/>
  <c r="T332" i="17"/>
  <c r="W332" i="17" s="1"/>
  <c r="T331" i="17"/>
  <c r="W331" i="17" s="1"/>
  <c r="T330" i="17"/>
  <c r="W330" i="17" s="1"/>
  <c r="T329" i="17"/>
  <c r="W329" i="17"/>
  <c r="T328" i="17"/>
  <c r="W328" i="17" s="1"/>
  <c r="T327" i="17"/>
  <c r="W327" i="17" s="1"/>
  <c r="T326" i="17"/>
  <c r="W326" i="17" s="1"/>
  <c r="T325" i="17"/>
  <c r="W325" i="17"/>
  <c r="T324" i="17"/>
  <c r="W324" i="17" s="1"/>
  <c r="R323" i="17"/>
  <c r="R317" i="17"/>
  <c r="U317" i="17"/>
  <c r="R316" i="17"/>
  <c r="U316" i="17" s="1"/>
  <c r="R315" i="17"/>
  <c r="U315" i="17" s="1"/>
  <c r="R314" i="17"/>
  <c r="U314" i="17" s="1"/>
  <c r="R313" i="17"/>
  <c r="U313" i="17" s="1"/>
  <c r="R312" i="17"/>
  <c r="U312" i="17" s="1"/>
  <c r="R311" i="17"/>
  <c r="U311" i="17" s="1"/>
  <c r="R310" i="17"/>
  <c r="U310" i="17" s="1"/>
  <c r="R309" i="17"/>
  <c r="U309" i="17" s="1"/>
  <c r="R308" i="17"/>
  <c r="U308" i="17" s="1"/>
  <c r="R307" i="17"/>
  <c r="U307" i="17" s="1"/>
  <c r="R306" i="17"/>
  <c r="U306" i="17" s="1"/>
  <c r="R305" i="17"/>
  <c r="U305" i="17" s="1"/>
  <c r="R304" i="17"/>
  <c r="U304" i="17" s="1"/>
  <c r="R303" i="17"/>
  <c r="U303" i="17" s="1"/>
  <c r="R289" i="17"/>
  <c r="U289" i="17" s="1"/>
  <c r="R287" i="17"/>
  <c r="U287" i="17"/>
  <c r="R285" i="17"/>
  <c r="U285" i="17" s="1"/>
  <c r="R283" i="17"/>
  <c r="U283" i="17" s="1"/>
  <c r="R275" i="17"/>
  <c r="U275" i="17" s="1"/>
  <c r="R273" i="17"/>
  <c r="U273" i="17" s="1"/>
  <c r="R271" i="17"/>
  <c r="U271" i="17" s="1"/>
  <c r="R269" i="17"/>
  <c r="U269" i="17" s="1"/>
  <c r="R267" i="17"/>
  <c r="U267" i="17" s="1"/>
  <c r="R265" i="17"/>
  <c r="U265" i="17" s="1"/>
  <c r="R263" i="17"/>
  <c r="R253" i="17"/>
  <c r="U253" i="17" s="1"/>
  <c r="R251" i="17"/>
  <c r="U251" i="17" s="1"/>
  <c r="R249" i="17"/>
  <c r="U249" i="17"/>
  <c r="R247" i="17"/>
  <c r="U247" i="17" s="1"/>
  <c r="R245" i="17"/>
  <c r="U245" i="17" s="1"/>
  <c r="R243" i="17"/>
  <c r="U243" i="17" s="1"/>
  <c r="R241" i="17"/>
  <c r="U241" i="17" s="1"/>
  <c r="R233" i="17"/>
  <c r="U233" i="17" s="1"/>
  <c r="R231" i="17"/>
  <c r="U231" i="17"/>
  <c r="R229" i="17"/>
  <c r="U229" i="17" s="1"/>
  <c r="R227" i="17"/>
  <c r="U227" i="17" s="1"/>
  <c r="R225" i="17"/>
  <c r="U225" i="17" s="1"/>
  <c r="R223" i="17"/>
  <c r="U223" i="17"/>
  <c r="R221" i="17"/>
  <c r="R211" i="17"/>
  <c r="U211" i="17" s="1"/>
  <c r="R209" i="17"/>
  <c r="U209" i="17" s="1"/>
  <c r="R207" i="17"/>
  <c r="U207" i="17" s="1"/>
  <c r="R205" i="17"/>
  <c r="U205" i="17"/>
  <c r="R203" i="17"/>
  <c r="U203" i="17" s="1"/>
  <c r="R201" i="17"/>
  <c r="U201" i="17" s="1"/>
  <c r="R199" i="17"/>
  <c r="U199" i="17" s="1"/>
  <c r="R191" i="17"/>
  <c r="U191" i="17" s="1"/>
  <c r="R189" i="17"/>
  <c r="U189" i="17" s="1"/>
  <c r="R187" i="17"/>
  <c r="U187" i="17" s="1"/>
  <c r="R185" i="17"/>
  <c r="U185" i="17" s="1"/>
  <c r="R183" i="17"/>
  <c r="U183" i="17"/>
  <c r="R181" i="17"/>
  <c r="U181" i="17" s="1"/>
  <c r="T365" i="18"/>
  <c r="T323" i="18"/>
  <c r="T302" i="18"/>
  <c r="R303" i="18"/>
  <c r="U303" i="18"/>
  <c r="R304" i="18"/>
  <c r="U304" i="18" s="1"/>
  <c r="R305" i="18"/>
  <c r="U305" i="18" s="1"/>
  <c r="T9" i="16"/>
  <c r="W9" i="16" s="1"/>
  <c r="T387" i="17"/>
  <c r="W387" i="17"/>
  <c r="T345" i="17"/>
  <c r="W345" i="17" s="1"/>
  <c r="T303" i="17"/>
  <c r="W303" i="17" s="1"/>
  <c r="R282" i="17"/>
  <c r="U282" i="17" s="1"/>
  <c r="R180" i="17"/>
  <c r="U180" i="17" s="1"/>
  <c r="R179" i="17"/>
  <c r="U179" i="17" s="1"/>
  <c r="R178" i="17"/>
  <c r="R96" i="17"/>
  <c r="U96" i="17" s="1"/>
  <c r="R95" i="17"/>
  <c r="U95" i="17" s="1"/>
  <c r="R94" i="17"/>
  <c r="U94" i="17" s="1"/>
  <c r="R81" i="17"/>
  <c r="U81" i="17" s="1"/>
  <c r="R80" i="17"/>
  <c r="U80" i="17" s="1"/>
  <c r="R79" i="17"/>
  <c r="U79" i="17" s="1"/>
  <c r="R78" i="17"/>
  <c r="U78" i="17" s="1"/>
  <c r="R77" i="17"/>
  <c r="U77" i="17" s="1"/>
  <c r="R76" i="17"/>
  <c r="U76" i="17" s="1"/>
  <c r="R75" i="17"/>
  <c r="U75" i="17" s="1"/>
  <c r="R74" i="17"/>
  <c r="U74" i="17" s="1"/>
  <c r="R73" i="17"/>
  <c r="U73" i="17" s="1"/>
  <c r="R65" i="17"/>
  <c r="U65" i="17" s="1"/>
  <c r="R64" i="17"/>
  <c r="U64" i="17" s="1"/>
  <c r="R63" i="17"/>
  <c r="U63" i="17" s="1"/>
  <c r="R62" i="17"/>
  <c r="U62" i="17" s="1"/>
  <c r="R61" i="17"/>
  <c r="U61" i="17" s="1"/>
  <c r="R60" i="17"/>
  <c r="U60" i="17" s="1"/>
  <c r="R59" i="17"/>
  <c r="U59" i="17" s="1"/>
  <c r="R58" i="17"/>
  <c r="U58" i="17" s="1"/>
  <c r="R57" i="17"/>
  <c r="U57" i="17"/>
  <c r="R56" i="17"/>
  <c r="U56" i="17" s="1"/>
  <c r="R55" i="17"/>
  <c r="U55" i="17" s="1"/>
  <c r="R54" i="17"/>
  <c r="U54" i="17" s="1"/>
  <c r="R53" i="17"/>
  <c r="U53" i="17" s="1"/>
  <c r="R52" i="17"/>
  <c r="U52" i="17" s="1"/>
  <c r="R44" i="17"/>
  <c r="U44" i="17" s="1"/>
  <c r="R43" i="17"/>
  <c r="U43" i="17"/>
  <c r="R42" i="17"/>
  <c r="U42" i="17" s="1"/>
  <c r="R41" i="17"/>
  <c r="U41" i="17" s="1"/>
  <c r="R40" i="17"/>
  <c r="U40" i="17" s="1"/>
  <c r="R39" i="17"/>
  <c r="U39" i="17" s="1"/>
  <c r="R38" i="17"/>
  <c r="U38" i="17" s="1"/>
  <c r="R37" i="17"/>
  <c r="U37" i="17"/>
  <c r="R36" i="17"/>
  <c r="U36" i="17" s="1"/>
  <c r="R35" i="17"/>
  <c r="U35" i="17" s="1"/>
  <c r="R34" i="17"/>
  <c r="U34" i="17" s="1"/>
  <c r="R33" i="17"/>
  <c r="U33" i="17" s="1"/>
  <c r="R32" i="17"/>
  <c r="U32" i="17" s="1"/>
  <c r="R31" i="17"/>
  <c r="U31" i="17" s="1"/>
  <c r="R23" i="17"/>
  <c r="U23" i="17" s="1"/>
  <c r="R22" i="17"/>
  <c r="U22" i="17"/>
  <c r="R21" i="17"/>
  <c r="U21" i="17" s="1"/>
  <c r="R20" i="17"/>
  <c r="U20" i="17"/>
  <c r="R19" i="17"/>
  <c r="U19" i="17" s="1"/>
  <c r="R18" i="17"/>
  <c r="U18" i="17"/>
  <c r="R17" i="17"/>
  <c r="U17" i="17" s="1"/>
  <c r="R16" i="17"/>
  <c r="U16" i="17"/>
  <c r="R15" i="17"/>
  <c r="U15" i="17" s="1"/>
  <c r="R14" i="17"/>
  <c r="U14" i="17"/>
  <c r="R13" i="17"/>
  <c r="U13" i="17" s="1"/>
  <c r="R12" i="17"/>
  <c r="U12" i="17" s="1"/>
  <c r="R11" i="17"/>
  <c r="U11" i="17" s="1"/>
  <c r="R10" i="17"/>
  <c r="R422" i="18"/>
  <c r="U422" i="18" s="1"/>
  <c r="R421" i="18"/>
  <c r="U421" i="18" s="1"/>
  <c r="R420" i="18"/>
  <c r="U420" i="18" s="1"/>
  <c r="R419" i="18"/>
  <c r="U419" i="18" s="1"/>
  <c r="R418" i="18"/>
  <c r="U418" i="18" s="1"/>
  <c r="R417" i="18"/>
  <c r="U417" i="18" s="1"/>
  <c r="R416" i="18"/>
  <c r="U416" i="18" s="1"/>
  <c r="R415" i="18"/>
  <c r="U415" i="18" s="1"/>
  <c r="R414" i="18"/>
  <c r="U414" i="18" s="1"/>
  <c r="R413" i="18"/>
  <c r="U413" i="18" s="1"/>
  <c r="R412" i="18"/>
  <c r="U412" i="18" s="1"/>
  <c r="R411" i="18"/>
  <c r="U411" i="18" s="1"/>
  <c r="R410" i="18"/>
  <c r="U410" i="18"/>
  <c r="R409" i="18"/>
  <c r="R401" i="18"/>
  <c r="U401" i="18" s="1"/>
  <c r="R400" i="18"/>
  <c r="U400" i="18" s="1"/>
  <c r="R399" i="18"/>
  <c r="U399" i="18" s="1"/>
  <c r="R398" i="18"/>
  <c r="U398" i="18" s="1"/>
  <c r="R397" i="18"/>
  <c r="U397" i="18"/>
  <c r="R396" i="18"/>
  <c r="U396" i="18" s="1"/>
  <c r="R395" i="18"/>
  <c r="U395" i="18" s="1"/>
  <c r="R394" i="18"/>
  <c r="U394" i="18" s="1"/>
  <c r="R393" i="18"/>
  <c r="U393" i="18" s="1"/>
  <c r="R392" i="18"/>
  <c r="U392" i="18" s="1"/>
  <c r="R391" i="18"/>
  <c r="U391" i="18" s="1"/>
  <c r="R390" i="18"/>
  <c r="U390" i="18" s="1"/>
  <c r="R389" i="18"/>
  <c r="U389" i="18" s="1"/>
  <c r="R388" i="18"/>
  <c r="U388" i="18" s="1"/>
  <c r="R380" i="18"/>
  <c r="U380" i="18" s="1"/>
  <c r="R379" i="18"/>
  <c r="U379" i="18" s="1"/>
  <c r="R378" i="18"/>
  <c r="U378" i="18" s="1"/>
  <c r="R377" i="18"/>
  <c r="U377" i="18" s="1"/>
  <c r="R376" i="18"/>
  <c r="U376" i="18" s="1"/>
  <c r="R374" i="18"/>
  <c r="U374" i="18" s="1"/>
  <c r="R373" i="18"/>
  <c r="U373" i="18" s="1"/>
  <c r="R372" i="18"/>
  <c r="U372" i="18" s="1"/>
  <c r="R371" i="18"/>
  <c r="U371" i="18" s="1"/>
  <c r="R370" i="18"/>
  <c r="U370" i="18" s="1"/>
  <c r="R369" i="18"/>
  <c r="U369" i="18" s="1"/>
  <c r="R368" i="18"/>
  <c r="R367" i="18"/>
  <c r="U367" i="18" s="1"/>
  <c r="R338" i="18"/>
  <c r="U338" i="18" s="1"/>
  <c r="R337" i="18"/>
  <c r="U337" i="18" s="1"/>
  <c r="R336" i="18"/>
  <c r="U336" i="18" s="1"/>
  <c r="R335" i="18"/>
  <c r="U335" i="18" s="1"/>
  <c r="R334" i="18"/>
  <c r="U334" i="18" s="1"/>
  <c r="R333" i="18"/>
  <c r="U333" i="18" s="1"/>
  <c r="R332" i="18"/>
  <c r="U332" i="18"/>
  <c r="R331" i="18"/>
  <c r="U331" i="18" s="1"/>
  <c r="R330" i="18"/>
  <c r="U330" i="18" s="1"/>
  <c r="R329" i="18"/>
  <c r="U329" i="18" s="1"/>
  <c r="R328" i="18"/>
  <c r="U328" i="18" s="1"/>
  <c r="R327" i="18"/>
  <c r="U327" i="18" s="1"/>
  <c r="R326" i="18"/>
  <c r="U326" i="18"/>
  <c r="R325" i="18"/>
  <c r="U325" i="18" s="1"/>
  <c r="O322" i="18"/>
  <c r="T281" i="18"/>
  <c r="R263" i="18"/>
  <c r="U263" i="18" s="1"/>
  <c r="R262" i="18"/>
  <c r="R261" i="18"/>
  <c r="U261" i="18"/>
  <c r="T239" i="18"/>
  <c r="W239" i="18" s="1"/>
  <c r="R221" i="18"/>
  <c r="U221" i="18" s="1"/>
  <c r="R220" i="18"/>
  <c r="U220" i="18" s="1"/>
  <c r="R219" i="18"/>
  <c r="T197" i="18"/>
  <c r="R180" i="18"/>
  <c r="U180" i="18" s="1"/>
  <c r="R179" i="18"/>
  <c r="U179" i="18" s="1"/>
  <c r="R178" i="18"/>
  <c r="U178" i="18" s="1"/>
  <c r="R177" i="18"/>
  <c r="T155" i="18"/>
  <c r="W155" i="18"/>
  <c r="R138" i="18"/>
  <c r="U138" i="18" s="1"/>
  <c r="R137" i="18"/>
  <c r="U137" i="18" s="1"/>
  <c r="R136" i="18"/>
  <c r="U136" i="18" s="1"/>
  <c r="R135" i="18"/>
  <c r="U135" i="18" s="1"/>
  <c r="T113" i="18"/>
  <c r="T133" i="18" s="1"/>
  <c r="R96" i="18"/>
  <c r="U96" i="18" s="1"/>
  <c r="R95" i="18"/>
  <c r="U95" i="18"/>
  <c r="R94" i="18"/>
  <c r="U94" i="18" s="1"/>
  <c r="R93" i="18"/>
  <c r="T71" i="18"/>
  <c r="W71" i="18" s="1"/>
  <c r="R54" i="18"/>
  <c r="U54" i="18" s="1"/>
  <c r="R53" i="18"/>
  <c r="U53" i="18" s="1"/>
  <c r="R52" i="18"/>
  <c r="U52" i="18"/>
  <c r="R51" i="18"/>
  <c r="U51" i="18" s="1"/>
  <c r="T29" i="18"/>
  <c r="T407" i="19"/>
  <c r="W407" i="19"/>
  <c r="R351" i="19"/>
  <c r="U351" i="19" s="1"/>
  <c r="R349" i="19"/>
  <c r="U349" i="19" s="1"/>
  <c r="R347" i="19"/>
  <c r="U347" i="19" s="1"/>
  <c r="R345" i="19"/>
  <c r="U345" i="19" s="1"/>
  <c r="R331" i="19"/>
  <c r="U331" i="19" s="1"/>
  <c r="R329" i="19"/>
  <c r="U329" i="19" s="1"/>
  <c r="R327" i="19"/>
  <c r="U327" i="19" s="1"/>
  <c r="R325" i="19"/>
  <c r="U325" i="19" s="1"/>
  <c r="R289" i="19"/>
  <c r="U289" i="19" s="1"/>
  <c r="R287" i="19"/>
  <c r="U287" i="19"/>
  <c r="R285" i="19"/>
  <c r="U285" i="19" s="1"/>
  <c r="R283" i="19"/>
  <c r="R267" i="19"/>
  <c r="U267" i="19"/>
  <c r="R265" i="19"/>
  <c r="U265" i="19" s="1"/>
  <c r="R263" i="19"/>
  <c r="U263" i="19" s="1"/>
  <c r="R261" i="19"/>
  <c r="U261" i="19" s="1"/>
  <c r="R245" i="19"/>
  <c r="U245" i="19" s="1"/>
  <c r="R243" i="19"/>
  <c r="U243" i="19" s="1"/>
  <c r="R241" i="19"/>
  <c r="R223" i="19"/>
  <c r="U223" i="19" s="1"/>
  <c r="R221" i="19"/>
  <c r="U221" i="19" s="1"/>
  <c r="R219" i="19"/>
  <c r="U219" i="19" s="1"/>
  <c r="R211" i="19"/>
  <c r="R113" i="19"/>
  <c r="U113" i="19" s="1"/>
  <c r="R29" i="19"/>
  <c r="U29" i="19" s="1"/>
  <c r="R407" i="20"/>
  <c r="R365" i="20"/>
  <c r="R345" i="20"/>
  <c r="U345" i="20" s="1"/>
  <c r="R323" i="20"/>
  <c r="R303" i="20"/>
  <c r="U303" i="20" s="1"/>
  <c r="R281" i="20"/>
  <c r="U281" i="20" s="1"/>
  <c r="R239" i="20"/>
  <c r="U239" i="20" s="1"/>
  <c r="T207" i="20"/>
  <c r="W207" i="20" s="1"/>
  <c r="T206" i="20"/>
  <c r="W206" i="20" s="1"/>
  <c r="T205" i="20"/>
  <c r="W205" i="20" s="1"/>
  <c r="T204" i="20"/>
  <c r="W204" i="20" s="1"/>
  <c r="T203" i="20"/>
  <c r="W203" i="20" s="1"/>
  <c r="T202" i="20"/>
  <c r="W202" i="20" s="1"/>
  <c r="T201" i="20"/>
  <c r="W201" i="20"/>
  <c r="T200" i="20"/>
  <c r="W200" i="20" s="1"/>
  <c r="T199" i="20"/>
  <c r="W199" i="20" s="1"/>
  <c r="T198" i="20"/>
  <c r="W198" i="20" s="1"/>
  <c r="R197" i="20"/>
  <c r="U197" i="20" s="1"/>
  <c r="T186" i="20"/>
  <c r="W186" i="20" s="1"/>
  <c r="T185" i="20"/>
  <c r="W185" i="20" s="1"/>
  <c r="T184" i="20"/>
  <c r="W184" i="20" s="1"/>
  <c r="T183" i="20"/>
  <c r="W183" i="20"/>
  <c r="T182" i="20"/>
  <c r="W182" i="20" s="1"/>
  <c r="T181" i="20"/>
  <c r="W181" i="20" s="1"/>
  <c r="T180" i="20"/>
  <c r="W180" i="20" s="1"/>
  <c r="T179" i="20"/>
  <c r="W179" i="20" s="1"/>
  <c r="T178" i="20"/>
  <c r="W178" i="20" s="1"/>
  <c r="T177" i="20"/>
  <c r="W177" i="20" s="1"/>
  <c r="R176" i="20"/>
  <c r="T170" i="20"/>
  <c r="W170" i="20" s="1"/>
  <c r="T169" i="20"/>
  <c r="W169" i="20" s="1"/>
  <c r="T166" i="20"/>
  <c r="W166" i="20" s="1"/>
  <c r="T165" i="20"/>
  <c r="W165" i="20" s="1"/>
  <c r="T164" i="20"/>
  <c r="W164" i="20" s="1"/>
  <c r="T163" i="20"/>
  <c r="W163" i="20" s="1"/>
  <c r="T162" i="20"/>
  <c r="W162" i="20" s="1"/>
  <c r="T161" i="20"/>
  <c r="W161" i="20" s="1"/>
  <c r="T160" i="20"/>
  <c r="W160" i="20" s="1"/>
  <c r="T159" i="20"/>
  <c r="W159" i="20" s="1"/>
  <c r="T158" i="20"/>
  <c r="W158" i="20" s="1"/>
  <c r="T157" i="20"/>
  <c r="T156" i="20"/>
  <c r="W156" i="20"/>
  <c r="R134" i="20"/>
  <c r="T135" i="20"/>
  <c r="W135" i="20" s="1"/>
  <c r="R135" i="20"/>
  <c r="U135" i="20" s="1"/>
  <c r="R136" i="20"/>
  <c r="U136" i="20" s="1"/>
  <c r="R137" i="20"/>
  <c r="R138" i="20"/>
  <c r="U138" i="20" s="1"/>
  <c r="R139" i="20"/>
  <c r="U139" i="20"/>
  <c r="R140" i="20"/>
  <c r="U140" i="20" s="1"/>
  <c r="R141" i="20"/>
  <c r="U141" i="20" s="1"/>
  <c r="R142" i="20"/>
  <c r="U142" i="20" s="1"/>
  <c r="R143" i="20"/>
  <c r="U143" i="20" s="1"/>
  <c r="R144" i="20"/>
  <c r="U144" i="20" s="1"/>
  <c r="R145" i="20"/>
  <c r="U145" i="20" s="1"/>
  <c r="R146" i="20"/>
  <c r="U146" i="20" s="1"/>
  <c r="R147" i="20"/>
  <c r="U147" i="20" s="1"/>
  <c r="R148" i="20"/>
  <c r="U148" i="20" s="1"/>
  <c r="R149" i="20"/>
  <c r="U149" i="20" s="1"/>
  <c r="T134" i="20"/>
  <c r="W134" i="20" s="1"/>
  <c r="R285" i="18"/>
  <c r="U285" i="18" s="1"/>
  <c r="R284" i="18"/>
  <c r="U284" i="18" s="1"/>
  <c r="R283" i="18"/>
  <c r="U283" i="18" s="1"/>
  <c r="R242" i="18"/>
  <c r="U242" i="18" s="1"/>
  <c r="R241" i="18"/>
  <c r="R200" i="18"/>
  <c r="R199" i="18"/>
  <c r="U199" i="18" s="1"/>
  <c r="R158" i="18"/>
  <c r="U158" i="18" s="1"/>
  <c r="R157" i="18"/>
  <c r="R116" i="18"/>
  <c r="U116" i="18"/>
  <c r="R115" i="18"/>
  <c r="U115" i="18" s="1"/>
  <c r="R74" i="18"/>
  <c r="U74" i="18" s="1"/>
  <c r="R73" i="18"/>
  <c r="U73" i="18"/>
  <c r="R34" i="18"/>
  <c r="U34" i="18" s="1"/>
  <c r="R33" i="18"/>
  <c r="U33" i="18" s="1"/>
  <c r="R32" i="18"/>
  <c r="U32" i="18" s="1"/>
  <c r="R31" i="18"/>
  <c r="U31" i="18" s="1"/>
  <c r="R414" i="19"/>
  <c r="U414" i="19" s="1"/>
  <c r="R413" i="19"/>
  <c r="U413" i="19" s="1"/>
  <c r="R412" i="19"/>
  <c r="U412" i="19" s="1"/>
  <c r="R411" i="19"/>
  <c r="U411" i="19" s="1"/>
  <c r="R410" i="19"/>
  <c r="U410" i="19" s="1"/>
  <c r="R409" i="19"/>
  <c r="U409" i="19" s="1"/>
  <c r="R352" i="19"/>
  <c r="U352" i="19" s="1"/>
  <c r="R350" i="19"/>
  <c r="U350" i="19" s="1"/>
  <c r="R348" i="19"/>
  <c r="U348" i="19" s="1"/>
  <c r="R330" i="19"/>
  <c r="U330" i="19" s="1"/>
  <c r="R328" i="19"/>
  <c r="U328" i="19" s="1"/>
  <c r="R326" i="19"/>
  <c r="U326" i="19" s="1"/>
  <c r="R288" i="19"/>
  <c r="U288" i="19" s="1"/>
  <c r="R286" i="19"/>
  <c r="U286" i="19" s="1"/>
  <c r="R284" i="19"/>
  <c r="U284" i="19" s="1"/>
  <c r="R268" i="19"/>
  <c r="U268" i="19" s="1"/>
  <c r="R266" i="19"/>
  <c r="U266" i="19" s="1"/>
  <c r="R264" i="19"/>
  <c r="U264" i="19"/>
  <c r="R246" i="19"/>
  <c r="U246" i="19" s="1"/>
  <c r="R244" i="19"/>
  <c r="U244" i="19" s="1"/>
  <c r="R242" i="19"/>
  <c r="U242" i="19" s="1"/>
  <c r="R228" i="19"/>
  <c r="U228" i="19"/>
  <c r="R226" i="19"/>
  <c r="U226" i="19" s="1"/>
  <c r="R224" i="19"/>
  <c r="U224" i="19" s="1"/>
  <c r="R222" i="19"/>
  <c r="U222" i="19" s="1"/>
  <c r="R120" i="19"/>
  <c r="U120" i="19" s="1"/>
  <c r="R119" i="19"/>
  <c r="U119" i="19" s="1"/>
  <c r="R118" i="19"/>
  <c r="U118" i="19"/>
  <c r="R117" i="19"/>
  <c r="U117" i="19" s="1"/>
  <c r="R116" i="19"/>
  <c r="U116" i="19" s="1"/>
  <c r="R115" i="19"/>
  <c r="U115" i="19" s="1"/>
  <c r="R36" i="19"/>
  <c r="U36" i="19" s="1"/>
  <c r="R35" i="19"/>
  <c r="U35" i="19" s="1"/>
  <c r="R34" i="19"/>
  <c r="U34" i="19"/>
  <c r="R33" i="19"/>
  <c r="U33" i="19" s="1"/>
  <c r="R32" i="19"/>
  <c r="U32" i="19" s="1"/>
  <c r="R31" i="19"/>
  <c r="U31" i="19" s="1"/>
  <c r="R414" i="20"/>
  <c r="U414" i="20"/>
  <c r="R413" i="20"/>
  <c r="U413" i="20" s="1"/>
  <c r="R412" i="20"/>
  <c r="U412" i="20" s="1"/>
  <c r="R411" i="20"/>
  <c r="U411" i="20" s="1"/>
  <c r="R410" i="20"/>
  <c r="U410" i="20" s="1"/>
  <c r="R409" i="20"/>
  <c r="U409" i="20" s="1"/>
  <c r="R371" i="20"/>
  <c r="U371" i="20"/>
  <c r="R370" i="20"/>
  <c r="U370" i="20" s="1"/>
  <c r="R369" i="20"/>
  <c r="U369" i="20" s="1"/>
  <c r="R368" i="20"/>
  <c r="U368" i="20" s="1"/>
  <c r="R367" i="20"/>
  <c r="U367" i="20" s="1"/>
  <c r="R329" i="20"/>
  <c r="U329" i="20" s="1"/>
  <c r="R328" i="20"/>
  <c r="U328" i="20"/>
  <c r="R327" i="20"/>
  <c r="U327" i="20" s="1"/>
  <c r="R326" i="20"/>
  <c r="U326" i="20" s="1"/>
  <c r="R325" i="20"/>
  <c r="U325" i="20" s="1"/>
  <c r="R289" i="20"/>
  <c r="U289" i="20"/>
  <c r="R288" i="20"/>
  <c r="U288" i="20" s="1"/>
  <c r="R287" i="20"/>
  <c r="U287" i="20" s="1"/>
  <c r="R286" i="20"/>
  <c r="U286" i="20" s="1"/>
  <c r="R285" i="20"/>
  <c r="U285" i="20" s="1"/>
  <c r="R284" i="20"/>
  <c r="U284" i="20" s="1"/>
  <c r="R283" i="20"/>
  <c r="U283" i="20"/>
  <c r="R250" i="20"/>
  <c r="U250" i="20" s="1"/>
  <c r="R249" i="20"/>
  <c r="U249" i="20" s="1"/>
  <c r="R248" i="20"/>
  <c r="U248" i="20" s="1"/>
  <c r="R247" i="20"/>
  <c r="U247" i="20" s="1"/>
  <c r="R246" i="20"/>
  <c r="U246" i="20" s="1"/>
  <c r="R245" i="20"/>
  <c r="U245" i="20"/>
  <c r="R244" i="20"/>
  <c r="U244" i="20" s="1"/>
  <c r="R243" i="20"/>
  <c r="U243" i="20" s="1"/>
  <c r="R242" i="20"/>
  <c r="U242" i="20" s="1"/>
  <c r="R241" i="20"/>
  <c r="U241" i="20"/>
  <c r="R203" i="20"/>
  <c r="U203" i="20" s="1"/>
  <c r="R202" i="20"/>
  <c r="U202" i="20" s="1"/>
  <c r="R201" i="20"/>
  <c r="U201" i="20" s="1"/>
  <c r="R200" i="20"/>
  <c r="U200" i="20" s="1"/>
  <c r="R199" i="20"/>
  <c r="U199" i="20" s="1"/>
  <c r="R187" i="20"/>
  <c r="U187" i="20"/>
  <c r="R186" i="20"/>
  <c r="U186" i="20" s="1"/>
  <c r="R185" i="20"/>
  <c r="U185" i="20" s="1"/>
  <c r="R184" i="20"/>
  <c r="U184" i="20" s="1"/>
  <c r="R183" i="20"/>
  <c r="U183" i="20" s="1"/>
  <c r="R177" i="20"/>
  <c r="U177" i="20" s="1"/>
  <c r="R178" i="20"/>
  <c r="U178" i="20"/>
  <c r="R179" i="20"/>
  <c r="U179" i="20" s="1"/>
  <c r="R180" i="20"/>
  <c r="U180" i="20" s="1"/>
  <c r="R181" i="20"/>
  <c r="U181" i="20" s="1"/>
  <c r="T176" i="20"/>
  <c r="W176" i="20"/>
  <c r="R156" i="20"/>
  <c r="U156" i="20" s="1"/>
  <c r="R157" i="20"/>
  <c r="U157" i="20" s="1"/>
  <c r="R158" i="20"/>
  <c r="R159" i="20"/>
  <c r="U159" i="20" s="1"/>
  <c r="R160" i="20"/>
  <c r="U160" i="20" s="1"/>
  <c r="R161" i="20"/>
  <c r="U161" i="20"/>
  <c r="R162" i="20"/>
  <c r="R163" i="20"/>
  <c r="U163" i="20" s="1"/>
  <c r="R164" i="20"/>
  <c r="U164" i="20" s="1"/>
  <c r="R165" i="20"/>
  <c r="U165" i="20" s="1"/>
  <c r="R166" i="20"/>
  <c r="U166" i="20" s="1"/>
  <c r="R167" i="20"/>
  <c r="U167" i="20"/>
  <c r="R168" i="20"/>
  <c r="U168" i="20" s="1"/>
  <c r="R169" i="20"/>
  <c r="U169" i="20" s="1"/>
  <c r="R170" i="20"/>
  <c r="U170" i="20" s="1"/>
  <c r="T155" i="20"/>
  <c r="T149" i="20"/>
  <c r="W149" i="20" s="1"/>
  <c r="T148" i="20"/>
  <c r="W148" i="20" s="1"/>
  <c r="T147" i="20"/>
  <c r="W147" i="20"/>
  <c r="T146" i="20"/>
  <c r="W146" i="20" s="1"/>
  <c r="T145" i="20"/>
  <c r="W145" i="20" s="1"/>
  <c r="T144" i="20"/>
  <c r="W144" i="20" s="1"/>
  <c r="T143" i="20"/>
  <c r="W143" i="20" s="1"/>
  <c r="T142" i="20"/>
  <c r="W142" i="20" s="1"/>
  <c r="T138" i="20"/>
  <c r="W138" i="20"/>
  <c r="T137" i="20"/>
  <c r="W137" i="20" s="1"/>
  <c r="T136" i="20"/>
  <c r="T128" i="20"/>
  <c r="W128" i="20" s="1"/>
  <c r="T127" i="20"/>
  <c r="W127" i="20" s="1"/>
  <c r="T126" i="20"/>
  <c r="W126" i="20" s="1"/>
  <c r="T125" i="20"/>
  <c r="W125" i="20" s="1"/>
  <c r="T124" i="20"/>
  <c r="W124" i="20"/>
  <c r="T123" i="20"/>
  <c r="W123" i="20" s="1"/>
  <c r="T121" i="20"/>
  <c r="W121" i="20" s="1"/>
  <c r="T120" i="20"/>
  <c r="W120" i="20" s="1"/>
  <c r="T119" i="20"/>
  <c r="W119" i="20"/>
  <c r="T118" i="20"/>
  <c r="W118" i="20" s="1"/>
  <c r="T117" i="20"/>
  <c r="W117" i="20" s="1"/>
  <c r="T116" i="20"/>
  <c r="W116" i="20" s="1"/>
  <c r="T115" i="20"/>
  <c r="W115" i="20"/>
  <c r="T114" i="20"/>
  <c r="W114" i="20" s="1"/>
  <c r="R113" i="20"/>
  <c r="U113" i="20" s="1"/>
  <c r="R107" i="20"/>
  <c r="U107" i="20" s="1"/>
  <c r="R106" i="20"/>
  <c r="U106" i="20" s="1"/>
  <c r="R105" i="20"/>
  <c r="U105" i="20" s="1"/>
  <c r="R104" i="20"/>
  <c r="U104" i="20" s="1"/>
  <c r="R103" i="20"/>
  <c r="U103" i="20" s="1"/>
  <c r="R102" i="20"/>
  <c r="U102" i="20"/>
  <c r="R101" i="20"/>
  <c r="U101" i="20" s="1"/>
  <c r="R100" i="20"/>
  <c r="U100" i="20" s="1"/>
  <c r="R99" i="20"/>
  <c r="U99" i="20" s="1"/>
  <c r="R98" i="20"/>
  <c r="U98" i="20" s="1"/>
  <c r="R97" i="20"/>
  <c r="U97" i="20" s="1"/>
  <c r="R96" i="20"/>
  <c r="U96" i="20" s="1"/>
  <c r="R95" i="20"/>
  <c r="U95" i="20" s="1"/>
  <c r="R94" i="20"/>
  <c r="U94" i="20"/>
  <c r="R93" i="20"/>
  <c r="U93" i="20" s="1"/>
  <c r="T86" i="20"/>
  <c r="W86" i="20" s="1"/>
  <c r="T85" i="20"/>
  <c r="W85" i="20" s="1"/>
  <c r="T84" i="20"/>
  <c r="W84" i="20" s="1"/>
  <c r="T83" i="20"/>
  <c r="W83" i="20" s="1"/>
  <c r="T82" i="20"/>
  <c r="W82" i="20"/>
  <c r="T81" i="20"/>
  <c r="W81" i="20" s="1"/>
  <c r="T80" i="20"/>
  <c r="W80" i="20" s="1"/>
  <c r="T78" i="20"/>
  <c r="W78" i="20" s="1"/>
  <c r="T77" i="20"/>
  <c r="W77" i="20"/>
  <c r="T76" i="20"/>
  <c r="W76" i="20" s="1"/>
  <c r="T75" i="20"/>
  <c r="W75" i="20" s="1"/>
  <c r="T74" i="20"/>
  <c r="W74" i="20" s="1"/>
  <c r="T73" i="20"/>
  <c r="W73" i="20" s="1"/>
  <c r="T72" i="20"/>
  <c r="W72" i="20" s="1"/>
  <c r="R71" i="20"/>
  <c r="U71" i="20" s="1"/>
  <c r="R65" i="20"/>
  <c r="U65" i="20" s="1"/>
  <c r="R64" i="20"/>
  <c r="U64" i="20" s="1"/>
  <c r="R63" i="20"/>
  <c r="U63" i="20" s="1"/>
  <c r="R62" i="20"/>
  <c r="U62" i="20" s="1"/>
  <c r="R61" i="20"/>
  <c r="U61" i="20" s="1"/>
  <c r="R60" i="20"/>
  <c r="U60" i="20" s="1"/>
  <c r="R59" i="20"/>
  <c r="U59" i="20" s="1"/>
  <c r="R58" i="20"/>
  <c r="U58" i="20" s="1"/>
  <c r="R57" i="20"/>
  <c r="U57" i="20" s="1"/>
  <c r="R56" i="20"/>
  <c r="U56" i="20"/>
  <c r="R55" i="20"/>
  <c r="U55" i="20" s="1"/>
  <c r="R54" i="20"/>
  <c r="U54" i="20" s="1"/>
  <c r="R53" i="20"/>
  <c r="U53" i="20" s="1"/>
  <c r="R52" i="20"/>
  <c r="U52" i="20" s="1"/>
  <c r="R51" i="20"/>
  <c r="U51" i="20" s="1"/>
  <c r="T44" i="20"/>
  <c r="W44" i="20"/>
  <c r="T43" i="20"/>
  <c r="W43" i="20" s="1"/>
  <c r="T42" i="20"/>
  <c r="W42" i="20" s="1"/>
  <c r="T41" i="20"/>
  <c r="W41" i="20" s="1"/>
  <c r="T40" i="20"/>
  <c r="W40" i="20" s="1"/>
  <c r="T39" i="20"/>
  <c r="W39" i="20" s="1"/>
  <c r="T38" i="20"/>
  <c r="W38" i="20"/>
  <c r="T36" i="20"/>
  <c r="W36" i="20" s="1"/>
  <c r="T35" i="20"/>
  <c r="W35" i="20" s="1"/>
  <c r="T34" i="20"/>
  <c r="W34" i="20" s="1"/>
  <c r="T33" i="20"/>
  <c r="W33" i="20"/>
  <c r="T32" i="20"/>
  <c r="W32" i="20" s="1"/>
  <c r="T31" i="20"/>
  <c r="W31" i="20" s="1"/>
  <c r="T30" i="20"/>
  <c r="W30" i="20" s="1"/>
  <c r="R29" i="20"/>
  <c r="R23" i="20"/>
  <c r="U23" i="20" s="1"/>
  <c r="R22" i="20"/>
  <c r="U22" i="20" s="1"/>
  <c r="R21" i="20"/>
  <c r="U21" i="20" s="1"/>
  <c r="R20" i="20"/>
  <c r="U20" i="20" s="1"/>
  <c r="R19" i="20"/>
  <c r="U19" i="20" s="1"/>
  <c r="R18" i="20"/>
  <c r="U18" i="20"/>
  <c r="R17" i="20"/>
  <c r="U17" i="20" s="1"/>
  <c r="R16" i="20"/>
  <c r="U16" i="20" s="1"/>
  <c r="R15" i="20"/>
  <c r="U15" i="20" s="1"/>
  <c r="R14" i="20"/>
  <c r="U14" i="20"/>
  <c r="R13" i="20"/>
  <c r="U13" i="20" s="1"/>
  <c r="R12" i="20"/>
  <c r="R11" i="20"/>
  <c r="U11" i="20"/>
  <c r="R10" i="20"/>
  <c r="U10" i="20" s="1"/>
  <c r="R9" i="20"/>
  <c r="U9" i="20" s="1"/>
  <c r="T422" i="21"/>
  <c r="W422" i="21" s="1"/>
  <c r="T421" i="21"/>
  <c r="W421" i="21" s="1"/>
  <c r="T420" i="21"/>
  <c r="W420" i="21" s="1"/>
  <c r="T419" i="21"/>
  <c r="W419" i="21" s="1"/>
  <c r="T418" i="21"/>
  <c r="W418" i="21" s="1"/>
  <c r="T417" i="21"/>
  <c r="W417" i="21" s="1"/>
  <c r="T416" i="21"/>
  <c r="W416" i="21" s="1"/>
  <c r="T415" i="21"/>
  <c r="W415" i="21" s="1"/>
  <c r="T414" i="21"/>
  <c r="W414" i="21" s="1"/>
  <c r="T413" i="21"/>
  <c r="W413" i="21" s="1"/>
  <c r="T412" i="21"/>
  <c r="W412" i="21" s="1"/>
  <c r="T411" i="21"/>
  <c r="W411" i="21" s="1"/>
  <c r="T410" i="21"/>
  <c r="W410" i="21" s="1"/>
  <c r="T409" i="21"/>
  <c r="W409" i="21"/>
  <c r="T408" i="21"/>
  <c r="W408" i="21" s="1"/>
  <c r="R407" i="21"/>
  <c r="U407" i="21" s="1"/>
  <c r="R401" i="21"/>
  <c r="U401" i="21" s="1"/>
  <c r="R400" i="21"/>
  <c r="U400" i="21" s="1"/>
  <c r="R399" i="21"/>
  <c r="U399" i="21" s="1"/>
  <c r="R398" i="21"/>
  <c r="U398" i="21"/>
  <c r="R397" i="21"/>
  <c r="U397" i="21" s="1"/>
  <c r="R396" i="21"/>
  <c r="U396" i="21" s="1"/>
  <c r="R395" i="21"/>
  <c r="U395" i="21" s="1"/>
  <c r="R394" i="21"/>
  <c r="U394" i="21" s="1"/>
  <c r="R393" i="21"/>
  <c r="U393" i="21" s="1"/>
  <c r="R392" i="21"/>
  <c r="R391" i="21"/>
  <c r="R390" i="21"/>
  <c r="U390" i="21" s="1"/>
  <c r="R389" i="21"/>
  <c r="U389" i="21" s="1"/>
  <c r="R388" i="21"/>
  <c r="U388" i="21" s="1"/>
  <c r="R387" i="21"/>
  <c r="U387" i="21" s="1"/>
  <c r="R386" i="21"/>
  <c r="T387" i="21"/>
  <c r="W387" i="21" s="1"/>
  <c r="T388" i="21"/>
  <c r="W388" i="21" s="1"/>
  <c r="T389" i="21"/>
  <c r="W389" i="21" s="1"/>
  <c r="T390" i="21"/>
  <c r="W390" i="21" s="1"/>
  <c r="T367" i="21"/>
  <c r="W367" i="21" s="1"/>
  <c r="R366" i="21"/>
  <c r="U366" i="21" s="1"/>
  <c r="T365" i="21"/>
  <c r="T93" i="20"/>
  <c r="W93" i="20" s="1"/>
  <c r="T51" i="20"/>
  <c r="W51" i="20" s="1"/>
  <c r="T9" i="20"/>
  <c r="W9" i="20" s="1"/>
  <c r="T380" i="21"/>
  <c r="W380" i="21" s="1"/>
  <c r="T379" i="21"/>
  <c r="W379" i="21" s="1"/>
  <c r="T378" i="21"/>
  <c r="W378" i="21" s="1"/>
  <c r="T377" i="21"/>
  <c r="W377" i="21" s="1"/>
  <c r="T373" i="21"/>
  <c r="W373" i="21" s="1"/>
  <c r="T372" i="21"/>
  <c r="T371" i="21"/>
  <c r="W371" i="21" s="1"/>
  <c r="T370" i="21"/>
  <c r="W370" i="21" s="1"/>
  <c r="T369" i="21"/>
  <c r="W369" i="21" s="1"/>
  <c r="T368" i="21"/>
  <c r="W368" i="21" s="1"/>
  <c r="T366" i="21"/>
  <c r="W366" i="21" s="1"/>
  <c r="R365" i="21"/>
  <c r="U365" i="21"/>
  <c r="T344" i="21"/>
  <c r="W344" i="21" s="1"/>
  <c r="T324" i="21"/>
  <c r="W324" i="21"/>
  <c r="R323" i="21"/>
  <c r="T302" i="21"/>
  <c r="T282" i="21"/>
  <c r="W282" i="21"/>
  <c r="R281" i="21"/>
  <c r="U281" i="21" s="1"/>
  <c r="T261" i="21"/>
  <c r="W261" i="21" s="1"/>
  <c r="R260" i="21"/>
  <c r="U260" i="21" s="1"/>
  <c r="T240" i="21"/>
  <c r="W240" i="21" s="1"/>
  <c r="R239" i="21"/>
  <c r="T219" i="21"/>
  <c r="W219" i="21"/>
  <c r="R218" i="21"/>
  <c r="U218" i="21" s="1"/>
  <c r="T198" i="21"/>
  <c r="W198" i="21" s="1"/>
  <c r="R197" i="21"/>
  <c r="U197" i="21" s="1"/>
  <c r="T178" i="21"/>
  <c r="W178" i="21" s="1"/>
  <c r="R176" i="21"/>
  <c r="U176" i="21" s="1"/>
  <c r="T177" i="21"/>
  <c r="W177" i="21"/>
  <c r="R380" i="21"/>
  <c r="U380" i="21" s="1"/>
  <c r="R379" i="21"/>
  <c r="U379" i="21"/>
  <c r="R378" i="21"/>
  <c r="U378" i="21" s="1"/>
  <c r="R377" i="21"/>
  <c r="U377" i="21" s="1"/>
  <c r="R376" i="21"/>
  <c r="U376" i="21" s="1"/>
  <c r="R375" i="21"/>
  <c r="U375" i="21" s="1"/>
  <c r="R374" i="21"/>
  <c r="U374" i="21" s="1"/>
  <c r="R373" i="21"/>
  <c r="U373" i="21" s="1"/>
  <c r="R372" i="21"/>
  <c r="U372" i="21" s="1"/>
  <c r="R371" i="21"/>
  <c r="U371" i="21" s="1"/>
  <c r="R370" i="21"/>
  <c r="U370" i="21" s="1"/>
  <c r="R369" i="21"/>
  <c r="U369" i="21" s="1"/>
  <c r="R368" i="21"/>
  <c r="U368" i="21" s="1"/>
  <c r="R367" i="21"/>
  <c r="U367" i="21" s="1"/>
  <c r="T359" i="21"/>
  <c r="W359" i="21" s="1"/>
  <c r="T358" i="21"/>
  <c r="W358" i="21" s="1"/>
  <c r="T357" i="21"/>
  <c r="W357" i="21" s="1"/>
  <c r="T356" i="21"/>
  <c r="W356" i="21" s="1"/>
  <c r="T355" i="21"/>
  <c r="W355" i="21" s="1"/>
  <c r="T354" i="21"/>
  <c r="W354" i="21" s="1"/>
  <c r="T353" i="21"/>
  <c r="W353" i="21" s="1"/>
  <c r="T352" i="21"/>
  <c r="W352" i="21" s="1"/>
  <c r="T351" i="21"/>
  <c r="W351" i="21" s="1"/>
  <c r="T350" i="21"/>
  <c r="W350" i="21" s="1"/>
  <c r="T349" i="21"/>
  <c r="W349" i="21" s="1"/>
  <c r="T348" i="21"/>
  <c r="W348" i="21" s="1"/>
  <c r="T347" i="21"/>
  <c r="W347" i="21" s="1"/>
  <c r="T346" i="21"/>
  <c r="W346" i="21" s="1"/>
  <c r="T345" i="21"/>
  <c r="W345" i="21" s="1"/>
  <c r="R338" i="21"/>
  <c r="U338" i="21" s="1"/>
  <c r="R337" i="21"/>
  <c r="U337" i="21" s="1"/>
  <c r="R336" i="21"/>
  <c r="U336" i="21" s="1"/>
  <c r="R335" i="21"/>
  <c r="U335" i="21" s="1"/>
  <c r="R334" i="21"/>
  <c r="U334" i="21" s="1"/>
  <c r="R333" i="21"/>
  <c r="U333" i="21" s="1"/>
  <c r="R332" i="21"/>
  <c r="U332" i="21" s="1"/>
  <c r="R331" i="21"/>
  <c r="U331" i="21" s="1"/>
  <c r="R330" i="21"/>
  <c r="U330" i="21" s="1"/>
  <c r="R329" i="21"/>
  <c r="U329" i="21" s="1"/>
  <c r="R328" i="21"/>
  <c r="U328" i="21" s="1"/>
  <c r="R327" i="21"/>
  <c r="U327" i="21" s="1"/>
  <c r="R326" i="21"/>
  <c r="U326" i="21" s="1"/>
  <c r="R325" i="21"/>
  <c r="U325" i="21" s="1"/>
  <c r="T317" i="21"/>
  <c r="W317" i="21" s="1"/>
  <c r="T316" i="21"/>
  <c r="W316" i="21" s="1"/>
  <c r="T315" i="21"/>
  <c r="W315" i="21" s="1"/>
  <c r="T314" i="21"/>
  <c r="W314" i="21" s="1"/>
  <c r="T313" i="21"/>
  <c r="W313" i="21" s="1"/>
  <c r="T312" i="21"/>
  <c r="W312" i="21" s="1"/>
  <c r="T311" i="21"/>
  <c r="W311" i="21" s="1"/>
  <c r="T310" i="21"/>
  <c r="W310" i="21" s="1"/>
  <c r="T309" i="21"/>
  <c r="W309" i="21" s="1"/>
  <c r="T308" i="21"/>
  <c r="W308" i="21" s="1"/>
  <c r="T307" i="21"/>
  <c r="W307" i="21" s="1"/>
  <c r="T306" i="21"/>
  <c r="W306" i="21" s="1"/>
  <c r="T305" i="21"/>
  <c r="W305" i="21" s="1"/>
  <c r="T304" i="21"/>
  <c r="W304" i="21" s="1"/>
  <c r="T303" i="21"/>
  <c r="R296" i="21"/>
  <c r="U296" i="21" s="1"/>
  <c r="R295" i="21"/>
  <c r="U295" i="21" s="1"/>
  <c r="R294" i="21"/>
  <c r="U294" i="21" s="1"/>
  <c r="R293" i="21"/>
  <c r="U293" i="21" s="1"/>
  <c r="R292" i="21"/>
  <c r="U292" i="21" s="1"/>
  <c r="R291" i="21"/>
  <c r="U291" i="21"/>
  <c r="R290" i="21"/>
  <c r="U290" i="21" s="1"/>
  <c r="R289" i="21"/>
  <c r="U289" i="21" s="1"/>
  <c r="R288" i="21"/>
  <c r="R287" i="21"/>
  <c r="U287" i="21" s="1"/>
  <c r="R286" i="21"/>
  <c r="U286" i="21" s="1"/>
  <c r="R285" i="21"/>
  <c r="U285" i="21" s="1"/>
  <c r="R284" i="21"/>
  <c r="U284" i="21" s="1"/>
  <c r="R283" i="21"/>
  <c r="U283" i="21"/>
  <c r="R275" i="21"/>
  <c r="U275" i="21" s="1"/>
  <c r="R274" i="21"/>
  <c r="U274" i="21" s="1"/>
  <c r="R273" i="21"/>
  <c r="U273" i="21" s="1"/>
  <c r="R272" i="21"/>
  <c r="U272" i="21" s="1"/>
  <c r="R271" i="21"/>
  <c r="U271" i="21" s="1"/>
  <c r="R270" i="21"/>
  <c r="U270" i="21" s="1"/>
  <c r="R269" i="21"/>
  <c r="U269" i="21" s="1"/>
  <c r="R268" i="21"/>
  <c r="U268" i="21" s="1"/>
  <c r="R267" i="21"/>
  <c r="U267" i="21" s="1"/>
  <c r="R266" i="21"/>
  <c r="U266" i="21"/>
  <c r="R265" i="21"/>
  <c r="R264" i="21"/>
  <c r="U264" i="21" s="1"/>
  <c r="R263" i="21"/>
  <c r="U263" i="21" s="1"/>
  <c r="R262" i="21"/>
  <c r="U262" i="21" s="1"/>
  <c r="R254" i="21"/>
  <c r="U254" i="21" s="1"/>
  <c r="R253" i="21"/>
  <c r="U253" i="21" s="1"/>
  <c r="R252" i="21"/>
  <c r="U252" i="21" s="1"/>
  <c r="R251" i="21"/>
  <c r="U251" i="21" s="1"/>
  <c r="R250" i="21"/>
  <c r="U250" i="21" s="1"/>
  <c r="R249" i="21"/>
  <c r="U249" i="21" s="1"/>
  <c r="R248" i="21"/>
  <c r="U248" i="21" s="1"/>
  <c r="R247" i="21"/>
  <c r="U247" i="21" s="1"/>
  <c r="R246" i="21"/>
  <c r="U246" i="21" s="1"/>
  <c r="R245" i="21"/>
  <c r="U245" i="21"/>
  <c r="R244" i="21"/>
  <c r="U244" i="21" s="1"/>
  <c r="R243" i="21"/>
  <c r="U243" i="21" s="1"/>
  <c r="R242" i="21"/>
  <c r="U242" i="21" s="1"/>
  <c r="R241" i="21"/>
  <c r="U241" i="21" s="1"/>
  <c r="R233" i="21"/>
  <c r="U233" i="21" s="1"/>
  <c r="R232" i="21"/>
  <c r="U232" i="21" s="1"/>
  <c r="R231" i="21"/>
  <c r="U231" i="21" s="1"/>
  <c r="R230" i="21"/>
  <c r="U230" i="21"/>
  <c r="R229" i="21"/>
  <c r="U229" i="21" s="1"/>
  <c r="R228" i="21"/>
  <c r="U228" i="21" s="1"/>
  <c r="R227" i="21"/>
  <c r="U227" i="21" s="1"/>
  <c r="R226" i="21"/>
  <c r="U226" i="21" s="1"/>
  <c r="R225" i="21"/>
  <c r="U225" i="21" s="1"/>
  <c r="R224" i="21"/>
  <c r="U224" i="21" s="1"/>
  <c r="R223" i="21"/>
  <c r="U223" i="21" s="1"/>
  <c r="R222" i="21"/>
  <c r="U222" i="21" s="1"/>
  <c r="R221" i="21"/>
  <c r="U221" i="21" s="1"/>
  <c r="R220" i="21"/>
  <c r="U220" i="21"/>
  <c r="R212" i="21"/>
  <c r="U212" i="21" s="1"/>
  <c r="R211" i="21"/>
  <c r="U211" i="21" s="1"/>
  <c r="R210" i="21"/>
  <c r="U210" i="21" s="1"/>
  <c r="R209" i="21"/>
  <c r="U209" i="21" s="1"/>
  <c r="R208" i="21"/>
  <c r="U208" i="21" s="1"/>
  <c r="R207" i="21"/>
  <c r="U207" i="21" s="1"/>
  <c r="R206" i="21"/>
  <c r="U206" i="21" s="1"/>
  <c r="R205" i="21"/>
  <c r="U205" i="21" s="1"/>
  <c r="R204" i="21"/>
  <c r="U204" i="21" s="1"/>
  <c r="R203" i="21"/>
  <c r="U203" i="21" s="1"/>
  <c r="R202" i="21"/>
  <c r="U202" i="21" s="1"/>
  <c r="R201" i="21"/>
  <c r="U201" i="21" s="1"/>
  <c r="R200" i="21"/>
  <c r="U200" i="21" s="1"/>
  <c r="R199" i="21"/>
  <c r="U199" i="21"/>
  <c r="R191" i="21"/>
  <c r="U191" i="21" s="1"/>
  <c r="R190" i="21"/>
  <c r="U190" i="21" s="1"/>
  <c r="R189" i="21"/>
  <c r="U189" i="21" s="1"/>
  <c r="R188" i="21"/>
  <c r="U188" i="21" s="1"/>
  <c r="R187" i="21"/>
  <c r="U187" i="21" s="1"/>
  <c r="R186" i="21"/>
  <c r="U186" i="21" s="1"/>
  <c r="R185" i="21"/>
  <c r="U185" i="21" s="1"/>
  <c r="R184" i="21"/>
  <c r="U184" i="21"/>
  <c r="R183" i="21"/>
  <c r="U183" i="21" s="1"/>
  <c r="R182" i="21"/>
  <c r="U182" i="21" s="1"/>
  <c r="R181" i="21"/>
  <c r="U181" i="21" s="1"/>
  <c r="R180" i="21"/>
  <c r="U180" i="21" s="1"/>
  <c r="R179" i="21"/>
  <c r="U179" i="21" s="1"/>
  <c r="R178" i="21"/>
  <c r="U178" i="21" s="1"/>
  <c r="T176" i="21"/>
  <c r="W176" i="21" s="1"/>
  <c r="T170" i="21"/>
  <c r="W170" i="21" s="1"/>
  <c r="T169" i="21"/>
  <c r="W169" i="21" s="1"/>
  <c r="T168" i="21"/>
  <c r="W168" i="21"/>
  <c r="T167" i="21"/>
  <c r="W167" i="21" s="1"/>
  <c r="T165" i="21"/>
  <c r="W165" i="21" s="1"/>
  <c r="T164" i="21"/>
  <c r="W164" i="21" s="1"/>
  <c r="T163" i="21"/>
  <c r="W163" i="21" s="1"/>
  <c r="T162" i="21"/>
  <c r="W162" i="21" s="1"/>
  <c r="T161" i="21"/>
  <c r="W161" i="21" s="1"/>
  <c r="T160" i="21"/>
  <c r="W160" i="21" s="1"/>
  <c r="T159" i="21"/>
  <c r="W159" i="21" s="1"/>
  <c r="T158" i="21"/>
  <c r="W158" i="21" s="1"/>
  <c r="T157" i="21"/>
  <c r="W157" i="21" s="1"/>
  <c r="T156" i="21"/>
  <c r="W156" i="21" s="1"/>
  <c r="R155" i="21"/>
  <c r="U155" i="21" s="1"/>
  <c r="R149" i="21"/>
  <c r="U149" i="21" s="1"/>
  <c r="R148" i="21"/>
  <c r="U148" i="21"/>
  <c r="R147" i="21"/>
  <c r="U147" i="21" s="1"/>
  <c r="R146" i="21"/>
  <c r="U146" i="21" s="1"/>
  <c r="R145" i="21"/>
  <c r="U145" i="21" s="1"/>
  <c r="R144" i="21"/>
  <c r="U144" i="21" s="1"/>
  <c r="R143" i="21"/>
  <c r="U143" i="21" s="1"/>
  <c r="R142" i="21"/>
  <c r="U142" i="21" s="1"/>
  <c r="R141" i="21"/>
  <c r="U141" i="21" s="1"/>
  <c r="R140" i="21"/>
  <c r="U140" i="21"/>
  <c r="R139" i="21"/>
  <c r="U139" i="21" s="1"/>
  <c r="R138" i="21"/>
  <c r="U138" i="21" s="1"/>
  <c r="R137" i="21"/>
  <c r="U137" i="21" s="1"/>
  <c r="R136" i="21"/>
  <c r="U136" i="21" s="1"/>
  <c r="R135" i="21"/>
  <c r="U135" i="21" s="1"/>
  <c r="T128" i="21"/>
  <c r="W128" i="21" s="1"/>
  <c r="T127" i="21"/>
  <c r="W127" i="21" s="1"/>
  <c r="T126" i="21"/>
  <c r="W126" i="21" s="1"/>
  <c r="T125" i="21"/>
  <c r="W125" i="21" s="1"/>
  <c r="T124" i="21"/>
  <c r="W124" i="21"/>
  <c r="T122" i="21"/>
  <c r="W122" i="21" s="1"/>
  <c r="T121" i="21"/>
  <c r="W121" i="21" s="1"/>
  <c r="T120" i="21"/>
  <c r="W120" i="21" s="1"/>
  <c r="T119" i="21"/>
  <c r="W119" i="21" s="1"/>
  <c r="T118" i="21"/>
  <c r="W118" i="21" s="1"/>
  <c r="T117" i="21"/>
  <c r="W117" i="21" s="1"/>
  <c r="T116" i="21"/>
  <c r="W116" i="21" s="1"/>
  <c r="T115" i="21"/>
  <c r="W115" i="21" s="1"/>
  <c r="T114" i="21"/>
  <c r="W114" i="21" s="1"/>
  <c r="R113" i="21"/>
  <c r="U113" i="21" s="1"/>
  <c r="R107" i="21"/>
  <c r="U107" i="21" s="1"/>
  <c r="R106" i="21"/>
  <c r="U106" i="21" s="1"/>
  <c r="R105" i="21"/>
  <c r="U105" i="21" s="1"/>
  <c r="R104" i="21"/>
  <c r="U104" i="21"/>
  <c r="R103" i="21"/>
  <c r="U103" i="21" s="1"/>
  <c r="R102" i="21"/>
  <c r="U102" i="21" s="1"/>
  <c r="R101" i="21"/>
  <c r="U101" i="21" s="1"/>
  <c r="R100" i="21"/>
  <c r="U100" i="21" s="1"/>
  <c r="R99" i="21"/>
  <c r="U99" i="21" s="1"/>
  <c r="R98" i="21"/>
  <c r="U98" i="21" s="1"/>
  <c r="R97" i="21"/>
  <c r="U97" i="21" s="1"/>
  <c r="R96" i="21"/>
  <c r="U96" i="21"/>
  <c r="R95" i="21"/>
  <c r="U95" i="21" s="1"/>
  <c r="R94" i="21"/>
  <c r="U94" i="21" s="1"/>
  <c r="R93" i="21"/>
  <c r="U93" i="21" s="1"/>
  <c r="R78" i="21"/>
  <c r="U78" i="21" s="1"/>
  <c r="R76" i="21"/>
  <c r="U76" i="21" s="1"/>
  <c r="R74" i="21"/>
  <c r="U74" i="21" s="1"/>
  <c r="R72" i="21"/>
  <c r="U72" i="21" s="1"/>
  <c r="R60" i="21"/>
  <c r="U60" i="21" s="1"/>
  <c r="R42" i="21"/>
  <c r="U42" i="21" s="1"/>
  <c r="R41" i="21"/>
  <c r="U41" i="21"/>
  <c r="R40" i="21"/>
  <c r="R39" i="21"/>
  <c r="U39" i="21" s="1"/>
  <c r="R38" i="21"/>
  <c r="U38" i="21" s="1"/>
  <c r="R37" i="21"/>
  <c r="U37" i="21" s="1"/>
  <c r="R36" i="21"/>
  <c r="U36" i="21" s="1"/>
  <c r="R35" i="21"/>
  <c r="U35" i="21" s="1"/>
  <c r="R34" i="21"/>
  <c r="R33" i="21"/>
  <c r="U33" i="21" s="1"/>
  <c r="R32" i="21"/>
  <c r="U32" i="21" s="1"/>
  <c r="R31" i="21"/>
  <c r="U31" i="21"/>
  <c r="R30" i="21"/>
  <c r="U30" i="21" s="1"/>
  <c r="R420" i="22"/>
  <c r="U420" i="22" s="1"/>
  <c r="R419" i="22"/>
  <c r="R418" i="22"/>
  <c r="R417" i="22"/>
  <c r="U417" i="22" s="1"/>
  <c r="R416" i="22"/>
  <c r="U416" i="22" s="1"/>
  <c r="R415" i="22"/>
  <c r="U415" i="22"/>
  <c r="R414" i="22"/>
  <c r="U414" i="22" s="1"/>
  <c r="R413" i="22"/>
  <c r="U413" i="22" s="1"/>
  <c r="R412" i="22"/>
  <c r="U412" i="22" s="1"/>
  <c r="R411" i="22"/>
  <c r="U411" i="22" s="1"/>
  <c r="R410" i="22"/>
  <c r="U410" i="22" s="1"/>
  <c r="R409" i="22"/>
  <c r="U409" i="22" s="1"/>
  <c r="R408" i="22"/>
  <c r="U408" i="22" s="1"/>
  <c r="R380" i="22"/>
  <c r="U380" i="22" s="1"/>
  <c r="R379" i="22"/>
  <c r="U379" i="22" s="1"/>
  <c r="R378" i="22"/>
  <c r="U378" i="22"/>
  <c r="R377" i="22"/>
  <c r="U377" i="22" s="1"/>
  <c r="R375" i="22"/>
  <c r="U375" i="22" s="1"/>
  <c r="R373" i="22"/>
  <c r="U373" i="22" s="1"/>
  <c r="R371" i="22"/>
  <c r="U371" i="22" s="1"/>
  <c r="R369" i="22"/>
  <c r="U369" i="22" s="1"/>
  <c r="R367" i="22"/>
  <c r="U367" i="22"/>
  <c r="T365" i="22"/>
  <c r="W365" i="22" s="1"/>
  <c r="W385" i="22" s="1"/>
  <c r="O364" i="22"/>
  <c r="R359" i="22"/>
  <c r="U359" i="22" s="1"/>
  <c r="R358" i="22"/>
  <c r="U358" i="22" s="1"/>
  <c r="R345" i="22"/>
  <c r="U345" i="22" s="1"/>
  <c r="T135" i="21"/>
  <c r="W135" i="21" s="1"/>
  <c r="T93" i="21"/>
  <c r="W93" i="21" s="1"/>
  <c r="R376" i="22"/>
  <c r="U376" i="22"/>
  <c r="R374" i="22"/>
  <c r="U374" i="22" s="1"/>
  <c r="R372" i="22"/>
  <c r="U372" i="22" s="1"/>
  <c r="R370" i="22"/>
  <c r="U370" i="22" s="1"/>
  <c r="R368" i="22"/>
  <c r="U368" i="22" s="1"/>
  <c r="R357" i="22"/>
  <c r="U357" i="22" s="1"/>
  <c r="R356" i="22"/>
  <c r="U356" i="22"/>
  <c r="R355" i="22"/>
  <c r="U355" i="22" s="1"/>
  <c r="R354" i="22"/>
  <c r="U354" i="22" s="1"/>
  <c r="R353" i="22"/>
  <c r="R352" i="22"/>
  <c r="U352" i="22"/>
  <c r="R351" i="22"/>
  <c r="U351" i="22" s="1"/>
  <c r="R350" i="22"/>
  <c r="U350" i="22" s="1"/>
  <c r="R349" i="22"/>
  <c r="U349" i="22" s="1"/>
  <c r="R348" i="22"/>
  <c r="U348" i="22" s="1"/>
  <c r="R347" i="22"/>
  <c r="U347" i="22" s="1"/>
  <c r="R346" i="22"/>
  <c r="U346" i="22"/>
  <c r="R337" i="22"/>
  <c r="U337" i="22" s="1"/>
  <c r="R335" i="22"/>
  <c r="U335" i="22" s="1"/>
  <c r="R333" i="22"/>
  <c r="U333" i="22" s="1"/>
  <c r="R331" i="22"/>
  <c r="U331" i="22" s="1"/>
  <c r="R329" i="22"/>
  <c r="U329" i="22" s="1"/>
  <c r="R327" i="22"/>
  <c r="U327" i="22"/>
  <c r="R325" i="22"/>
  <c r="U325" i="22" s="1"/>
  <c r="R239" i="22"/>
  <c r="U239" i="22" s="1"/>
  <c r="R203" i="22"/>
  <c r="U203" i="22" s="1"/>
  <c r="R201" i="22"/>
  <c r="U201" i="22"/>
  <c r="R199" i="22"/>
  <c r="U199" i="22" s="1"/>
  <c r="R177" i="22"/>
  <c r="U177" i="22" s="1"/>
  <c r="R163" i="22"/>
  <c r="U163" i="22" s="1"/>
  <c r="R162" i="22"/>
  <c r="U162" i="22" s="1"/>
  <c r="R113" i="22"/>
  <c r="U113" i="22" s="1"/>
  <c r="R94" i="22"/>
  <c r="U94" i="22"/>
  <c r="R86" i="22"/>
  <c r="U86" i="22" s="1"/>
  <c r="R30" i="22"/>
  <c r="U30" i="22" s="1"/>
  <c r="R29" i="22"/>
  <c r="U29" i="22" s="1"/>
  <c r="R265" i="22"/>
  <c r="U265" i="22" s="1"/>
  <c r="R264" i="22"/>
  <c r="U264" i="22" s="1"/>
  <c r="R263" i="22"/>
  <c r="U263" i="22"/>
  <c r="R262" i="22"/>
  <c r="U262" i="22" s="1"/>
  <c r="R261" i="22"/>
  <c r="U261" i="22" s="1"/>
  <c r="R251" i="22"/>
  <c r="U251" i="22" s="1"/>
  <c r="R250" i="22"/>
  <c r="U250" i="22"/>
  <c r="R249" i="22"/>
  <c r="U249" i="22" s="1"/>
  <c r="R248" i="22"/>
  <c r="U248" i="22" s="1"/>
  <c r="R247" i="22"/>
  <c r="U247" i="22" s="1"/>
  <c r="R246" i="22"/>
  <c r="U246" i="22" s="1"/>
  <c r="R245" i="22"/>
  <c r="U245" i="22" s="1"/>
  <c r="R244" i="22"/>
  <c r="U244" i="22"/>
  <c r="R243" i="22"/>
  <c r="U243" i="22" s="1"/>
  <c r="R242" i="22"/>
  <c r="U242" i="22" s="1"/>
  <c r="R241" i="22"/>
  <c r="U241" i="22" s="1"/>
  <c r="R211" i="22"/>
  <c r="U211" i="22" s="1"/>
  <c r="R207" i="22"/>
  <c r="U207" i="22" s="1"/>
  <c r="R206" i="22"/>
  <c r="U206" i="22"/>
  <c r="R205" i="22"/>
  <c r="U205" i="22" s="1"/>
  <c r="R204" i="22"/>
  <c r="U204" i="22" s="1"/>
  <c r="R202" i="22"/>
  <c r="U202" i="22" s="1"/>
  <c r="R200" i="22"/>
  <c r="U200" i="22"/>
  <c r="R198" i="22"/>
  <c r="U198" i="22" s="1"/>
  <c r="R190" i="22"/>
  <c r="U190" i="22" s="1"/>
  <c r="R188" i="22"/>
  <c r="U188" i="22" s="1"/>
  <c r="R186" i="22"/>
  <c r="U186" i="22" s="1"/>
  <c r="R184" i="22"/>
  <c r="U184" i="22" s="1"/>
  <c r="R182" i="22"/>
  <c r="U182" i="22"/>
  <c r="R180" i="22"/>
  <c r="U180" i="22" s="1"/>
  <c r="R170" i="22"/>
  <c r="U170" i="22" s="1"/>
  <c r="R168" i="22"/>
  <c r="U168" i="22" s="1"/>
  <c r="R166" i="22"/>
  <c r="U166" i="22" s="1"/>
  <c r="R123" i="22"/>
  <c r="U123" i="22" s="1"/>
  <c r="R122" i="22"/>
  <c r="U122" i="22"/>
  <c r="R121" i="22"/>
  <c r="U121" i="22" s="1"/>
  <c r="R120" i="22"/>
  <c r="U120" i="22" s="1"/>
  <c r="R119" i="22"/>
  <c r="U119" i="22" s="1"/>
  <c r="R118" i="22"/>
  <c r="U118" i="22"/>
  <c r="R117" i="22"/>
  <c r="U117" i="22" s="1"/>
  <c r="R116" i="22"/>
  <c r="U116" i="22" s="1"/>
  <c r="R115" i="22"/>
  <c r="U115" i="22" s="1"/>
  <c r="R103" i="22"/>
  <c r="U103" i="22" s="1"/>
  <c r="R101" i="22"/>
  <c r="U101" i="22" s="1"/>
  <c r="R99" i="22"/>
  <c r="U99" i="22"/>
  <c r="R97" i="22"/>
  <c r="U97" i="22" s="1"/>
  <c r="R95" i="22"/>
  <c r="U95" i="22" s="1"/>
  <c r="R8" i="22"/>
  <c r="U8" i="22" s="1"/>
  <c r="U386" i="21"/>
  <c r="W155" i="20"/>
  <c r="U176" i="20"/>
  <c r="U407" i="20"/>
  <c r="U283" i="19"/>
  <c r="T427" i="19"/>
  <c r="U219" i="18"/>
  <c r="U409" i="18"/>
  <c r="U10" i="17"/>
  <c r="U178" i="17"/>
  <c r="W302" i="18"/>
  <c r="U221" i="17"/>
  <c r="U263" i="17"/>
  <c r="U323" i="17"/>
  <c r="U71" i="16"/>
  <c r="W218" i="16"/>
  <c r="W260" i="16"/>
  <c r="U303" i="16"/>
  <c r="U323" i="16"/>
  <c r="W344" i="16"/>
  <c r="W386" i="16"/>
  <c r="U408" i="16"/>
  <c r="U9" i="15"/>
  <c r="U30" i="15"/>
  <c r="U176" i="15"/>
  <c r="U198" i="15"/>
  <c r="U218" i="15"/>
  <c r="W239" i="15"/>
  <c r="W281" i="15"/>
  <c r="W323" i="15"/>
  <c r="U366" i="15"/>
  <c r="W407" i="15"/>
  <c r="W71" i="14"/>
  <c r="U114" i="14"/>
  <c r="U155" i="14"/>
  <c r="U50" i="15"/>
  <c r="U365" i="14"/>
  <c r="U387" i="14"/>
  <c r="U29" i="13"/>
  <c r="U51" i="13"/>
  <c r="U135" i="13"/>
  <c r="U323" i="13"/>
  <c r="U365" i="13"/>
  <c r="U407" i="13"/>
  <c r="U72" i="12"/>
  <c r="U155" i="12"/>
  <c r="U302" i="12"/>
  <c r="U322" i="12" s="1"/>
  <c r="U219" i="12"/>
  <c r="U261" i="12"/>
  <c r="W417" i="12"/>
  <c r="U8" i="11"/>
  <c r="U92" i="11"/>
  <c r="U114" i="11"/>
  <c r="U176" i="11"/>
  <c r="U198" i="11"/>
  <c r="U260" i="11"/>
  <c r="U344" i="11"/>
  <c r="U366" i="11"/>
  <c r="U176" i="10"/>
  <c r="U198" i="10"/>
  <c r="U386" i="10"/>
  <c r="U50" i="9"/>
  <c r="U239" i="9"/>
  <c r="U344" i="9"/>
  <c r="U365" i="9"/>
  <c r="W365" i="21"/>
  <c r="U29" i="20"/>
  <c r="U157" i="18"/>
  <c r="U241" i="18"/>
  <c r="U134" i="20"/>
  <c r="U323" i="20"/>
  <c r="U365" i="20"/>
  <c r="U211" i="19"/>
  <c r="U241" i="19"/>
  <c r="W29" i="18"/>
  <c r="U93" i="18"/>
  <c r="U177" i="18"/>
  <c r="W197" i="18"/>
  <c r="W217" i="18" s="1"/>
  <c r="T217" i="18"/>
  <c r="W323" i="18"/>
  <c r="T343" i="18"/>
  <c r="U92" i="16"/>
  <c r="U155" i="16"/>
  <c r="U113" i="16"/>
  <c r="W155" i="16"/>
  <c r="W176" i="16"/>
  <c r="U219" i="16"/>
  <c r="U239" i="16"/>
  <c r="U261" i="16"/>
  <c r="W302" i="16"/>
  <c r="U387" i="16"/>
  <c r="W407" i="16"/>
  <c r="W29" i="15"/>
  <c r="U92" i="15"/>
  <c r="U134" i="15"/>
  <c r="U156" i="15"/>
  <c r="W197" i="15"/>
  <c r="U240" i="15"/>
  <c r="U324" i="15"/>
  <c r="U344" i="15"/>
  <c r="U386" i="15"/>
  <c r="U50" i="14"/>
  <c r="U92" i="14"/>
  <c r="W113" i="14"/>
  <c r="W134" i="14"/>
  <c r="U177" i="14"/>
  <c r="U239" i="14"/>
  <c r="U345" i="14"/>
  <c r="U407" i="14"/>
  <c r="U9" i="13"/>
  <c r="U71" i="13"/>
  <c r="U93" i="13"/>
  <c r="U387" i="13"/>
  <c r="U93" i="12"/>
  <c r="U135" i="12"/>
  <c r="W155" i="12"/>
  <c r="U198" i="12"/>
  <c r="U240" i="12"/>
  <c r="U282" i="12"/>
  <c r="U347" i="12"/>
  <c r="U389" i="12"/>
  <c r="U50" i="11"/>
  <c r="U72" i="11"/>
  <c r="U134" i="11"/>
  <c r="U156" i="11"/>
  <c r="U218" i="11"/>
  <c r="U386" i="11"/>
  <c r="U408" i="11"/>
  <c r="U50" i="10"/>
  <c r="U72" i="10"/>
  <c r="U134" i="10"/>
  <c r="U218" i="10"/>
  <c r="U240" i="10"/>
  <c r="U324" i="10"/>
  <c r="M215" i="89"/>
  <c r="D13" i="92"/>
  <c r="M221" i="89"/>
  <c r="D11" i="92"/>
  <c r="B10" i="92"/>
  <c r="D25" i="92"/>
  <c r="B14" i="92"/>
  <c r="B25" i="92"/>
  <c r="D21" i="92"/>
  <c r="B28" i="92"/>
  <c r="M219" i="89"/>
  <c r="M218" i="89"/>
  <c r="M217" i="89"/>
  <c r="M216" i="89"/>
  <c r="D17" i="92"/>
  <c r="M214" i="89"/>
  <c r="B26" i="92"/>
  <c r="B19" i="92"/>
  <c r="D7" i="92"/>
  <c r="B17" i="92"/>
  <c r="D10" i="92"/>
  <c r="B27" i="92"/>
  <c r="D12" i="92"/>
  <c r="D30" i="92"/>
  <c r="B7" i="92"/>
  <c r="B9" i="92"/>
  <c r="B13" i="92"/>
  <c r="B24" i="92"/>
  <c r="D16" i="92"/>
  <c r="D20" i="92"/>
  <c r="D24" i="92"/>
  <c r="D29" i="92"/>
  <c r="B30" i="92"/>
  <c r="B29" i="92"/>
  <c r="B20" i="92"/>
  <c r="B15" i="92"/>
  <c r="D28" i="92"/>
  <c r="B12" i="92"/>
  <c r="B23" i="92"/>
  <c r="D15" i="92"/>
  <c r="D19" i="92"/>
  <c r="D23" i="92"/>
  <c r="D27" i="92"/>
  <c r="B21" i="92"/>
  <c r="B11" i="92"/>
  <c r="B16" i="92"/>
  <c r="D14" i="92"/>
  <c r="D18" i="92"/>
  <c r="D22" i="92"/>
  <c r="D26" i="92"/>
  <c r="B8" i="92"/>
  <c r="B22" i="92"/>
  <c r="B18" i="92"/>
  <c r="T407" i="8"/>
  <c r="T386" i="8"/>
  <c r="Q406" i="8"/>
  <c r="T323" i="8"/>
  <c r="T302" i="8"/>
  <c r="Q322" i="8"/>
  <c r="R118" i="8"/>
  <c r="U118" i="8" s="1"/>
  <c r="R117" i="8"/>
  <c r="U117" i="8"/>
  <c r="R116" i="8"/>
  <c r="U116" i="8" s="1"/>
  <c r="R115" i="8"/>
  <c r="U115" i="8" s="1"/>
  <c r="R114" i="8"/>
  <c r="O91" i="8"/>
  <c r="Q70" i="8"/>
  <c r="R30" i="8"/>
  <c r="R31" i="8"/>
  <c r="U31" i="8" s="1"/>
  <c r="R32" i="8"/>
  <c r="U32" i="8" s="1"/>
  <c r="R33" i="8"/>
  <c r="R34" i="8"/>
  <c r="U34" i="8" s="1"/>
  <c r="R35" i="8"/>
  <c r="U35" i="8" s="1"/>
  <c r="R36" i="8"/>
  <c r="U36" i="8" s="1"/>
  <c r="R37" i="8"/>
  <c r="U37" i="8" s="1"/>
  <c r="R38" i="8"/>
  <c r="U38" i="8" s="1"/>
  <c r="R39" i="8"/>
  <c r="U39" i="8" s="1"/>
  <c r="R40" i="8"/>
  <c r="U40" i="8" s="1"/>
  <c r="R41" i="8"/>
  <c r="U41" i="8" s="1"/>
  <c r="R42" i="8"/>
  <c r="U42" i="8" s="1"/>
  <c r="R43" i="8"/>
  <c r="U43" i="8" s="1"/>
  <c r="R44" i="8"/>
  <c r="U44" i="8" s="1"/>
  <c r="T29" i="8"/>
  <c r="W29" i="8" s="1"/>
  <c r="O427" i="9"/>
  <c r="Q406" i="9"/>
  <c r="R422" i="8"/>
  <c r="U422" i="8" s="1"/>
  <c r="R421" i="8"/>
  <c r="U421" i="8" s="1"/>
  <c r="R420" i="8"/>
  <c r="U420" i="8" s="1"/>
  <c r="R419" i="8"/>
  <c r="U419" i="8" s="1"/>
  <c r="R418" i="8"/>
  <c r="U418" i="8" s="1"/>
  <c r="R417" i="8"/>
  <c r="U417" i="8" s="1"/>
  <c r="R416" i="8"/>
  <c r="U416" i="8" s="1"/>
  <c r="R415" i="8"/>
  <c r="U415" i="8" s="1"/>
  <c r="R414" i="8"/>
  <c r="U414" i="8" s="1"/>
  <c r="R413" i="8"/>
  <c r="U413" i="8" s="1"/>
  <c r="R412" i="8"/>
  <c r="U412" i="8" s="1"/>
  <c r="R411" i="8"/>
  <c r="U411" i="8" s="1"/>
  <c r="R410" i="8"/>
  <c r="U410" i="8" s="1"/>
  <c r="R409" i="8"/>
  <c r="T359" i="8"/>
  <c r="W359" i="8"/>
  <c r="T358" i="8"/>
  <c r="W358" i="8" s="1"/>
  <c r="T357" i="8"/>
  <c r="W357" i="8" s="1"/>
  <c r="T356" i="8"/>
  <c r="W356" i="8" s="1"/>
  <c r="T355" i="8"/>
  <c r="W355" i="8" s="1"/>
  <c r="T354" i="8"/>
  <c r="W354" i="8" s="1"/>
  <c r="T353" i="8"/>
  <c r="W353" i="8"/>
  <c r="T352" i="8"/>
  <c r="W352" i="8" s="1"/>
  <c r="T351" i="8"/>
  <c r="W351" i="8" s="1"/>
  <c r="T350" i="8"/>
  <c r="W350" i="8" s="1"/>
  <c r="T349" i="8"/>
  <c r="W349" i="8"/>
  <c r="T348" i="8"/>
  <c r="W348" i="8" s="1"/>
  <c r="T347" i="8"/>
  <c r="W347" i="8" s="1"/>
  <c r="T346" i="8"/>
  <c r="R338" i="8"/>
  <c r="U338" i="8" s="1"/>
  <c r="R337" i="8"/>
  <c r="U337" i="8" s="1"/>
  <c r="R336" i="8"/>
  <c r="U336" i="8" s="1"/>
  <c r="R335" i="8"/>
  <c r="U335" i="8" s="1"/>
  <c r="R334" i="8"/>
  <c r="U334" i="8" s="1"/>
  <c r="R333" i="8"/>
  <c r="U333" i="8" s="1"/>
  <c r="R332" i="8"/>
  <c r="U332" i="8" s="1"/>
  <c r="R331" i="8"/>
  <c r="U331" i="8" s="1"/>
  <c r="R330" i="8"/>
  <c r="U330" i="8" s="1"/>
  <c r="R329" i="8"/>
  <c r="U329" i="8" s="1"/>
  <c r="R328" i="8"/>
  <c r="U328" i="8" s="1"/>
  <c r="R327" i="8"/>
  <c r="U327" i="8" s="1"/>
  <c r="R326" i="8"/>
  <c r="U326" i="8" s="1"/>
  <c r="R325" i="8"/>
  <c r="U325" i="8" s="1"/>
  <c r="R72" i="8"/>
  <c r="R73" i="8"/>
  <c r="U73" i="8"/>
  <c r="R74" i="8"/>
  <c r="U74" i="8" s="1"/>
  <c r="R75" i="8"/>
  <c r="U75" i="8" s="1"/>
  <c r="R76" i="8"/>
  <c r="U76" i="8" s="1"/>
  <c r="R77" i="8"/>
  <c r="U77" i="8" s="1"/>
  <c r="R78" i="8"/>
  <c r="U78" i="8" s="1"/>
  <c r="R79" i="8"/>
  <c r="U79" i="8"/>
  <c r="R80" i="8"/>
  <c r="U80" i="8" s="1"/>
  <c r="R81" i="8"/>
  <c r="U81" i="8" s="1"/>
  <c r="R82" i="8"/>
  <c r="U82" i="8" s="1"/>
  <c r="R83" i="8"/>
  <c r="U83" i="8"/>
  <c r="R84" i="8"/>
  <c r="U84" i="8" s="1"/>
  <c r="R85" i="8"/>
  <c r="U85" i="8" s="1"/>
  <c r="R86" i="8"/>
  <c r="U86" i="8" s="1"/>
  <c r="T71" i="8"/>
  <c r="O49" i="8"/>
  <c r="Q28" i="8"/>
  <c r="R408" i="9"/>
  <c r="U408" i="9" s="1"/>
  <c r="R409" i="9"/>
  <c r="U409" i="9" s="1"/>
  <c r="R410" i="9"/>
  <c r="U410" i="9" s="1"/>
  <c r="R411" i="9"/>
  <c r="U411" i="9" s="1"/>
  <c r="R412" i="9"/>
  <c r="U412" i="9" s="1"/>
  <c r="R413" i="9"/>
  <c r="U413" i="9" s="1"/>
  <c r="R414" i="9"/>
  <c r="U414" i="9" s="1"/>
  <c r="R415" i="9"/>
  <c r="U415" i="9" s="1"/>
  <c r="R416" i="9"/>
  <c r="U416" i="9" s="1"/>
  <c r="R417" i="9"/>
  <c r="U417" i="9" s="1"/>
  <c r="R418" i="9"/>
  <c r="U418" i="9" s="1"/>
  <c r="R419" i="9"/>
  <c r="U419" i="9"/>
  <c r="R420" i="9"/>
  <c r="U420" i="9" s="1"/>
  <c r="R421" i="9"/>
  <c r="U421" i="9" s="1"/>
  <c r="R422" i="9"/>
  <c r="U422" i="9" s="1"/>
  <c r="T407" i="9"/>
  <c r="R380" i="9"/>
  <c r="U380" i="9" s="1"/>
  <c r="R379" i="9"/>
  <c r="U379" i="9" s="1"/>
  <c r="R378" i="9"/>
  <c r="U378" i="9" s="1"/>
  <c r="R377" i="9"/>
  <c r="U377" i="9" s="1"/>
  <c r="R376" i="9"/>
  <c r="U376" i="9" s="1"/>
  <c r="R375" i="9"/>
  <c r="U375" i="9" s="1"/>
  <c r="R374" i="9"/>
  <c r="U374" i="9" s="1"/>
  <c r="R373" i="9"/>
  <c r="U373" i="9" s="1"/>
  <c r="R372" i="9"/>
  <c r="U372" i="9" s="1"/>
  <c r="R371" i="9"/>
  <c r="U371" i="9" s="1"/>
  <c r="R370" i="9"/>
  <c r="U370" i="9" s="1"/>
  <c r="R369" i="9"/>
  <c r="U369" i="9" s="1"/>
  <c r="R368" i="9"/>
  <c r="U368" i="9" s="1"/>
  <c r="R367" i="9"/>
  <c r="U367" i="9" s="1"/>
  <c r="R366" i="9"/>
  <c r="R254" i="9"/>
  <c r="U254" i="9" s="1"/>
  <c r="R253" i="9"/>
  <c r="U253" i="9" s="1"/>
  <c r="R252" i="9"/>
  <c r="U252" i="9" s="1"/>
  <c r="R251" i="9"/>
  <c r="U251" i="9" s="1"/>
  <c r="R250" i="9"/>
  <c r="U250" i="9" s="1"/>
  <c r="R249" i="9"/>
  <c r="U249" i="9"/>
  <c r="R248" i="9"/>
  <c r="U248" i="9" s="1"/>
  <c r="R247" i="9"/>
  <c r="U247" i="9" s="1"/>
  <c r="R246" i="9"/>
  <c r="U246" i="9" s="1"/>
  <c r="R245" i="9"/>
  <c r="U245" i="9"/>
  <c r="R244" i="9"/>
  <c r="U244" i="9" s="1"/>
  <c r="R243" i="9"/>
  <c r="U243" i="9" s="1"/>
  <c r="R242" i="9"/>
  <c r="R241" i="9"/>
  <c r="U241" i="9" s="1"/>
  <c r="R240" i="9"/>
  <c r="R170" i="9"/>
  <c r="U170" i="9" s="1"/>
  <c r="R169" i="9"/>
  <c r="U169" i="9"/>
  <c r="R168" i="9"/>
  <c r="U168" i="9" s="1"/>
  <c r="R167" i="9"/>
  <c r="U167" i="9" s="1"/>
  <c r="R166" i="9"/>
  <c r="U166" i="9" s="1"/>
  <c r="R165" i="9"/>
  <c r="U165" i="9" s="1"/>
  <c r="R164" i="9"/>
  <c r="U164" i="9" s="1"/>
  <c r="R163" i="9"/>
  <c r="U163" i="9"/>
  <c r="R162" i="9"/>
  <c r="U162" i="9" s="1"/>
  <c r="R161" i="9"/>
  <c r="U161" i="9" s="1"/>
  <c r="R160" i="9"/>
  <c r="U160" i="9" s="1"/>
  <c r="R159" i="9"/>
  <c r="R158" i="9"/>
  <c r="U158" i="9" s="1"/>
  <c r="R157" i="9"/>
  <c r="U157" i="9"/>
  <c r="R156" i="9"/>
  <c r="R34" i="9"/>
  <c r="U34" i="9" s="1"/>
  <c r="R380" i="10"/>
  <c r="U380" i="10"/>
  <c r="R379" i="10"/>
  <c r="U379" i="10" s="1"/>
  <c r="R378" i="10"/>
  <c r="U378" i="10" s="1"/>
  <c r="R377" i="10"/>
  <c r="U377" i="10" s="1"/>
  <c r="R376" i="10"/>
  <c r="U376" i="10"/>
  <c r="R375" i="10"/>
  <c r="U375" i="10" s="1"/>
  <c r="R374" i="10"/>
  <c r="U374" i="10" s="1"/>
  <c r="R373" i="10"/>
  <c r="U373" i="10" s="1"/>
  <c r="R372" i="10"/>
  <c r="U372" i="10" s="1"/>
  <c r="R371" i="10"/>
  <c r="U371" i="10" s="1"/>
  <c r="R370" i="10"/>
  <c r="U370" i="10"/>
  <c r="R369" i="10"/>
  <c r="U369" i="10" s="1"/>
  <c r="R368" i="10"/>
  <c r="U368" i="10" s="1"/>
  <c r="R367" i="10"/>
  <c r="U367" i="10" s="1"/>
  <c r="R366" i="10"/>
  <c r="T338" i="10"/>
  <c r="W338" i="10" s="1"/>
  <c r="T337" i="10"/>
  <c r="W337" i="10"/>
  <c r="T336" i="10"/>
  <c r="W336" i="10" s="1"/>
  <c r="T335" i="10"/>
  <c r="W335" i="10" s="1"/>
  <c r="T334" i="10"/>
  <c r="W334" i="10" s="1"/>
  <c r="T333" i="10"/>
  <c r="W333" i="10" s="1"/>
  <c r="T332" i="10"/>
  <c r="W332" i="10" s="1"/>
  <c r="T331" i="10"/>
  <c r="W331" i="10"/>
  <c r="T330" i="10"/>
  <c r="T329" i="10"/>
  <c r="W329" i="10" s="1"/>
  <c r="T328" i="10"/>
  <c r="W328" i="10" s="1"/>
  <c r="T327" i="10"/>
  <c r="W327" i="10"/>
  <c r="T326" i="10"/>
  <c r="W326" i="10" s="1"/>
  <c r="T325" i="10"/>
  <c r="R317" i="10"/>
  <c r="U317" i="10"/>
  <c r="R316" i="10"/>
  <c r="U316" i="10" s="1"/>
  <c r="R315" i="10"/>
  <c r="U315" i="10" s="1"/>
  <c r="R314" i="10"/>
  <c r="U314" i="10" s="1"/>
  <c r="R313" i="10"/>
  <c r="U313" i="10" s="1"/>
  <c r="R312" i="10"/>
  <c r="U312" i="10" s="1"/>
  <c r="R311" i="10"/>
  <c r="U311" i="10"/>
  <c r="R310" i="10"/>
  <c r="U310" i="10" s="1"/>
  <c r="R309" i="10"/>
  <c r="U309" i="10" s="1"/>
  <c r="R308" i="10"/>
  <c r="U308" i="10" s="1"/>
  <c r="R307" i="10"/>
  <c r="U307" i="10" s="1"/>
  <c r="R306" i="10"/>
  <c r="U306" i="10" s="1"/>
  <c r="R305" i="10"/>
  <c r="U305" i="10"/>
  <c r="R304" i="10"/>
  <c r="U304" i="10" s="1"/>
  <c r="R303" i="10"/>
  <c r="U303" i="10" s="1"/>
  <c r="R281" i="10"/>
  <c r="U281" i="10" s="1"/>
  <c r="T254" i="10"/>
  <c r="W254" i="10"/>
  <c r="T253" i="10"/>
  <c r="W253" i="10" s="1"/>
  <c r="T252" i="10"/>
  <c r="W252" i="10" s="1"/>
  <c r="T251" i="10"/>
  <c r="W251" i="10" s="1"/>
  <c r="T250" i="10"/>
  <c r="W250" i="10" s="1"/>
  <c r="T249" i="10"/>
  <c r="W249" i="10" s="1"/>
  <c r="T248" i="10"/>
  <c r="W248" i="10"/>
  <c r="T247" i="10"/>
  <c r="W247" i="10" s="1"/>
  <c r="T246" i="10"/>
  <c r="W246" i="10" s="1"/>
  <c r="T245" i="10"/>
  <c r="W245" i="10" s="1"/>
  <c r="T244" i="10"/>
  <c r="W244" i="10" s="1"/>
  <c r="T243" i="10"/>
  <c r="W243" i="10" s="1"/>
  <c r="T242" i="10"/>
  <c r="W242" i="10"/>
  <c r="T241" i="10"/>
  <c r="W241" i="10" s="1"/>
  <c r="R233" i="10"/>
  <c r="U233" i="10" s="1"/>
  <c r="R232" i="10"/>
  <c r="U232" i="10"/>
  <c r="R231" i="10"/>
  <c r="U231" i="10" s="1"/>
  <c r="R230" i="10"/>
  <c r="U230" i="10" s="1"/>
  <c r="R229" i="10"/>
  <c r="U229" i="10" s="1"/>
  <c r="R228" i="10"/>
  <c r="U228" i="10"/>
  <c r="R227" i="10"/>
  <c r="U227" i="10" s="1"/>
  <c r="R226" i="10"/>
  <c r="U226" i="10" s="1"/>
  <c r="R225" i="10"/>
  <c r="U225" i="10" s="1"/>
  <c r="R224" i="10"/>
  <c r="U224" i="10" s="1"/>
  <c r="R223" i="10"/>
  <c r="U223" i="10" s="1"/>
  <c r="R222" i="10"/>
  <c r="U222" i="10"/>
  <c r="R221" i="10"/>
  <c r="U221" i="10" s="1"/>
  <c r="R220" i="10"/>
  <c r="U220" i="10" s="1"/>
  <c r="R219" i="10"/>
  <c r="U219" i="10" s="1"/>
  <c r="R197" i="10"/>
  <c r="R217" i="10" s="1"/>
  <c r="T170" i="10"/>
  <c r="W170" i="10" s="1"/>
  <c r="T169" i="10"/>
  <c r="W169" i="10"/>
  <c r="T168" i="10"/>
  <c r="W168" i="10" s="1"/>
  <c r="T167" i="10"/>
  <c r="W167" i="10" s="1"/>
  <c r="T166" i="10"/>
  <c r="W166" i="10" s="1"/>
  <c r="T165" i="10"/>
  <c r="W165" i="10"/>
  <c r="T164" i="10"/>
  <c r="W164" i="10" s="1"/>
  <c r="T163" i="10"/>
  <c r="W163" i="10" s="1"/>
  <c r="T162" i="10"/>
  <c r="W162" i="10" s="1"/>
  <c r="T161" i="10"/>
  <c r="W161" i="10" s="1"/>
  <c r="T160" i="10"/>
  <c r="W160" i="10" s="1"/>
  <c r="T159" i="10"/>
  <c r="T158" i="10"/>
  <c r="W158" i="10" s="1"/>
  <c r="T157" i="10"/>
  <c r="W157" i="10" s="1"/>
  <c r="R149" i="10"/>
  <c r="U149" i="10" s="1"/>
  <c r="R148" i="10"/>
  <c r="U148" i="10" s="1"/>
  <c r="R147" i="10"/>
  <c r="U147" i="10" s="1"/>
  <c r="R146" i="10"/>
  <c r="U146" i="10" s="1"/>
  <c r="R145" i="10"/>
  <c r="U145" i="10"/>
  <c r="R144" i="10"/>
  <c r="U144" i="10" s="1"/>
  <c r="R143" i="10"/>
  <c r="U143" i="10" s="1"/>
  <c r="R142" i="10"/>
  <c r="U142" i="10" s="1"/>
  <c r="R141" i="10"/>
  <c r="U141" i="10"/>
  <c r="R140" i="10"/>
  <c r="U140" i="10" s="1"/>
  <c r="R139" i="10"/>
  <c r="U139" i="10" s="1"/>
  <c r="R138" i="10"/>
  <c r="U138" i="10" s="1"/>
  <c r="R137" i="10"/>
  <c r="U137" i="10" s="1"/>
  <c r="R136" i="10"/>
  <c r="U136" i="10" s="1"/>
  <c r="R135" i="10"/>
  <c r="R113" i="10"/>
  <c r="U113" i="10" s="1"/>
  <c r="T86" i="10"/>
  <c r="W86" i="10" s="1"/>
  <c r="T85" i="10"/>
  <c r="W85" i="10" s="1"/>
  <c r="T84" i="10"/>
  <c r="W84" i="10" s="1"/>
  <c r="T83" i="10"/>
  <c r="W83" i="10" s="1"/>
  <c r="T82" i="10"/>
  <c r="W82" i="10"/>
  <c r="T81" i="10"/>
  <c r="W81" i="10" s="1"/>
  <c r="T80" i="10"/>
  <c r="W80" i="10" s="1"/>
  <c r="T79" i="10"/>
  <c r="W79" i="10" s="1"/>
  <c r="T78" i="10"/>
  <c r="W78" i="10"/>
  <c r="T77" i="10"/>
  <c r="W77" i="10" s="1"/>
  <c r="T76" i="10"/>
  <c r="W76" i="10" s="1"/>
  <c r="T75" i="10"/>
  <c r="W75" i="10" s="1"/>
  <c r="T74" i="10"/>
  <c r="W74" i="10" s="1"/>
  <c r="T73" i="10"/>
  <c r="R65" i="10"/>
  <c r="U65" i="10" s="1"/>
  <c r="R64" i="10"/>
  <c r="U64" i="10" s="1"/>
  <c r="R63" i="10"/>
  <c r="U63" i="10" s="1"/>
  <c r="R62" i="10"/>
  <c r="U62" i="10"/>
  <c r="R61" i="10"/>
  <c r="U61" i="10" s="1"/>
  <c r="R60" i="10"/>
  <c r="U60" i="10" s="1"/>
  <c r="R59" i="10"/>
  <c r="U59" i="10" s="1"/>
  <c r="R58" i="10"/>
  <c r="U58" i="10" s="1"/>
  <c r="R57" i="10"/>
  <c r="U57" i="10" s="1"/>
  <c r="R56" i="10"/>
  <c r="U56" i="10"/>
  <c r="R55" i="10"/>
  <c r="U55" i="10" s="1"/>
  <c r="R54" i="10"/>
  <c r="U54" i="10" s="1"/>
  <c r="R53" i="10"/>
  <c r="U53" i="10" s="1"/>
  <c r="R52" i="10"/>
  <c r="R51" i="10"/>
  <c r="U51" i="10" s="1"/>
  <c r="R29" i="10"/>
  <c r="T422" i="11"/>
  <c r="W422" i="11" s="1"/>
  <c r="T421" i="11"/>
  <c r="W421" i="11" s="1"/>
  <c r="T420" i="11"/>
  <c r="W420" i="11" s="1"/>
  <c r="T419" i="11"/>
  <c r="W419" i="11" s="1"/>
  <c r="T418" i="11"/>
  <c r="W418" i="11"/>
  <c r="T417" i="11"/>
  <c r="W417" i="11" s="1"/>
  <c r="T416" i="11"/>
  <c r="W416" i="11" s="1"/>
  <c r="T415" i="11"/>
  <c r="W415" i="11" s="1"/>
  <c r="T414" i="11"/>
  <c r="W414" i="11" s="1"/>
  <c r="T413" i="11"/>
  <c r="W413" i="11" s="1"/>
  <c r="T412" i="11"/>
  <c r="W412" i="11"/>
  <c r="T411" i="11"/>
  <c r="W411" i="11" s="1"/>
  <c r="T410" i="11"/>
  <c r="W410" i="11" s="1"/>
  <c r="T409" i="11"/>
  <c r="W409" i="11" s="1"/>
  <c r="R401" i="11"/>
  <c r="U401" i="11"/>
  <c r="R400" i="11"/>
  <c r="U400" i="11" s="1"/>
  <c r="R399" i="11"/>
  <c r="U399" i="11" s="1"/>
  <c r="R398" i="11"/>
  <c r="U398" i="11" s="1"/>
  <c r="R397" i="11"/>
  <c r="U397" i="11" s="1"/>
  <c r="R396" i="11"/>
  <c r="U396" i="11" s="1"/>
  <c r="R395" i="11"/>
  <c r="U395" i="11" s="1"/>
  <c r="R394" i="11"/>
  <c r="U394" i="11" s="1"/>
  <c r="R393" i="11"/>
  <c r="U393" i="11" s="1"/>
  <c r="R392" i="11"/>
  <c r="U392" i="11" s="1"/>
  <c r="R391" i="11"/>
  <c r="U391" i="11" s="1"/>
  <c r="R390" i="11"/>
  <c r="U390" i="11" s="1"/>
  <c r="R389" i="11"/>
  <c r="U389" i="11" s="1"/>
  <c r="R388" i="11"/>
  <c r="U388" i="11" s="1"/>
  <c r="R387" i="11"/>
  <c r="R365" i="11"/>
  <c r="T338" i="11"/>
  <c r="W338" i="11" s="1"/>
  <c r="T337" i="11"/>
  <c r="W337" i="11" s="1"/>
  <c r="T336" i="11"/>
  <c r="W336" i="11" s="1"/>
  <c r="T335" i="11"/>
  <c r="W335" i="11" s="1"/>
  <c r="T334" i="11"/>
  <c r="W334" i="11" s="1"/>
  <c r="T333" i="11"/>
  <c r="W333" i="11" s="1"/>
  <c r="T332" i="11"/>
  <c r="W332" i="11" s="1"/>
  <c r="T331" i="11"/>
  <c r="W331" i="11" s="1"/>
  <c r="T330" i="11"/>
  <c r="W330" i="11" s="1"/>
  <c r="T329" i="11"/>
  <c r="W329" i="11" s="1"/>
  <c r="T328" i="11"/>
  <c r="T327" i="11"/>
  <c r="W327" i="11" s="1"/>
  <c r="T326" i="11"/>
  <c r="W326" i="11" s="1"/>
  <c r="T325" i="11"/>
  <c r="W325" i="11" s="1"/>
  <c r="R317" i="11"/>
  <c r="U317" i="11" s="1"/>
  <c r="R316" i="11"/>
  <c r="U316" i="11" s="1"/>
  <c r="R315" i="11"/>
  <c r="U315" i="11" s="1"/>
  <c r="R314" i="11"/>
  <c r="U314" i="11" s="1"/>
  <c r="R313" i="11"/>
  <c r="U313" i="11" s="1"/>
  <c r="R312" i="11"/>
  <c r="U312" i="11" s="1"/>
  <c r="R311" i="11"/>
  <c r="U311" i="11" s="1"/>
  <c r="R310" i="11"/>
  <c r="U310" i="11" s="1"/>
  <c r="R309" i="11"/>
  <c r="U309" i="11" s="1"/>
  <c r="R308" i="11"/>
  <c r="U308" i="11" s="1"/>
  <c r="R307" i="11"/>
  <c r="U307" i="11" s="1"/>
  <c r="R306" i="11"/>
  <c r="U306" i="11" s="1"/>
  <c r="R305" i="11"/>
  <c r="U305" i="11" s="1"/>
  <c r="R304" i="11"/>
  <c r="U304" i="11" s="1"/>
  <c r="R303" i="11"/>
  <c r="U303" i="11" s="1"/>
  <c r="R281" i="11"/>
  <c r="T254" i="11"/>
  <c r="W254" i="11" s="1"/>
  <c r="T253" i="11"/>
  <c r="W253" i="11" s="1"/>
  <c r="T252" i="11"/>
  <c r="W252" i="11" s="1"/>
  <c r="T251" i="11"/>
  <c r="W251" i="11" s="1"/>
  <c r="T250" i="11"/>
  <c r="W250" i="11" s="1"/>
  <c r="T249" i="11"/>
  <c r="W249" i="11" s="1"/>
  <c r="T248" i="11"/>
  <c r="W248" i="11" s="1"/>
  <c r="T247" i="11"/>
  <c r="W247" i="11" s="1"/>
  <c r="T246" i="11"/>
  <c r="W246" i="11" s="1"/>
  <c r="T245" i="11"/>
  <c r="W245" i="11" s="1"/>
  <c r="T244" i="11"/>
  <c r="W244" i="11" s="1"/>
  <c r="T243" i="11"/>
  <c r="W243" i="11" s="1"/>
  <c r="T242" i="11"/>
  <c r="W242" i="11" s="1"/>
  <c r="T241" i="11"/>
  <c r="W241" i="11" s="1"/>
  <c r="R233" i="11"/>
  <c r="U233" i="11" s="1"/>
  <c r="R232" i="11"/>
  <c r="U232" i="11" s="1"/>
  <c r="R231" i="11"/>
  <c r="U231" i="11" s="1"/>
  <c r="R230" i="11"/>
  <c r="U230" i="11"/>
  <c r="R229" i="11"/>
  <c r="U229" i="11" s="1"/>
  <c r="R228" i="11"/>
  <c r="U228" i="11" s="1"/>
  <c r="R227" i="11"/>
  <c r="U227" i="11" s="1"/>
  <c r="R226" i="11"/>
  <c r="U226" i="11"/>
  <c r="R225" i="11"/>
  <c r="U225" i="11" s="1"/>
  <c r="R224" i="11"/>
  <c r="U224" i="11" s="1"/>
  <c r="R223" i="11"/>
  <c r="U223" i="11" s="1"/>
  <c r="R222" i="11"/>
  <c r="U222" i="11" s="1"/>
  <c r="R221" i="11"/>
  <c r="U221" i="11" s="1"/>
  <c r="R220" i="11"/>
  <c r="U220" i="11"/>
  <c r="R219" i="11"/>
  <c r="U219" i="11" s="1"/>
  <c r="R197" i="11"/>
  <c r="T169" i="11"/>
  <c r="W169" i="11" s="1"/>
  <c r="T168" i="11"/>
  <c r="W168" i="11" s="1"/>
  <c r="T167" i="11"/>
  <c r="W167" i="11" s="1"/>
  <c r="T166" i="11"/>
  <c r="W166" i="11" s="1"/>
  <c r="T165" i="11"/>
  <c r="W165" i="11" s="1"/>
  <c r="T164" i="11"/>
  <c r="W164" i="11" s="1"/>
  <c r="T163" i="11"/>
  <c r="W163" i="11" s="1"/>
  <c r="T162" i="11"/>
  <c r="W162" i="11" s="1"/>
  <c r="T161" i="11"/>
  <c r="W161" i="11" s="1"/>
  <c r="T160" i="11"/>
  <c r="W160" i="11" s="1"/>
  <c r="T159" i="11"/>
  <c r="W159" i="11" s="1"/>
  <c r="T158" i="11"/>
  <c r="W158" i="11" s="1"/>
  <c r="T157" i="11"/>
  <c r="W157" i="11" s="1"/>
  <c r="R149" i="11"/>
  <c r="U149" i="11" s="1"/>
  <c r="R148" i="11"/>
  <c r="U148" i="11" s="1"/>
  <c r="R147" i="11"/>
  <c r="U147" i="11" s="1"/>
  <c r="R146" i="11"/>
  <c r="U146" i="11" s="1"/>
  <c r="R145" i="11"/>
  <c r="U145" i="11" s="1"/>
  <c r="R144" i="11"/>
  <c r="U144" i="11" s="1"/>
  <c r="R143" i="11"/>
  <c r="U143" i="11" s="1"/>
  <c r="R142" i="11"/>
  <c r="U142" i="11" s="1"/>
  <c r="R141" i="11"/>
  <c r="U141" i="11" s="1"/>
  <c r="R140" i="11"/>
  <c r="U140" i="11" s="1"/>
  <c r="R139" i="11"/>
  <c r="U139" i="11" s="1"/>
  <c r="R138" i="11"/>
  <c r="U138" i="11" s="1"/>
  <c r="R137" i="11"/>
  <c r="U137" i="11" s="1"/>
  <c r="R136" i="11"/>
  <c r="U136" i="11" s="1"/>
  <c r="R135" i="11"/>
  <c r="R113" i="11"/>
  <c r="T84" i="11"/>
  <c r="W84" i="11" s="1"/>
  <c r="T83" i="11"/>
  <c r="W83" i="11" s="1"/>
  <c r="T82" i="11"/>
  <c r="W82" i="11" s="1"/>
  <c r="T81" i="11"/>
  <c r="W81" i="11" s="1"/>
  <c r="T80" i="11"/>
  <c r="W80" i="11" s="1"/>
  <c r="T79" i="11"/>
  <c r="W79" i="11" s="1"/>
  <c r="T78" i="11"/>
  <c r="W78" i="11" s="1"/>
  <c r="T77" i="11"/>
  <c r="W77" i="11" s="1"/>
  <c r="T76" i="11"/>
  <c r="W76" i="11" s="1"/>
  <c r="T75" i="11"/>
  <c r="W75" i="11" s="1"/>
  <c r="T74" i="11"/>
  <c r="W74" i="11" s="1"/>
  <c r="T73" i="11"/>
  <c r="W73" i="11" s="1"/>
  <c r="R65" i="11"/>
  <c r="U65" i="11" s="1"/>
  <c r="R64" i="11"/>
  <c r="U64" i="11" s="1"/>
  <c r="R63" i="11"/>
  <c r="U63" i="11" s="1"/>
  <c r="R62" i="11"/>
  <c r="U62" i="11"/>
  <c r="R61" i="11"/>
  <c r="U61" i="11" s="1"/>
  <c r="R60" i="11"/>
  <c r="U60" i="11" s="1"/>
  <c r="R59" i="11"/>
  <c r="U59" i="11" s="1"/>
  <c r="R58" i="11"/>
  <c r="U58" i="11"/>
  <c r="R57" i="11"/>
  <c r="U57" i="11" s="1"/>
  <c r="R56" i="11"/>
  <c r="U56" i="11" s="1"/>
  <c r="R55" i="11"/>
  <c r="U55" i="11" s="1"/>
  <c r="R54" i="11"/>
  <c r="U54" i="11" s="1"/>
  <c r="R53" i="11"/>
  <c r="U53" i="11" s="1"/>
  <c r="R52" i="11"/>
  <c r="R51" i="11"/>
  <c r="U51" i="11" s="1"/>
  <c r="R29" i="11"/>
  <c r="U29" i="11" s="1"/>
  <c r="R412" i="12"/>
  <c r="R398" i="12"/>
  <c r="U398" i="12" s="1"/>
  <c r="R394" i="12"/>
  <c r="U394" i="12" s="1"/>
  <c r="R390" i="12"/>
  <c r="U390" i="12" s="1"/>
  <c r="R378" i="12"/>
  <c r="U378" i="12" s="1"/>
  <c r="R374" i="12"/>
  <c r="U374" i="12" s="1"/>
  <c r="R370" i="12"/>
  <c r="R356" i="12"/>
  <c r="U356" i="12" s="1"/>
  <c r="R352" i="12"/>
  <c r="U352" i="12" s="1"/>
  <c r="R348" i="12"/>
  <c r="U348" i="12" s="1"/>
  <c r="R328" i="12"/>
  <c r="T273" i="12"/>
  <c r="W273" i="12" s="1"/>
  <c r="T292" i="12"/>
  <c r="W292" i="12" s="1"/>
  <c r="T291" i="12"/>
  <c r="W291" i="12" s="1"/>
  <c r="T290" i="12"/>
  <c r="W290" i="12" s="1"/>
  <c r="T289" i="12"/>
  <c r="W289" i="12" s="1"/>
  <c r="T288" i="12"/>
  <c r="W288" i="12" s="1"/>
  <c r="T287" i="12"/>
  <c r="W287" i="12" s="1"/>
  <c r="T286" i="12"/>
  <c r="W286" i="12" s="1"/>
  <c r="T285" i="12"/>
  <c r="W285" i="12" s="1"/>
  <c r="T284" i="12"/>
  <c r="W284" i="12" s="1"/>
  <c r="T283" i="12"/>
  <c r="T275" i="12"/>
  <c r="W275" i="12" s="1"/>
  <c r="T274" i="12"/>
  <c r="W274" i="12" s="1"/>
  <c r="T272" i="12"/>
  <c r="W272" i="12"/>
  <c r="T271" i="12"/>
  <c r="W271" i="12" s="1"/>
  <c r="T270" i="12"/>
  <c r="W270" i="12" s="1"/>
  <c r="T269" i="12"/>
  <c r="W269" i="12" s="1"/>
  <c r="T268" i="12"/>
  <c r="W268" i="12" s="1"/>
  <c r="T267" i="12"/>
  <c r="W267" i="12" s="1"/>
  <c r="T266" i="12"/>
  <c r="W266" i="12" s="1"/>
  <c r="T265" i="12"/>
  <c r="W265" i="12" s="1"/>
  <c r="T264" i="12"/>
  <c r="W264" i="12"/>
  <c r="T263" i="12"/>
  <c r="W263" i="12" s="1"/>
  <c r="T262" i="12"/>
  <c r="W262" i="12" s="1"/>
  <c r="T254" i="12"/>
  <c r="W254" i="12" s="1"/>
  <c r="T253" i="12"/>
  <c r="W253" i="12" s="1"/>
  <c r="T252" i="12"/>
  <c r="W252" i="12" s="1"/>
  <c r="T251" i="12"/>
  <c r="W251" i="12"/>
  <c r="T250" i="12"/>
  <c r="W250" i="12" s="1"/>
  <c r="T249" i="12"/>
  <c r="W249" i="12" s="1"/>
  <c r="T248" i="12"/>
  <c r="W248" i="12" s="1"/>
  <c r="T247" i="12"/>
  <c r="W247" i="12" s="1"/>
  <c r="T246" i="12"/>
  <c r="W246" i="12" s="1"/>
  <c r="T245" i="12"/>
  <c r="W245" i="12"/>
  <c r="T244" i="12"/>
  <c r="W244" i="12" s="1"/>
  <c r="T243" i="12"/>
  <c r="W243" i="12" s="1"/>
  <c r="T242" i="12"/>
  <c r="W242" i="12" s="1"/>
  <c r="T241" i="12"/>
  <c r="W241" i="12"/>
  <c r="T233" i="12"/>
  <c r="W233" i="12" s="1"/>
  <c r="T232" i="12"/>
  <c r="W232" i="12" s="1"/>
  <c r="T231" i="12"/>
  <c r="W231" i="12" s="1"/>
  <c r="T230" i="12"/>
  <c r="W230" i="12" s="1"/>
  <c r="T229" i="12"/>
  <c r="W229" i="12" s="1"/>
  <c r="T228" i="12"/>
  <c r="W228" i="12" s="1"/>
  <c r="T227" i="12"/>
  <c r="W227" i="12" s="1"/>
  <c r="T226" i="12"/>
  <c r="W226" i="12"/>
  <c r="T225" i="12"/>
  <c r="W225" i="12" s="1"/>
  <c r="T224" i="12"/>
  <c r="W224" i="12" s="1"/>
  <c r="T223" i="12"/>
  <c r="W223" i="12" s="1"/>
  <c r="T222" i="12"/>
  <c r="W222" i="12" s="1"/>
  <c r="T221" i="12"/>
  <c r="W221" i="12" s="1"/>
  <c r="T220" i="12"/>
  <c r="T212" i="12"/>
  <c r="W212" i="12" s="1"/>
  <c r="T211" i="12"/>
  <c r="W211" i="12" s="1"/>
  <c r="T210" i="12"/>
  <c r="W210" i="12" s="1"/>
  <c r="T209" i="12"/>
  <c r="W209" i="12" s="1"/>
  <c r="T208" i="12"/>
  <c r="W208" i="12" s="1"/>
  <c r="T207" i="12"/>
  <c r="W207" i="12" s="1"/>
  <c r="T206" i="12"/>
  <c r="W206" i="12" s="1"/>
  <c r="T205" i="12"/>
  <c r="W205" i="12" s="1"/>
  <c r="T204" i="12"/>
  <c r="W204" i="12" s="1"/>
  <c r="T203" i="12"/>
  <c r="W203" i="12" s="1"/>
  <c r="T202" i="12"/>
  <c r="W202" i="12" s="1"/>
  <c r="T201" i="12"/>
  <c r="W201" i="12" s="1"/>
  <c r="T200" i="12"/>
  <c r="W200" i="12" s="1"/>
  <c r="T199" i="12"/>
  <c r="W199" i="12" s="1"/>
  <c r="T191" i="12"/>
  <c r="W191" i="12" s="1"/>
  <c r="T190" i="12"/>
  <c r="W190" i="12" s="1"/>
  <c r="T189" i="12"/>
  <c r="W189" i="12" s="1"/>
  <c r="T188" i="12"/>
  <c r="W188" i="12" s="1"/>
  <c r="T187" i="12"/>
  <c r="W187" i="12" s="1"/>
  <c r="T186" i="12"/>
  <c r="W186" i="12" s="1"/>
  <c r="T185" i="12"/>
  <c r="W185" i="12" s="1"/>
  <c r="T184" i="12"/>
  <c r="W184" i="12" s="1"/>
  <c r="T183" i="12"/>
  <c r="W183" i="12" s="1"/>
  <c r="T182" i="12"/>
  <c r="W182" i="12" s="1"/>
  <c r="T181" i="12"/>
  <c r="W181" i="12" s="1"/>
  <c r="T180" i="12"/>
  <c r="W180" i="12" s="1"/>
  <c r="T179" i="12"/>
  <c r="T178" i="12"/>
  <c r="R134" i="12"/>
  <c r="R154" i="12" s="1"/>
  <c r="R113" i="12"/>
  <c r="U113" i="12" s="1"/>
  <c r="R92" i="12"/>
  <c r="R71" i="12"/>
  <c r="U71" i="12" s="1"/>
  <c r="R50" i="12"/>
  <c r="T29" i="12"/>
  <c r="W29" i="12" s="1"/>
  <c r="T8" i="12"/>
  <c r="W8" i="12" s="1"/>
  <c r="R417" i="13"/>
  <c r="U417" i="13" s="1"/>
  <c r="R416" i="13"/>
  <c r="U416" i="13" s="1"/>
  <c r="R408" i="13"/>
  <c r="U408" i="13" s="1"/>
  <c r="R414" i="13"/>
  <c r="U414" i="13" s="1"/>
  <c r="T411" i="13"/>
  <c r="W411" i="13"/>
  <c r="R412" i="13"/>
  <c r="U412" i="13" s="1"/>
  <c r="R410" i="13"/>
  <c r="U410" i="13" s="1"/>
  <c r="R416" i="12"/>
  <c r="U416" i="12" s="1"/>
  <c r="T306" i="12"/>
  <c r="W306" i="12" s="1"/>
  <c r="T305" i="12"/>
  <c r="W305" i="12" s="1"/>
  <c r="T304" i="12"/>
  <c r="W304" i="12"/>
  <c r="T303" i="12"/>
  <c r="W303" i="12" s="1"/>
  <c r="T53" i="12"/>
  <c r="R43" i="12"/>
  <c r="U43" i="12" s="1"/>
  <c r="R35" i="12"/>
  <c r="U35" i="12" s="1"/>
  <c r="R34" i="12"/>
  <c r="U34" i="12" s="1"/>
  <c r="R33" i="12"/>
  <c r="R32" i="12"/>
  <c r="U32" i="12"/>
  <c r="R31" i="12"/>
  <c r="U31" i="12" s="1"/>
  <c r="R30" i="12"/>
  <c r="R421" i="13"/>
  <c r="U421" i="13" s="1"/>
  <c r="R409" i="13"/>
  <c r="U409" i="13" s="1"/>
  <c r="R420" i="13"/>
  <c r="U420" i="13" s="1"/>
  <c r="R415" i="13"/>
  <c r="U415" i="13" s="1"/>
  <c r="R413" i="13"/>
  <c r="U413" i="13" s="1"/>
  <c r="T407" i="13"/>
  <c r="T397" i="13"/>
  <c r="W397" i="13" s="1"/>
  <c r="T396" i="13"/>
  <c r="W396" i="13" s="1"/>
  <c r="T395" i="13"/>
  <c r="W395" i="13"/>
  <c r="T394" i="13"/>
  <c r="W394" i="13" s="1"/>
  <c r="T393" i="13"/>
  <c r="W393" i="13" s="1"/>
  <c r="T392" i="13"/>
  <c r="W392" i="13" s="1"/>
  <c r="T391" i="13"/>
  <c r="W391" i="13" s="1"/>
  <c r="T390" i="13"/>
  <c r="W390" i="13" s="1"/>
  <c r="T389" i="13"/>
  <c r="W389" i="13" s="1"/>
  <c r="T388" i="13"/>
  <c r="W388" i="13" s="1"/>
  <c r="R377" i="13"/>
  <c r="U377" i="13" s="1"/>
  <c r="R380" i="13"/>
  <c r="U380" i="13" s="1"/>
  <c r="R376" i="13"/>
  <c r="U376" i="13" s="1"/>
  <c r="R379" i="13"/>
  <c r="U379" i="13" s="1"/>
  <c r="R375" i="13"/>
  <c r="U375" i="13"/>
  <c r="R378" i="13"/>
  <c r="U378" i="13" s="1"/>
  <c r="R374" i="13"/>
  <c r="U374" i="13" s="1"/>
  <c r="R373" i="13"/>
  <c r="R372" i="13"/>
  <c r="U372" i="13" s="1"/>
  <c r="R371" i="13"/>
  <c r="U371" i="13" s="1"/>
  <c r="R370" i="13"/>
  <c r="U370" i="13" s="1"/>
  <c r="R369" i="13"/>
  <c r="U369" i="13" s="1"/>
  <c r="R368" i="13"/>
  <c r="U368" i="13" s="1"/>
  <c r="R367" i="13"/>
  <c r="U367" i="13" s="1"/>
  <c r="R366" i="13"/>
  <c r="T369" i="13"/>
  <c r="W369" i="13"/>
  <c r="R344" i="13"/>
  <c r="U344" i="13" s="1"/>
  <c r="U364" i="13" s="1"/>
  <c r="T312" i="13"/>
  <c r="W312" i="13" s="1"/>
  <c r="T311" i="13"/>
  <c r="W311" i="13"/>
  <c r="T310" i="13"/>
  <c r="W310" i="13" s="1"/>
  <c r="T309" i="13"/>
  <c r="W309" i="13" s="1"/>
  <c r="T308" i="13"/>
  <c r="W308" i="13" s="1"/>
  <c r="T307" i="13"/>
  <c r="W307" i="13" s="1"/>
  <c r="T306" i="13"/>
  <c r="W306" i="13" s="1"/>
  <c r="T305" i="13"/>
  <c r="W305" i="13" s="1"/>
  <c r="T304" i="13"/>
  <c r="R293" i="13"/>
  <c r="U293" i="13" s="1"/>
  <c r="R296" i="13"/>
  <c r="U296" i="13" s="1"/>
  <c r="R292" i="13"/>
  <c r="U292" i="13" s="1"/>
  <c r="R295" i="13"/>
  <c r="U295" i="13" s="1"/>
  <c r="T295" i="13"/>
  <c r="W295" i="13" s="1"/>
  <c r="R294" i="13"/>
  <c r="U294" i="13" s="1"/>
  <c r="T294" i="13"/>
  <c r="W294" i="13" s="1"/>
  <c r="T293" i="13"/>
  <c r="W293" i="13" s="1"/>
  <c r="R291" i="13"/>
  <c r="U291" i="13" s="1"/>
  <c r="R290" i="13"/>
  <c r="U290" i="13" s="1"/>
  <c r="R288" i="13"/>
  <c r="U288" i="13" s="1"/>
  <c r="R287" i="13"/>
  <c r="U287" i="13" s="1"/>
  <c r="R286" i="13"/>
  <c r="U286" i="13" s="1"/>
  <c r="R285" i="13"/>
  <c r="U285" i="13" s="1"/>
  <c r="R284" i="13"/>
  <c r="U284" i="13" s="1"/>
  <c r="R283" i="13"/>
  <c r="U283" i="13" s="1"/>
  <c r="R282" i="13"/>
  <c r="U282" i="13" s="1"/>
  <c r="T283" i="13"/>
  <c r="R260" i="13"/>
  <c r="U260" i="13" s="1"/>
  <c r="U280" i="13" s="1"/>
  <c r="Q196" i="13"/>
  <c r="R134" i="13"/>
  <c r="T113" i="13"/>
  <c r="T92" i="13"/>
  <c r="R75" i="13"/>
  <c r="U75" i="13" s="1"/>
  <c r="R74" i="13"/>
  <c r="U74" i="13" s="1"/>
  <c r="R73" i="13"/>
  <c r="U73" i="13" s="1"/>
  <c r="R72" i="13"/>
  <c r="R50" i="13"/>
  <c r="T29" i="13"/>
  <c r="W29" i="13"/>
  <c r="W49" i="13" s="1"/>
  <c r="T8" i="13"/>
  <c r="W8" i="13" s="1"/>
  <c r="Q28" i="13"/>
  <c r="R410" i="14"/>
  <c r="U410" i="14" s="1"/>
  <c r="R409" i="14"/>
  <c r="U409" i="14" s="1"/>
  <c r="R408" i="14"/>
  <c r="U408" i="14" s="1"/>
  <c r="R386" i="14"/>
  <c r="T365" i="14"/>
  <c r="T344" i="14"/>
  <c r="Q364" i="14"/>
  <c r="R326" i="14"/>
  <c r="R325" i="14"/>
  <c r="R324" i="14"/>
  <c r="T281" i="14"/>
  <c r="W281" i="14" s="1"/>
  <c r="T260" i="14"/>
  <c r="W260" i="14" s="1"/>
  <c r="Q280" i="14"/>
  <c r="R243" i="14"/>
  <c r="U243" i="14" s="1"/>
  <c r="R242" i="14"/>
  <c r="U242" i="14" s="1"/>
  <c r="R241" i="14"/>
  <c r="U241" i="14" s="1"/>
  <c r="R240" i="14"/>
  <c r="U240" i="14" s="1"/>
  <c r="R218" i="14"/>
  <c r="T197" i="14"/>
  <c r="T217" i="14" s="1"/>
  <c r="T176" i="14"/>
  <c r="Q196" i="14"/>
  <c r="T155" i="14"/>
  <c r="T175" i="14" s="1"/>
  <c r="T92" i="14"/>
  <c r="W92" i="14" s="1"/>
  <c r="T50" i="14"/>
  <c r="W50" i="14" s="1"/>
  <c r="T8" i="14"/>
  <c r="T386" i="15"/>
  <c r="T344" i="15"/>
  <c r="W344" i="15" s="1"/>
  <c r="T302" i="15"/>
  <c r="W302" i="15" s="1"/>
  <c r="T260" i="15"/>
  <c r="W260" i="15" s="1"/>
  <c r="T218" i="15"/>
  <c r="W218" i="15" s="1"/>
  <c r="T176" i="15"/>
  <c r="R146" i="15"/>
  <c r="U146" i="15" s="1"/>
  <c r="R135" i="15"/>
  <c r="R120" i="15"/>
  <c r="U120" i="15" s="1"/>
  <c r="R121" i="15"/>
  <c r="U121" i="15" s="1"/>
  <c r="R122" i="15"/>
  <c r="U122" i="15" s="1"/>
  <c r="T123" i="15"/>
  <c r="W123" i="15" s="1"/>
  <c r="R123" i="15"/>
  <c r="U123" i="15" s="1"/>
  <c r="T124" i="15"/>
  <c r="W124" i="15" s="1"/>
  <c r="R124" i="15"/>
  <c r="U124" i="15" s="1"/>
  <c r="T125" i="15"/>
  <c r="W125" i="15" s="1"/>
  <c r="R125" i="15"/>
  <c r="U125" i="15" s="1"/>
  <c r="T126" i="15"/>
  <c r="W126" i="15" s="1"/>
  <c r="R126" i="15"/>
  <c r="U126" i="15" s="1"/>
  <c r="T127" i="15"/>
  <c r="W127" i="15" s="1"/>
  <c r="R127" i="15"/>
  <c r="U127" i="15" s="1"/>
  <c r="T128" i="15"/>
  <c r="W128" i="15" s="1"/>
  <c r="R128" i="15"/>
  <c r="U128" i="15" s="1"/>
  <c r="R119" i="15"/>
  <c r="R113" i="15"/>
  <c r="U113" i="15" s="1"/>
  <c r="R79" i="15"/>
  <c r="U79" i="15" s="1"/>
  <c r="T80" i="15"/>
  <c r="W80" i="15" s="1"/>
  <c r="R80" i="15"/>
  <c r="U80" i="15" s="1"/>
  <c r="T81" i="15"/>
  <c r="W81" i="15" s="1"/>
  <c r="R81" i="15"/>
  <c r="U81" i="15" s="1"/>
  <c r="T82" i="15"/>
  <c r="W82" i="15" s="1"/>
  <c r="R82" i="15"/>
  <c r="U82" i="15" s="1"/>
  <c r="T83" i="15"/>
  <c r="W83" i="15" s="1"/>
  <c r="R83" i="15"/>
  <c r="U83" i="15" s="1"/>
  <c r="T84" i="15"/>
  <c r="W84" i="15" s="1"/>
  <c r="R84" i="15"/>
  <c r="U84" i="15" s="1"/>
  <c r="T85" i="15"/>
  <c r="W85" i="15" s="1"/>
  <c r="R85" i="15"/>
  <c r="U85" i="15" s="1"/>
  <c r="T86" i="15"/>
  <c r="W86" i="15" s="1"/>
  <c r="R86" i="15"/>
  <c r="U86" i="15" s="1"/>
  <c r="R78" i="15"/>
  <c r="R71" i="15"/>
  <c r="T137" i="13"/>
  <c r="W137" i="13" s="1"/>
  <c r="R121" i="13"/>
  <c r="U121" i="13" s="1"/>
  <c r="R120" i="13"/>
  <c r="U120" i="13" s="1"/>
  <c r="R119" i="13"/>
  <c r="U119" i="13" s="1"/>
  <c r="R118" i="13"/>
  <c r="U118" i="13" s="1"/>
  <c r="R117" i="13"/>
  <c r="R116" i="13"/>
  <c r="U116" i="13" s="1"/>
  <c r="R115" i="13"/>
  <c r="T55" i="13"/>
  <c r="W55" i="13" s="1"/>
  <c r="T53" i="13"/>
  <c r="W53" i="13" s="1"/>
  <c r="T52" i="13"/>
  <c r="R39" i="13"/>
  <c r="U39" i="13" s="1"/>
  <c r="R38" i="13"/>
  <c r="U38" i="13" s="1"/>
  <c r="R37" i="13"/>
  <c r="U37" i="13" s="1"/>
  <c r="R36" i="13"/>
  <c r="U36" i="13" s="1"/>
  <c r="R35" i="13"/>
  <c r="U35" i="13" s="1"/>
  <c r="R34" i="13"/>
  <c r="U34" i="13" s="1"/>
  <c r="R33" i="13"/>
  <c r="U33" i="13" s="1"/>
  <c r="R32" i="13"/>
  <c r="U32" i="13" s="1"/>
  <c r="R31" i="13"/>
  <c r="U31" i="13" s="1"/>
  <c r="T391" i="14"/>
  <c r="W391" i="14" s="1"/>
  <c r="T389" i="14"/>
  <c r="W389" i="14" s="1"/>
  <c r="T388" i="14"/>
  <c r="W388" i="14" s="1"/>
  <c r="R375" i="14"/>
  <c r="U375" i="14" s="1"/>
  <c r="R374" i="14"/>
  <c r="U374" i="14" s="1"/>
  <c r="R373" i="14"/>
  <c r="U373" i="14" s="1"/>
  <c r="R372" i="14"/>
  <c r="U372" i="14" s="1"/>
  <c r="R371" i="14"/>
  <c r="U371" i="14" s="1"/>
  <c r="R370" i="14"/>
  <c r="U370" i="14" s="1"/>
  <c r="R369" i="14"/>
  <c r="U369" i="14" s="1"/>
  <c r="R368" i="14"/>
  <c r="U368" i="14" s="1"/>
  <c r="R367" i="14"/>
  <c r="R291" i="14"/>
  <c r="U291" i="14" s="1"/>
  <c r="R290" i="14"/>
  <c r="U290" i="14" s="1"/>
  <c r="R289" i="14"/>
  <c r="U289" i="14" s="1"/>
  <c r="R288" i="14"/>
  <c r="U288" i="14" s="1"/>
  <c r="R287" i="14"/>
  <c r="U287" i="14" s="1"/>
  <c r="R286" i="14"/>
  <c r="U286" i="14" s="1"/>
  <c r="R285" i="14"/>
  <c r="U285" i="14" s="1"/>
  <c r="R284" i="14"/>
  <c r="U284" i="14" s="1"/>
  <c r="R283" i="14"/>
  <c r="U283" i="14" s="1"/>
  <c r="T221" i="14"/>
  <c r="W221" i="14" s="1"/>
  <c r="T220" i="14"/>
  <c r="R206" i="14"/>
  <c r="U206" i="14" s="1"/>
  <c r="R205" i="14"/>
  <c r="U205" i="14" s="1"/>
  <c r="R204" i="14"/>
  <c r="U204" i="14" s="1"/>
  <c r="R203" i="14"/>
  <c r="U203" i="14" s="1"/>
  <c r="R202" i="14"/>
  <c r="U202" i="14" s="1"/>
  <c r="R201" i="14"/>
  <c r="U201" i="14" s="1"/>
  <c r="R200" i="14"/>
  <c r="U200" i="14" s="1"/>
  <c r="R199" i="14"/>
  <c r="R164" i="14"/>
  <c r="U164" i="14" s="1"/>
  <c r="R163" i="14"/>
  <c r="U163" i="14" s="1"/>
  <c r="R162" i="14"/>
  <c r="U162" i="14" s="1"/>
  <c r="R161" i="14"/>
  <c r="U161" i="14" s="1"/>
  <c r="R160" i="14"/>
  <c r="U160" i="14" s="1"/>
  <c r="R159" i="14"/>
  <c r="U159" i="14" s="1"/>
  <c r="R158" i="14"/>
  <c r="U158" i="14" s="1"/>
  <c r="R157" i="14"/>
  <c r="U157" i="14" s="1"/>
  <c r="T100" i="14"/>
  <c r="W100" i="14" s="1"/>
  <c r="T99" i="14"/>
  <c r="W99" i="14" s="1"/>
  <c r="T98" i="14"/>
  <c r="W98" i="14" s="1"/>
  <c r="R107" i="14"/>
  <c r="U107" i="14" s="1"/>
  <c r="R106" i="14"/>
  <c r="U106" i="14"/>
  <c r="R105" i="14"/>
  <c r="U105" i="14" s="1"/>
  <c r="R104" i="14"/>
  <c r="U104" i="14" s="1"/>
  <c r="T57" i="14"/>
  <c r="W57" i="14" s="1"/>
  <c r="R65" i="14"/>
  <c r="U65" i="14" s="1"/>
  <c r="R64" i="14"/>
  <c r="U64" i="14" s="1"/>
  <c r="R63" i="14"/>
  <c r="U63" i="14" s="1"/>
  <c r="R62" i="14"/>
  <c r="U62" i="14" s="1"/>
  <c r="R61" i="14"/>
  <c r="T15" i="14"/>
  <c r="W15" i="14" s="1"/>
  <c r="T14" i="14"/>
  <c r="W14" i="14" s="1"/>
  <c r="T13" i="14"/>
  <c r="W13" i="14" s="1"/>
  <c r="T12" i="14"/>
  <c r="W12" i="14" s="1"/>
  <c r="T11" i="14"/>
  <c r="W11" i="14" s="1"/>
  <c r="T10" i="14"/>
  <c r="W10" i="14" s="1"/>
  <c r="T393" i="15"/>
  <c r="W393" i="15" s="1"/>
  <c r="T392" i="15"/>
  <c r="W392" i="15" s="1"/>
  <c r="T391" i="15"/>
  <c r="W391" i="15" s="1"/>
  <c r="T390" i="15"/>
  <c r="W390" i="15" s="1"/>
  <c r="T389" i="15"/>
  <c r="W389" i="15" s="1"/>
  <c r="R401" i="15"/>
  <c r="U401" i="15" s="1"/>
  <c r="T357" i="15"/>
  <c r="W357" i="15" s="1"/>
  <c r="T356" i="15"/>
  <c r="W356" i="15" s="1"/>
  <c r="T355" i="15"/>
  <c r="W355" i="15" s="1"/>
  <c r="T354" i="15"/>
  <c r="W354" i="15" s="1"/>
  <c r="T353" i="15"/>
  <c r="W353" i="15" s="1"/>
  <c r="T352" i="15"/>
  <c r="W352" i="15" s="1"/>
  <c r="T351" i="15"/>
  <c r="W351" i="15" s="1"/>
  <c r="T350" i="15"/>
  <c r="W350" i="15" s="1"/>
  <c r="T349" i="15"/>
  <c r="W349" i="15" s="1"/>
  <c r="T348" i="15"/>
  <c r="W348" i="15" s="1"/>
  <c r="R359" i="15"/>
  <c r="R358" i="15"/>
  <c r="T315" i="15"/>
  <c r="W315" i="15" s="1"/>
  <c r="T314" i="15"/>
  <c r="W314" i="15" s="1"/>
  <c r="T313" i="15"/>
  <c r="W313" i="15" s="1"/>
  <c r="T312" i="15"/>
  <c r="W312" i="15" s="1"/>
  <c r="T311" i="15"/>
  <c r="W311" i="15" s="1"/>
  <c r="T310" i="15"/>
  <c r="W310" i="15" s="1"/>
  <c r="T309" i="15"/>
  <c r="W309" i="15" s="1"/>
  <c r="T308" i="15"/>
  <c r="W308" i="15" s="1"/>
  <c r="T307" i="15"/>
  <c r="W307" i="15" s="1"/>
  <c r="T306" i="15"/>
  <c r="W306" i="15" s="1"/>
  <c r="R317" i="15"/>
  <c r="U317" i="15" s="1"/>
  <c r="R316" i="15"/>
  <c r="T272" i="15"/>
  <c r="W272" i="15" s="1"/>
  <c r="T271" i="15"/>
  <c r="W271" i="15" s="1"/>
  <c r="T270" i="15"/>
  <c r="W270" i="15" s="1"/>
  <c r="T269" i="15"/>
  <c r="W269" i="15" s="1"/>
  <c r="T268" i="15"/>
  <c r="W268" i="15" s="1"/>
  <c r="T267" i="15"/>
  <c r="T266" i="15"/>
  <c r="W266" i="15" s="1"/>
  <c r="T265" i="15"/>
  <c r="W265" i="15" s="1"/>
  <c r="R275" i="15"/>
  <c r="U275" i="15" s="1"/>
  <c r="R274" i="15"/>
  <c r="R273" i="15"/>
  <c r="U273" i="15" s="1"/>
  <c r="T230" i="15"/>
  <c r="W230" i="15" s="1"/>
  <c r="T229" i="15"/>
  <c r="W229" i="15" s="1"/>
  <c r="T228" i="15"/>
  <c r="W228" i="15" s="1"/>
  <c r="T227" i="15"/>
  <c r="W227" i="15" s="1"/>
  <c r="T226" i="15"/>
  <c r="W226" i="15" s="1"/>
  <c r="T225" i="15"/>
  <c r="W225" i="15" s="1"/>
  <c r="T224" i="15"/>
  <c r="R233" i="15"/>
  <c r="U233" i="15" s="1"/>
  <c r="R232" i="15"/>
  <c r="U232" i="15" s="1"/>
  <c r="R231" i="15"/>
  <c r="U231" i="15" s="1"/>
  <c r="R230" i="15"/>
  <c r="U230" i="15" s="1"/>
  <c r="T187" i="15"/>
  <c r="W187" i="15" s="1"/>
  <c r="T186" i="15"/>
  <c r="W186" i="15" s="1"/>
  <c r="T185" i="15"/>
  <c r="W185" i="15" s="1"/>
  <c r="T184" i="15"/>
  <c r="W184" i="15" s="1"/>
  <c r="T183" i="15"/>
  <c r="W183" i="15" s="1"/>
  <c r="R191" i="15"/>
  <c r="U191" i="15" s="1"/>
  <c r="R190" i="15"/>
  <c r="U190" i="15" s="1"/>
  <c r="R189" i="15"/>
  <c r="U189" i="15" s="1"/>
  <c r="R188" i="15"/>
  <c r="U188" i="15" s="1"/>
  <c r="R187" i="15"/>
  <c r="U187" i="15" s="1"/>
  <c r="T146" i="15"/>
  <c r="T145" i="15"/>
  <c r="W145" i="15" s="1"/>
  <c r="T144" i="15"/>
  <c r="W144" i="15" s="1"/>
  <c r="T143" i="15"/>
  <c r="W143" i="15" s="1"/>
  <c r="T142" i="15"/>
  <c r="W142" i="15" s="1"/>
  <c r="T141" i="15"/>
  <c r="W141" i="15"/>
  <c r="R149" i="15"/>
  <c r="U149" i="15" s="1"/>
  <c r="R148" i="15"/>
  <c r="U148" i="15" s="1"/>
  <c r="R147" i="15"/>
  <c r="T134" i="15"/>
  <c r="W134" i="15" s="1"/>
  <c r="R8" i="15"/>
  <c r="U8" i="15" s="1"/>
  <c r="R386" i="16"/>
  <c r="R344" i="16"/>
  <c r="U344" i="16" s="1"/>
  <c r="R302" i="16"/>
  <c r="R260" i="16"/>
  <c r="R218" i="16"/>
  <c r="U218" i="16" s="1"/>
  <c r="R176" i="16"/>
  <c r="U176" i="16" s="1"/>
  <c r="R134" i="16"/>
  <c r="T407" i="17"/>
  <c r="T386" i="17"/>
  <c r="W386" i="17" s="1"/>
  <c r="Q406" i="17"/>
  <c r="T323" i="17"/>
  <c r="T302" i="17"/>
  <c r="Q322" i="17"/>
  <c r="R261" i="17"/>
  <c r="U261" i="17" s="1"/>
  <c r="R240" i="17"/>
  <c r="U240" i="17" s="1"/>
  <c r="R219" i="17"/>
  <c r="U219" i="17" s="1"/>
  <c r="R198" i="17"/>
  <c r="U198" i="17" s="1"/>
  <c r="T344" i="18"/>
  <c r="R14" i="15"/>
  <c r="U14" i="15" s="1"/>
  <c r="R23" i="15"/>
  <c r="U23" i="15" s="1"/>
  <c r="T23" i="15"/>
  <c r="W23" i="15" s="1"/>
  <c r="R22" i="15"/>
  <c r="U22" i="15" s="1"/>
  <c r="T22" i="15"/>
  <c r="W22" i="15" s="1"/>
  <c r="R21" i="15"/>
  <c r="U21" i="15" s="1"/>
  <c r="T21" i="15"/>
  <c r="W21" i="15" s="1"/>
  <c r="R20" i="15"/>
  <c r="U20" i="15" s="1"/>
  <c r="T20" i="15"/>
  <c r="W20" i="15" s="1"/>
  <c r="R19" i="15"/>
  <c r="U19" i="15" s="1"/>
  <c r="T19" i="15"/>
  <c r="W19" i="15" s="1"/>
  <c r="R18" i="15"/>
  <c r="T18" i="15"/>
  <c r="W18" i="15" s="1"/>
  <c r="R17" i="15"/>
  <c r="U17" i="15"/>
  <c r="R16" i="15"/>
  <c r="U16" i="15" s="1"/>
  <c r="R389" i="16"/>
  <c r="U389" i="16" s="1"/>
  <c r="R401" i="16"/>
  <c r="U401" i="16" s="1"/>
  <c r="T401" i="16"/>
  <c r="W401" i="16" s="1"/>
  <c r="R400" i="16"/>
  <c r="U400" i="16" s="1"/>
  <c r="T400" i="16"/>
  <c r="W400" i="16" s="1"/>
  <c r="R399" i="16"/>
  <c r="T399" i="16"/>
  <c r="R398" i="16"/>
  <c r="U398" i="16" s="1"/>
  <c r="R397" i="16"/>
  <c r="U397" i="16" s="1"/>
  <c r="R396" i="16"/>
  <c r="U396" i="16"/>
  <c r="R395" i="16"/>
  <c r="U395" i="16" s="1"/>
  <c r="R394" i="16"/>
  <c r="U394" i="16" s="1"/>
  <c r="R393" i="16"/>
  <c r="U393" i="16" s="1"/>
  <c r="R392" i="16"/>
  <c r="U392" i="16" s="1"/>
  <c r="R391" i="16"/>
  <c r="U391" i="16" s="1"/>
  <c r="R348" i="16"/>
  <c r="R359" i="16"/>
  <c r="U359" i="16" s="1"/>
  <c r="T359" i="16"/>
  <c r="W359" i="16" s="1"/>
  <c r="R358" i="16"/>
  <c r="U358" i="16" s="1"/>
  <c r="T358" i="16"/>
  <c r="W358" i="16" s="1"/>
  <c r="R357" i="16"/>
  <c r="U357" i="16" s="1"/>
  <c r="T357" i="16"/>
  <c r="W357" i="16" s="1"/>
  <c r="R356" i="16"/>
  <c r="U356" i="16" s="1"/>
  <c r="T356" i="16"/>
  <c r="R355" i="16"/>
  <c r="U355" i="16" s="1"/>
  <c r="R354" i="16"/>
  <c r="U354" i="16" s="1"/>
  <c r="R353" i="16"/>
  <c r="U353" i="16" s="1"/>
  <c r="R352" i="16"/>
  <c r="U352" i="16" s="1"/>
  <c r="R351" i="16"/>
  <c r="U351" i="16" s="1"/>
  <c r="R350" i="16"/>
  <c r="U350" i="16" s="1"/>
  <c r="R307" i="16"/>
  <c r="U307" i="16" s="1"/>
  <c r="R317" i="16"/>
  <c r="U317" i="16" s="1"/>
  <c r="T317" i="16"/>
  <c r="W317" i="16" s="1"/>
  <c r="R316" i="16"/>
  <c r="U316" i="16" s="1"/>
  <c r="T316" i="16"/>
  <c r="W316" i="16" s="1"/>
  <c r="R315" i="16"/>
  <c r="U315" i="16" s="1"/>
  <c r="T315" i="16"/>
  <c r="W315" i="16" s="1"/>
  <c r="R314" i="16"/>
  <c r="U314" i="16" s="1"/>
  <c r="T314" i="16"/>
  <c r="W314" i="16" s="1"/>
  <c r="R313" i="16"/>
  <c r="U313" i="16" s="1"/>
  <c r="T313" i="16"/>
  <c r="R312" i="16"/>
  <c r="U312" i="16" s="1"/>
  <c r="R311" i="16"/>
  <c r="U311" i="16" s="1"/>
  <c r="R310" i="16"/>
  <c r="U310" i="16" s="1"/>
  <c r="R309" i="16"/>
  <c r="U309" i="16" s="1"/>
  <c r="R266" i="16"/>
  <c r="U266" i="16" s="1"/>
  <c r="R275" i="16"/>
  <c r="U275" i="16" s="1"/>
  <c r="T275" i="16"/>
  <c r="R274" i="16"/>
  <c r="U274" i="16" s="1"/>
  <c r="T274" i="16"/>
  <c r="R273" i="16"/>
  <c r="U273" i="16"/>
  <c r="T273" i="16"/>
  <c r="R272" i="16"/>
  <c r="U272" i="16" s="1"/>
  <c r="T272" i="16"/>
  <c r="W272" i="16" s="1"/>
  <c r="R271" i="16"/>
  <c r="U271" i="16" s="1"/>
  <c r="T271" i="16"/>
  <c r="R270" i="16"/>
  <c r="U270" i="16" s="1"/>
  <c r="T270" i="16"/>
  <c r="W270" i="16"/>
  <c r="R269" i="16"/>
  <c r="U269" i="16" s="1"/>
  <c r="R268" i="16"/>
  <c r="U268" i="16" s="1"/>
  <c r="R233" i="16"/>
  <c r="U233" i="16" s="1"/>
  <c r="T233" i="16"/>
  <c r="W233" i="16" s="1"/>
  <c r="R232" i="16"/>
  <c r="U232" i="16" s="1"/>
  <c r="T232" i="16"/>
  <c r="W232" i="16" s="1"/>
  <c r="R231" i="16"/>
  <c r="U231" i="16" s="1"/>
  <c r="T231" i="16"/>
  <c r="W231" i="16" s="1"/>
  <c r="R230" i="16"/>
  <c r="U230" i="16" s="1"/>
  <c r="T230" i="16"/>
  <c r="W230" i="16" s="1"/>
  <c r="R229" i="16"/>
  <c r="U229" i="16" s="1"/>
  <c r="T229" i="16"/>
  <c r="W229" i="16" s="1"/>
  <c r="R228" i="16"/>
  <c r="U228" i="16" s="1"/>
  <c r="T228" i="16"/>
  <c r="W228" i="16" s="1"/>
  <c r="R227" i="16"/>
  <c r="U227" i="16" s="1"/>
  <c r="R226" i="16"/>
  <c r="U226" i="16"/>
  <c r="R183" i="16"/>
  <c r="U183" i="16" s="1"/>
  <c r="R191" i="16"/>
  <c r="U191" i="16" s="1"/>
  <c r="T191" i="16"/>
  <c r="W191" i="16" s="1"/>
  <c r="R190" i="16"/>
  <c r="U190" i="16" s="1"/>
  <c r="T190" i="16"/>
  <c r="W190" i="16" s="1"/>
  <c r="R189" i="16"/>
  <c r="U189" i="16" s="1"/>
  <c r="T189" i="16"/>
  <c r="W189" i="16" s="1"/>
  <c r="R188" i="16"/>
  <c r="U188" i="16" s="1"/>
  <c r="T188" i="16"/>
  <c r="W188" i="16" s="1"/>
  <c r="R187" i="16"/>
  <c r="U187" i="16" s="1"/>
  <c r="T187" i="16"/>
  <c r="W187" i="16" s="1"/>
  <c r="R186" i="16"/>
  <c r="U186" i="16" s="1"/>
  <c r="T186" i="16"/>
  <c r="W186" i="16" s="1"/>
  <c r="R185" i="16"/>
  <c r="U185" i="16" s="1"/>
  <c r="T185" i="16"/>
  <c r="W185" i="16" s="1"/>
  <c r="T143" i="16"/>
  <c r="W143" i="16"/>
  <c r="R128" i="16"/>
  <c r="U128" i="16" s="1"/>
  <c r="R127" i="16"/>
  <c r="U127" i="16" s="1"/>
  <c r="R126" i="16"/>
  <c r="U126" i="16" s="1"/>
  <c r="R125" i="16"/>
  <c r="U125" i="16" s="1"/>
  <c r="R124" i="16"/>
  <c r="U124" i="16" s="1"/>
  <c r="R123" i="16"/>
  <c r="U123" i="16" s="1"/>
  <c r="R122" i="16"/>
  <c r="U122" i="16" s="1"/>
  <c r="R121" i="16"/>
  <c r="U121" i="16" s="1"/>
  <c r="R120" i="16"/>
  <c r="U120" i="16" s="1"/>
  <c r="R119" i="16"/>
  <c r="U119" i="16" s="1"/>
  <c r="R118" i="16"/>
  <c r="U118" i="16" s="1"/>
  <c r="R117" i="16"/>
  <c r="U117" i="16" s="1"/>
  <c r="R116" i="16"/>
  <c r="U116" i="16" s="1"/>
  <c r="R115" i="16"/>
  <c r="U115" i="16" s="1"/>
  <c r="R114" i="16"/>
  <c r="U114" i="16" s="1"/>
  <c r="R86" i="16"/>
  <c r="U86" i="16"/>
  <c r="R85" i="16"/>
  <c r="U85" i="16" s="1"/>
  <c r="R84" i="16"/>
  <c r="U84" i="16" s="1"/>
  <c r="R83" i="16"/>
  <c r="U83" i="16" s="1"/>
  <c r="R82" i="16"/>
  <c r="U82" i="16" s="1"/>
  <c r="R81" i="16"/>
  <c r="U81" i="16" s="1"/>
  <c r="R80" i="16"/>
  <c r="U80" i="16" s="1"/>
  <c r="R79" i="16"/>
  <c r="R78" i="16"/>
  <c r="U78" i="16" s="1"/>
  <c r="R77" i="16"/>
  <c r="U77" i="16" s="1"/>
  <c r="R76" i="16"/>
  <c r="U76" i="16" s="1"/>
  <c r="R75" i="16"/>
  <c r="U75" i="16" s="1"/>
  <c r="R74" i="16"/>
  <c r="U74" i="16" s="1"/>
  <c r="R73" i="16"/>
  <c r="U73" i="16" s="1"/>
  <c r="R72" i="16"/>
  <c r="U72" i="16" s="1"/>
  <c r="T23" i="16"/>
  <c r="W23" i="16" s="1"/>
  <c r="T22" i="16"/>
  <c r="W22" i="16"/>
  <c r="T21" i="16"/>
  <c r="W21" i="16" s="1"/>
  <c r="T20" i="16"/>
  <c r="W20" i="16" s="1"/>
  <c r="T19" i="16"/>
  <c r="W19" i="16" s="1"/>
  <c r="T18" i="16"/>
  <c r="W18" i="16" s="1"/>
  <c r="T17" i="16"/>
  <c r="W17" i="16" s="1"/>
  <c r="T16" i="16"/>
  <c r="W16" i="16" s="1"/>
  <c r="T15" i="16"/>
  <c r="W15" i="16" s="1"/>
  <c r="T14" i="16"/>
  <c r="W14" i="16" s="1"/>
  <c r="T13" i="16"/>
  <c r="W13" i="16" s="1"/>
  <c r="T12" i="16"/>
  <c r="W12" i="16" s="1"/>
  <c r="T11" i="16"/>
  <c r="W11" i="16" s="1"/>
  <c r="T10" i="16"/>
  <c r="R422" i="17"/>
  <c r="U422" i="17" s="1"/>
  <c r="R421" i="17"/>
  <c r="U421" i="17" s="1"/>
  <c r="R420" i="17"/>
  <c r="U420" i="17" s="1"/>
  <c r="R419" i="17"/>
  <c r="U419" i="17" s="1"/>
  <c r="R418" i="17"/>
  <c r="U418" i="17" s="1"/>
  <c r="R417" i="17"/>
  <c r="U417" i="17" s="1"/>
  <c r="R416" i="17"/>
  <c r="U416" i="17" s="1"/>
  <c r="R415" i="17"/>
  <c r="U415" i="17"/>
  <c r="R414" i="17"/>
  <c r="U414" i="17" s="1"/>
  <c r="R413" i="17"/>
  <c r="U413" i="17" s="1"/>
  <c r="R412" i="17"/>
  <c r="U412" i="17"/>
  <c r="R411" i="17"/>
  <c r="U411" i="17" s="1"/>
  <c r="R410" i="17"/>
  <c r="U410" i="17" s="1"/>
  <c r="R409" i="17"/>
  <c r="U409" i="17" s="1"/>
  <c r="T359" i="17"/>
  <c r="W359" i="17" s="1"/>
  <c r="T358" i="17"/>
  <c r="W358" i="17" s="1"/>
  <c r="T357" i="17"/>
  <c r="W357" i="17" s="1"/>
  <c r="T356" i="17"/>
  <c r="W356" i="17" s="1"/>
  <c r="T355" i="17"/>
  <c r="W355" i="17" s="1"/>
  <c r="T354" i="17"/>
  <c r="W354" i="17" s="1"/>
  <c r="T353" i="17"/>
  <c r="W353" i="17" s="1"/>
  <c r="T352" i="17"/>
  <c r="W352" i="17" s="1"/>
  <c r="T351" i="17"/>
  <c r="W351" i="17" s="1"/>
  <c r="T350" i="17"/>
  <c r="W350" i="17" s="1"/>
  <c r="T349" i="17"/>
  <c r="W349" i="17" s="1"/>
  <c r="T348" i="17"/>
  <c r="W348" i="17" s="1"/>
  <c r="T347" i="17"/>
  <c r="W347" i="17" s="1"/>
  <c r="T346" i="17"/>
  <c r="W346" i="17" s="1"/>
  <c r="R338" i="17"/>
  <c r="U338" i="17" s="1"/>
  <c r="R337" i="17"/>
  <c r="U337" i="17" s="1"/>
  <c r="R336" i="17"/>
  <c r="U336" i="17" s="1"/>
  <c r="R335" i="17"/>
  <c r="U335" i="17" s="1"/>
  <c r="R334" i="17"/>
  <c r="U334" i="17" s="1"/>
  <c r="R333" i="17"/>
  <c r="U333" i="17" s="1"/>
  <c r="R332" i="17"/>
  <c r="U332" i="17" s="1"/>
  <c r="R331" i="17"/>
  <c r="U331" i="17" s="1"/>
  <c r="R330" i="17"/>
  <c r="U330" i="17" s="1"/>
  <c r="R329" i="17"/>
  <c r="U329" i="17" s="1"/>
  <c r="R328" i="17"/>
  <c r="U328" i="17" s="1"/>
  <c r="R327" i="17"/>
  <c r="U327" i="17" s="1"/>
  <c r="R326" i="17"/>
  <c r="R325" i="17"/>
  <c r="R286" i="17"/>
  <c r="U286" i="17" s="1"/>
  <c r="R274" i="17"/>
  <c r="U274" i="17" s="1"/>
  <c r="R270" i="17"/>
  <c r="U270" i="17" s="1"/>
  <c r="R266" i="17"/>
  <c r="U266" i="17" s="1"/>
  <c r="R254" i="17"/>
  <c r="U254" i="17" s="1"/>
  <c r="R250" i="17"/>
  <c r="U250" i="17" s="1"/>
  <c r="R246" i="17"/>
  <c r="U246" i="17" s="1"/>
  <c r="R232" i="17"/>
  <c r="U232" i="17" s="1"/>
  <c r="R228" i="17"/>
  <c r="U228" i="17"/>
  <c r="R224" i="17"/>
  <c r="U224" i="17" s="1"/>
  <c r="R212" i="17"/>
  <c r="U212" i="17" s="1"/>
  <c r="R208" i="17"/>
  <c r="U208" i="17" s="1"/>
  <c r="R204" i="17"/>
  <c r="U204" i="17" s="1"/>
  <c r="R190" i="17"/>
  <c r="U190" i="17" s="1"/>
  <c r="R186" i="17"/>
  <c r="U186" i="17" s="1"/>
  <c r="R182" i="17"/>
  <c r="U182" i="17" s="1"/>
  <c r="R359" i="18"/>
  <c r="U359" i="18" s="1"/>
  <c r="R358" i="18"/>
  <c r="U358" i="18" s="1"/>
  <c r="R357" i="18"/>
  <c r="U357" i="18" s="1"/>
  <c r="R356" i="18"/>
  <c r="U356" i="18" s="1"/>
  <c r="R355" i="18"/>
  <c r="U355" i="18" s="1"/>
  <c r="R354" i="18"/>
  <c r="U354" i="18" s="1"/>
  <c r="R353" i="18"/>
  <c r="U353" i="18" s="1"/>
  <c r="R352" i="18"/>
  <c r="U352" i="18" s="1"/>
  <c r="R351" i="18"/>
  <c r="U351" i="18"/>
  <c r="R350" i="18"/>
  <c r="U350" i="18" s="1"/>
  <c r="R349" i="18"/>
  <c r="U349" i="18" s="1"/>
  <c r="R348" i="18"/>
  <c r="U348" i="18" s="1"/>
  <c r="R347" i="18"/>
  <c r="U347" i="18" s="1"/>
  <c r="R346" i="18"/>
  <c r="R264" i="18"/>
  <c r="U264" i="18" s="1"/>
  <c r="R273" i="18"/>
  <c r="U273" i="18" s="1"/>
  <c r="R269" i="18"/>
  <c r="U269" i="18" s="1"/>
  <c r="R267" i="18"/>
  <c r="U267" i="18" s="1"/>
  <c r="R265" i="18"/>
  <c r="U265" i="18" s="1"/>
  <c r="R253" i="18"/>
  <c r="U253" i="18" s="1"/>
  <c r="R250" i="18"/>
  <c r="U250" i="18" s="1"/>
  <c r="R249" i="18"/>
  <c r="U249" i="18" s="1"/>
  <c r="R248" i="18"/>
  <c r="U248" i="18" s="1"/>
  <c r="R247" i="18"/>
  <c r="U247" i="18" s="1"/>
  <c r="R246" i="18"/>
  <c r="U246" i="18" s="1"/>
  <c r="R245" i="18"/>
  <c r="U245" i="18" s="1"/>
  <c r="R244" i="18"/>
  <c r="U244" i="18" s="1"/>
  <c r="R243" i="18"/>
  <c r="R230" i="18"/>
  <c r="U230" i="18" s="1"/>
  <c r="R233" i="18"/>
  <c r="U233" i="18" s="1"/>
  <c r="R232" i="18"/>
  <c r="U232" i="18" s="1"/>
  <c r="R229" i="18"/>
  <c r="U229" i="18" s="1"/>
  <c r="R231" i="18"/>
  <c r="U231" i="18" s="1"/>
  <c r="R228" i="18"/>
  <c r="U228" i="18" s="1"/>
  <c r="R227" i="18"/>
  <c r="U227" i="18" s="1"/>
  <c r="R226" i="18"/>
  <c r="R225" i="18"/>
  <c r="U225" i="18" s="1"/>
  <c r="R224" i="18"/>
  <c r="U224" i="18" s="1"/>
  <c r="R223" i="18"/>
  <c r="U223" i="18" s="1"/>
  <c r="R222" i="18"/>
  <c r="U222" i="18" s="1"/>
  <c r="R166" i="18"/>
  <c r="U166" i="18" s="1"/>
  <c r="R168" i="18"/>
  <c r="U168" i="18" s="1"/>
  <c r="R165" i="18"/>
  <c r="U165" i="18" s="1"/>
  <c r="R164" i="18"/>
  <c r="U164" i="18" s="1"/>
  <c r="R163" i="18"/>
  <c r="U163" i="18" s="1"/>
  <c r="R162" i="18"/>
  <c r="U162" i="18"/>
  <c r="R161" i="18"/>
  <c r="U161" i="18" s="1"/>
  <c r="R160" i="18"/>
  <c r="U160" i="18" s="1"/>
  <c r="R159" i="18"/>
  <c r="R147" i="18"/>
  <c r="U147" i="18" s="1"/>
  <c r="R149" i="18"/>
  <c r="U149" i="18" s="1"/>
  <c r="R146" i="18"/>
  <c r="U146" i="18"/>
  <c r="R148" i="18"/>
  <c r="U148" i="18" s="1"/>
  <c r="R145" i="18"/>
  <c r="U145" i="18" s="1"/>
  <c r="R144" i="18"/>
  <c r="U144" i="18" s="1"/>
  <c r="R143" i="18"/>
  <c r="U143" i="18" s="1"/>
  <c r="R142" i="18"/>
  <c r="U142" i="18" s="1"/>
  <c r="R141" i="18"/>
  <c r="U141" i="18"/>
  <c r="R140" i="18"/>
  <c r="U140" i="18" s="1"/>
  <c r="R139" i="18"/>
  <c r="U139" i="18" s="1"/>
  <c r="R86" i="18"/>
  <c r="U86" i="18" s="1"/>
  <c r="R84" i="18"/>
  <c r="U84" i="18" s="1"/>
  <c r="R81" i="18"/>
  <c r="U81" i="18" s="1"/>
  <c r="R80" i="18"/>
  <c r="U80" i="18" s="1"/>
  <c r="R79" i="18"/>
  <c r="U79" i="18" s="1"/>
  <c r="R78" i="18"/>
  <c r="U78" i="18" s="1"/>
  <c r="R77" i="18"/>
  <c r="U77" i="18" s="1"/>
  <c r="R76" i="18"/>
  <c r="U76" i="18" s="1"/>
  <c r="R75" i="18"/>
  <c r="U75" i="18" s="1"/>
  <c r="R63" i="18"/>
  <c r="U63" i="18" s="1"/>
  <c r="R65" i="18"/>
  <c r="U65" i="18" s="1"/>
  <c r="R64" i="18"/>
  <c r="U64" i="18" s="1"/>
  <c r="R62" i="18"/>
  <c r="U62" i="18" s="1"/>
  <c r="R61" i="18"/>
  <c r="U61" i="18" s="1"/>
  <c r="R60" i="18"/>
  <c r="U60" i="18" s="1"/>
  <c r="R59" i="18"/>
  <c r="U59" i="18" s="1"/>
  <c r="R58" i="18"/>
  <c r="U58" i="18" s="1"/>
  <c r="R57" i="18"/>
  <c r="U57" i="18" s="1"/>
  <c r="R56" i="18"/>
  <c r="U56" i="18" s="1"/>
  <c r="R55" i="18"/>
  <c r="R415" i="19"/>
  <c r="U415" i="19" s="1"/>
  <c r="R400" i="19"/>
  <c r="U400" i="19" s="1"/>
  <c r="R393" i="19"/>
  <c r="U393" i="19" s="1"/>
  <c r="R397" i="19"/>
  <c r="U397" i="19" s="1"/>
  <c r="R396" i="19"/>
  <c r="U396" i="19" s="1"/>
  <c r="R392" i="19"/>
  <c r="U392" i="19" s="1"/>
  <c r="R391" i="19"/>
  <c r="U391" i="19"/>
  <c r="R390" i="19"/>
  <c r="U390" i="19" s="1"/>
  <c r="R389" i="19"/>
  <c r="U389" i="19" s="1"/>
  <c r="R388" i="19"/>
  <c r="U388" i="19" s="1"/>
  <c r="R387" i="19"/>
  <c r="U387" i="19" s="1"/>
  <c r="R357" i="19"/>
  <c r="U357" i="19" s="1"/>
  <c r="R353" i="19"/>
  <c r="U353" i="19"/>
  <c r="R358" i="19"/>
  <c r="U358" i="19" s="1"/>
  <c r="R354" i="19"/>
  <c r="U354" i="19" s="1"/>
  <c r="R335" i="19"/>
  <c r="U335" i="19" s="1"/>
  <c r="R338" i="19"/>
  <c r="U338" i="19" s="1"/>
  <c r="R336" i="19"/>
  <c r="U336" i="19" s="1"/>
  <c r="R332" i="19"/>
  <c r="R316" i="19"/>
  <c r="U316" i="19" s="1"/>
  <c r="R293" i="19"/>
  <c r="U293" i="19" s="1"/>
  <c r="R296" i="19"/>
  <c r="U296" i="19" s="1"/>
  <c r="R294" i="19"/>
  <c r="U294" i="19" s="1"/>
  <c r="R290" i="19"/>
  <c r="U290" i="19" s="1"/>
  <c r="R273" i="19"/>
  <c r="U273" i="19" s="1"/>
  <c r="R269" i="19"/>
  <c r="U269" i="19" s="1"/>
  <c r="R274" i="19"/>
  <c r="U274" i="19" s="1"/>
  <c r="R270" i="19"/>
  <c r="U270" i="19" s="1"/>
  <c r="R247" i="19"/>
  <c r="U247" i="19" s="1"/>
  <c r="R254" i="19"/>
  <c r="U254" i="19" s="1"/>
  <c r="R250" i="19"/>
  <c r="U250" i="19" s="1"/>
  <c r="R233" i="19"/>
  <c r="U233" i="19" s="1"/>
  <c r="R232" i="19"/>
  <c r="U232" i="19" s="1"/>
  <c r="R164" i="19"/>
  <c r="U164" i="19" s="1"/>
  <c r="R142" i="19"/>
  <c r="U142" i="19" s="1"/>
  <c r="R148" i="19"/>
  <c r="U148" i="19" s="1"/>
  <c r="R147" i="19"/>
  <c r="U147" i="19" s="1"/>
  <c r="R141" i="19"/>
  <c r="U141" i="19" s="1"/>
  <c r="R146" i="19"/>
  <c r="U146" i="19" s="1"/>
  <c r="R145" i="19"/>
  <c r="U145" i="19" s="1"/>
  <c r="R140" i="19"/>
  <c r="U140" i="19" s="1"/>
  <c r="R144" i="19"/>
  <c r="U144" i="19" s="1"/>
  <c r="R139" i="19"/>
  <c r="U139" i="19" s="1"/>
  <c r="R138" i="19"/>
  <c r="U138" i="19" s="1"/>
  <c r="R137" i="19"/>
  <c r="U137" i="19"/>
  <c r="R136" i="19"/>
  <c r="U136" i="19" s="1"/>
  <c r="R135" i="19"/>
  <c r="U135" i="19" s="1"/>
  <c r="R81" i="19"/>
  <c r="U81" i="19" s="1"/>
  <c r="R64" i="19"/>
  <c r="U64" i="19" s="1"/>
  <c r="R58" i="19"/>
  <c r="U58" i="19" s="1"/>
  <c r="R63" i="19"/>
  <c r="U63" i="19" s="1"/>
  <c r="R62" i="19"/>
  <c r="U62" i="19" s="1"/>
  <c r="R57" i="19"/>
  <c r="U57" i="19" s="1"/>
  <c r="R61" i="19"/>
  <c r="U61" i="19" s="1"/>
  <c r="R56" i="19"/>
  <c r="U56" i="19" s="1"/>
  <c r="R60" i="19"/>
  <c r="U60" i="19" s="1"/>
  <c r="R55" i="19"/>
  <c r="U55" i="19" s="1"/>
  <c r="R54" i="19"/>
  <c r="U54" i="19" s="1"/>
  <c r="R53" i="19"/>
  <c r="U53" i="19" s="1"/>
  <c r="R52" i="19"/>
  <c r="U52" i="19" s="1"/>
  <c r="R51" i="19"/>
  <c r="U51" i="19" s="1"/>
  <c r="R418" i="20"/>
  <c r="U418" i="20" s="1"/>
  <c r="R417" i="20"/>
  <c r="U417" i="20" s="1"/>
  <c r="R416" i="20"/>
  <c r="U416" i="20" s="1"/>
  <c r="R415" i="20"/>
  <c r="U415" i="20" s="1"/>
  <c r="R401" i="20"/>
  <c r="U401" i="20" s="1"/>
  <c r="R400" i="20"/>
  <c r="U400" i="20" s="1"/>
  <c r="R394" i="20"/>
  <c r="U394" i="20" s="1"/>
  <c r="R399" i="20"/>
  <c r="U399" i="20" s="1"/>
  <c r="R398" i="20"/>
  <c r="U398" i="20" s="1"/>
  <c r="R393" i="20"/>
  <c r="U393" i="20" s="1"/>
  <c r="R397" i="20"/>
  <c r="U397" i="20" s="1"/>
  <c r="R396" i="20"/>
  <c r="U396" i="20" s="1"/>
  <c r="R392" i="20"/>
  <c r="U392" i="20" s="1"/>
  <c r="R391" i="20"/>
  <c r="U391" i="20" s="1"/>
  <c r="R390" i="20"/>
  <c r="R389" i="20"/>
  <c r="U389" i="20" s="1"/>
  <c r="R388" i="20"/>
  <c r="U388" i="20"/>
  <c r="R387" i="20"/>
  <c r="U387" i="20" s="1"/>
  <c r="R333" i="20"/>
  <c r="U333" i="20" s="1"/>
  <c r="R332" i="20"/>
  <c r="U332" i="20" s="1"/>
  <c r="R331" i="20"/>
  <c r="U331" i="20" s="1"/>
  <c r="R330" i="20"/>
  <c r="U330" i="20" s="1"/>
  <c r="R317" i="20"/>
  <c r="U317" i="20" s="1"/>
  <c r="R316" i="20"/>
  <c r="U316" i="20" s="1"/>
  <c r="R311" i="20"/>
  <c r="U311" i="20"/>
  <c r="R315" i="20"/>
  <c r="U315" i="20" s="1"/>
  <c r="R310" i="20"/>
  <c r="U310" i="20" s="1"/>
  <c r="R314" i="20"/>
  <c r="U314" i="20" s="1"/>
  <c r="R313" i="20"/>
  <c r="U313" i="20" s="1"/>
  <c r="R309" i="20"/>
  <c r="U309" i="20" s="1"/>
  <c r="R308" i="20"/>
  <c r="R307" i="20"/>
  <c r="U307" i="20" s="1"/>
  <c r="R306" i="20"/>
  <c r="U306" i="20" s="1"/>
  <c r="R305" i="20"/>
  <c r="U305" i="20" s="1"/>
  <c r="R304" i="20"/>
  <c r="U304" i="20" s="1"/>
  <c r="T197" i="20"/>
  <c r="W197" i="20" s="1"/>
  <c r="R155" i="20"/>
  <c r="U155" i="20" s="1"/>
  <c r="R121" i="20"/>
  <c r="U121" i="20" s="1"/>
  <c r="T122" i="20"/>
  <c r="R122" i="20"/>
  <c r="U122" i="20" s="1"/>
  <c r="R114" i="20"/>
  <c r="U114" i="20" s="1"/>
  <c r="R123" i="20"/>
  <c r="U123" i="20" s="1"/>
  <c r="R115" i="20"/>
  <c r="U115" i="20" s="1"/>
  <c r="R124" i="20"/>
  <c r="U124" i="20" s="1"/>
  <c r="R116" i="20"/>
  <c r="U116" i="20" s="1"/>
  <c r="R125" i="20"/>
  <c r="U125" i="20" s="1"/>
  <c r="R117" i="20"/>
  <c r="R126" i="20"/>
  <c r="U126" i="20" s="1"/>
  <c r="R118" i="20"/>
  <c r="U118" i="20" s="1"/>
  <c r="R127" i="20"/>
  <c r="U127" i="20" s="1"/>
  <c r="R119" i="20"/>
  <c r="U119" i="20" s="1"/>
  <c r="R128" i="20"/>
  <c r="U128" i="20" s="1"/>
  <c r="R120" i="20"/>
  <c r="U120" i="20" s="1"/>
  <c r="T113" i="20"/>
  <c r="W113" i="20" s="1"/>
  <c r="T92" i="20"/>
  <c r="R227" i="19"/>
  <c r="R226" i="20"/>
  <c r="U226" i="20"/>
  <c r="R225" i="20"/>
  <c r="U225" i="20" s="1"/>
  <c r="T209" i="20"/>
  <c r="W209" i="20" s="1"/>
  <c r="T208" i="20"/>
  <c r="R212" i="20"/>
  <c r="U212" i="20"/>
  <c r="R211" i="20"/>
  <c r="U211" i="20" s="1"/>
  <c r="R210" i="20"/>
  <c r="U210" i="20" s="1"/>
  <c r="R209" i="20"/>
  <c r="U209" i="20" s="1"/>
  <c r="R208" i="20"/>
  <c r="U208" i="20" s="1"/>
  <c r="R207" i="20"/>
  <c r="U207" i="20" s="1"/>
  <c r="R206" i="20"/>
  <c r="U206" i="20" s="1"/>
  <c r="R205" i="20"/>
  <c r="U205" i="20" s="1"/>
  <c r="R204" i="20"/>
  <c r="U204" i="20"/>
  <c r="T168" i="20"/>
  <c r="T139" i="20"/>
  <c r="W139" i="20" s="1"/>
  <c r="T140" i="20"/>
  <c r="W140" i="20" s="1"/>
  <c r="T141" i="20"/>
  <c r="W141" i="20" s="1"/>
  <c r="T100" i="20"/>
  <c r="W100" i="20" s="1"/>
  <c r="T98" i="20"/>
  <c r="W98" i="20"/>
  <c r="T96" i="20"/>
  <c r="W96" i="20" s="1"/>
  <c r="T94" i="20"/>
  <c r="W94" i="20"/>
  <c r="T29" i="20"/>
  <c r="W29" i="20" s="1"/>
  <c r="T8" i="20"/>
  <c r="W8" i="20" s="1"/>
  <c r="T386" i="21"/>
  <c r="W386" i="21" s="1"/>
  <c r="R345" i="21"/>
  <c r="U345" i="21"/>
  <c r="R346" i="21"/>
  <c r="U346" i="21" s="1"/>
  <c r="R347" i="21"/>
  <c r="U347" i="21"/>
  <c r="R348" i="21"/>
  <c r="U348" i="21" s="1"/>
  <c r="R349" i="21"/>
  <c r="U349" i="21" s="1"/>
  <c r="R350" i="21"/>
  <c r="U350" i="21" s="1"/>
  <c r="R351" i="21"/>
  <c r="U351" i="21" s="1"/>
  <c r="R352" i="21"/>
  <c r="U352" i="21" s="1"/>
  <c r="R353" i="21"/>
  <c r="U353" i="21"/>
  <c r="R354" i="21"/>
  <c r="U354" i="21" s="1"/>
  <c r="R355" i="21"/>
  <c r="U355" i="21" s="1"/>
  <c r="R356" i="21"/>
  <c r="U356" i="21" s="1"/>
  <c r="R357" i="21"/>
  <c r="U357" i="21" s="1"/>
  <c r="R358" i="21"/>
  <c r="U358" i="21" s="1"/>
  <c r="R359" i="21"/>
  <c r="U359" i="21" s="1"/>
  <c r="R344" i="21"/>
  <c r="U344" i="21" s="1"/>
  <c r="Q343" i="21"/>
  <c r="O322" i="21"/>
  <c r="T65" i="20"/>
  <c r="W65" i="20" s="1"/>
  <c r="T64" i="20"/>
  <c r="W64" i="20" s="1"/>
  <c r="T63" i="20"/>
  <c r="W63" i="20" s="1"/>
  <c r="T62" i="20"/>
  <c r="W62" i="20" s="1"/>
  <c r="T61" i="20"/>
  <c r="W61" i="20" s="1"/>
  <c r="T60" i="20"/>
  <c r="W60" i="20" s="1"/>
  <c r="T59" i="20"/>
  <c r="W59" i="20" s="1"/>
  <c r="T58" i="20"/>
  <c r="T57" i="20"/>
  <c r="W57" i="20" s="1"/>
  <c r="T56" i="20"/>
  <c r="W56" i="20" s="1"/>
  <c r="T55" i="20"/>
  <c r="W55" i="20" s="1"/>
  <c r="T54" i="20"/>
  <c r="W54" i="20" s="1"/>
  <c r="T53" i="20"/>
  <c r="W53" i="20" s="1"/>
  <c r="T52" i="20"/>
  <c r="W52" i="20" s="1"/>
  <c r="R37" i="20"/>
  <c r="U37" i="20" s="1"/>
  <c r="R44" i="20"/>
  <c r="U44" i="20" s="1"/>
  <c r="R36" i="20"/>
  <c r="U36" i="20" s="1"/>
  <c r="R43" i="20"/>
  <c r="U43" i="20" s="1"/>
  <c r="R35" i="20"/>
  <c r="U35" i="20" s="1"/>
  <c r="R42" i="20"/>
  <c r="U42" i="20" s="1"/>
  <c r="R34" i="20"/>
  <c r="U34" i="20" s="1"/>
  <c r="R41" i="20"/>
  <c r="U41" i="20" s="1"/>
  <c r="R33" i="20"/>
  <c r="U33" i="20" s="1"/>
  <c r="R40" i="20"/>
  <c r="R32" i="20"/>
  <c r="U32" i="20" s="1"/>
  <c r="R39" i="20"/>
  <c r="U39" i="20"/>
  <c r="R31" i="20"/>
  <c r="U31" i="20" s="1"/>
  <c r="R38" i="20"/>
  <c r="U38" i="20" s="1"/>
  <c r="R30" i="20"/>
  <c r="U30" i="20" s="1"/>
  <c r="T401" i="21"/>
  <c r="W401" i="21" s="1"/>
  <c r="T400" i="21"/>
  <c r="W400" i="21" s="1"/>
  <c r="T399" i="21"/>
  <c r="W399" i="21" s="1"/>
  <c r="T398" i="21"/>
  <c r="W398" i="21" s="1"/>
  <c r="T397" i="21"/>
  <c r="W397" i="21"/>
  <c r="T396" i="21"/>
  <c r="W396" i="21" s="1"/>
  <c r="T395" i="21"/>
  <c r="W395" i="21" s="1"/>
  <c r="T394" i="21"/>
  <c r="W394" i="21" s="1"/>
  <c r="T393" i="21"/>
  <c r="W393" i="21" s="1"/>
  <c r="T392" i="21"/>
  <c r="W392" i="21" s="1"/>
  <c r="T376" i="21"/>
  <c r="W376" i="21" s="1"/>
  <c r="T375" i="21"/>
  <c r="W375" i="21" s="1"/>
  <c r="Q385" i="21"/>
  <c r="O364" i="21"/>
  <c r="R303" i="21"/>
  <c r="U303" i="21" s="1"/>
  <c r="R304" i="21"/>
  <c r="U304" i="21" s="1"/>
  <c r="R305" i="21"/>
  <c r="U305" i="21" s="1"/>
  <c r="R306" i="21"/>
  <c r="U306" i="21" s="1"/>
  <c r="R307" i="21"/>
  <c r="U307" i="21" s="1"/>
  <c r="R308" i="21"/>
  <c r="R309" i="21"/>
  <c r="U309" i="21" s="1"/>
  <c r="R310" i="21"/>
  <c r="U310" i="21" s="1"/>
  <c r="R311" i="21"/>
  <c r="U311" i="21" s="1"/>
  <c r="R312" i="21"/>
  <c r="U312" i="21" s="1"/>
  <c r="R313" i="21"/>
  <c r="U313" i="21" s="1"/>
  <c r="R314" i="21"/>
  <c r="U314" i="21" s="1"/>
  <c r="R315" i="21"/>
  <c r="U315" i="21" s="1"/>
  <c r="R316" i="21"/>
  <c r="U316" i="21" s="1"/>
  <c r="R317" i="21"/>
  <c r="U317" i="21" s="1"/>
  <c r="R302" i="21"/>
  <c r="Q301" i="21"/>
  <c r="T275" i="21"/>
  <c r="W275" i="21" s="1"/>
  <c r="T274" i="21"/>
  <c r="W274" i="21" s="1"/>
  <c r="T273" i="21"/>
  <c r="W273" i="21" s="1"/>
  <c r="T272" i="21"/>
  <c r="W272" i="21" s="1"/>
  <c r="T271" i="21"/>
  <c r="W271" i="21" s="1"/>
  <c r="T270" i="21"/>
  <c r="W270" i="21" s="1"/>
  <c r="T269" i="21"/>
  <c r="W269" i="21" s="1"/>
  <c r="T268" i="21"/>
  <c r="W268" i="21"/>
  <c r="T267" i="21"/>
  <c r="W267" i="21" s="1"/>
  <c r="T266" i="21"/>
  <c r="W266" i="21" s="1"/>
  <c r="T265" i="21"/>
  <c r="W265" i="21" s="1"/>
  <c r="T264" i="21"/>
  <c r="W264" i="21" s="1"/>
  <c r="T263" i="21"/>
  <c r="W263" i="21" s="1"/>
  <c r="T262" i="21"/>
  <c r="W262" i="21" s="1"/>
  <c r="R261" i="21"/>
  <c r="U261" i="21" s="1"/>
  <c r="T233" i="21"/>
  <c r="W233" i="21" s="1"/>
  <c r="T232" i="21"/>
  <c r="W232" i="21" s="1"/>
  <c r="T231" i="21"/>
  <c r="W231" i="21"/>
  <c r="T230" i="21"/>
  <c r="W230" i="21" s="1"/>
  <c r="T229" i="21"/>
  <c r="W229" i="21" s="1"/>
  <c r="T228" i="21"/>
  <c r="W228" i="21" s="1"/>
  <c r="T227" i="21"/>
  <c r="W227" i="21" s="1"/>
  <c r="T226" i="21"/>
  <c r="W226" i="21" s="1"/>
  <c r="T225" i="21"/>
  <c r="W225" i="21" s="1"/>
  <c r="T224" i="21"/>
  <c r="T223" i="21"/>
  <c r="W223" i="21" s="1"/>
  <c r="T222" i="21"/>
  <c r="W222" i="21" s="1"/>
  <c r="T221" i="21"/>
  <c r="W221" i="21" s="1"/>
  <c r="T220" i="21"/>
  <c r="W220" i="21" s="1"/>
  <c r="R219" i="21"/>
  <c r="U219" i="21"/>
  <c r="T166" i="21"/>
  <c r="W166" i="21" s="1"/>
  <c r="T149" i="21"/>
  <c r="W149" i="21" s="1"/>
  <c r="T148" i="21"/>
  <c r="W148" i="21" s="1"/>
  <c r="T147" i="21"/>
  <c r="W147" i="21" s="1"/>
  <c r="T146" i="21"/>
  <c r="W146" i="21" s="1"/>
  <c r="T145" i="21"/>
  <c r="W145" i="21"/>
  <c r="T144" i="21"/>
  <c r="W144" i="21" s="1"/>
  <c r="T143" i="21"/>
  <c r="W143" i="21"/>
  <c r="T142" i="21"/>
  <c r="W142" i="21" s="1"/>
  <c r="T141" i="21"/>
  <c r="W141" i="21" s="1"/>
  <c r="T140" i="21"/>
  <c r="W140" i="21" s="1"/>
  <c r="T139" i="21"/>
  <c r="W139" i="21"/>
  <c r="T138" i="21"/>
  <c r="W138" i="21" s="1"/>
  <c r="T137" i="21"/>
  <c r="W137" i="21"/>
  <c r="T136" i="21"/>
  <c r="W136" i="21" s="1"/>
  <c r="R128" i="21"/>
  <c r="U128" i="21" s="1"/>
  <c r="R118" i="21"/>
  <c r="U118" i="21" s="1"/>
  <c r="R127" i="21"/>
  <c r="U127" i="21" s="1"/>
  <c r="R117" i="21"/>
  <c r="R126" i="21"/>
  <c r="U126" i="21"/>
  <c r="R116" i="21"/>
  <c r="U116" i="21" s="1"/>
  <c r="R125" i="21"/>
  <c r="U125" i="21" s="1"/>
  <c r="R115" i="21"/>
  <c r="U115" i="21" s="1"/>
  <c r="R124" i="21"/>
  <c r="U124" i="21" s="1"/>
  <c r="R114" i="21"/>
  <c r="R123" i="21"/>
  <c r="U123" i="21" s="1"/>
  <c r="T123" i="21"/>
  <c r="W123" i="21" s="1"/>
  <c r="R122" i="21"/>
  <c r="U122" i="21" s="1"/>
  <c r="R121" i="21"/>
  <c r="U121" i="21" s="1"/>
  <c r="R120" i="21"/>
  <c r="U120" i="21" s="1"/>
  <c r="R119" i="21"/>
  <c r="R92" i="21"/>
  <c r="T86" i="21"/>
  <c r="W86" i="21" s="1"/>
  <c r="T85" i="21"/>
  <c r="W85" i="21" s="1"/>
  <c r="T84" i="21"/>
  <c r="W84" i="21" s="1"/>
  <c r="T83" i="21"/>
  <c r="T82" i="21"/>
  <c r="W82" i="21" s="1"/>
  <c r="T81" i="21"/>
  <c r="W81" i="21" s="1"/>
  <c r="T80" i="21"/>
  <c r="W80" i="21"/>
  <c r="T79" i="21"/>
  <c r="W79" i="21" s="1"/>
  <c r="R77" i="21"/>
  <c r="U77" i="21" s="1"/>
  <c r="R73" i="21"/>
  <c r="U73" i="21" s="1"/>
  <c r="R63" i="21"/>
  <c r="U63" i="21" s="1"/>
  <c r="R59" i="21"/>
  <c r="U59" i="21" s="1"/>
  <c r="R64" i="21"/>
  <c r="U64" i="21"/>
  <c r="R44" i="21"/>
  <c r="U44" i="21" s="1"/>
  <c r="R43" i="21"/>
  <c r="U43" i="21"/>
  <c r="R422" i="22"/>
  <c r="U422" i="22" s="1"/>
  <c r="R421" i="22"/>
  <c r="U421" i="22" s="1"/>
  <c r="R336" i="22"/>
  <c r="U336" i="22" s="1"/>
  <c r="R332" i="22"/>
  <c r="U332" i="22"/>
  <c r="R328" i="22"/>
  <c r="U328" i="22" s="1"/>
  <c r="R165" i="21"/>
  <c r="U165" i="21"/>
  <c r="R164" i="21"/>
  <c r="U164" i="21" s="1"/>
  <c r="R163" i="21"/>
  <c r="U163" i="21" s="1"/>
  <c r="R162" i="21"/>
  <c r="U162" i="21" s="1"/>
  <c r="R223" i="22"/>
  <c r="U223" i="22" s="1"/>
  <c r="R218" i="22"/>
  <c r="U218" i="22" s="1"/>
  <c r="R187" i="22"/>
  <c r="U187" i="22"/>
  <c r="R183" i="22"/>
  <c r="U183" i="22" s="1"/>
  <c r="R178" i="22"/>
  <c r="U178" i="22" s="1"/>
  <c r="U196" i="22" s="1"/>
  <c r="R189" i="22"/>
  <c r="U189" i="22" s="1"/>
  <c r="R185" i="22"/>
  <c r="U185" i="22" s="1"/>
  <c r="R181" i="22"/>
  <c r="U181" i="22" s="1"/>
  <c r="R179" i="22"/>
  <c r="R167" i="22"/>
  <c r="U167" i="22" s="1"/>
  <c r="R128" i="22"/>
  <c r="U128" i="22" s="1"/>
  <c r="R127" i="22"/>
  <c r="U127" i="22"/>
  <c r="R126" i="22"/>
  <c r="U126" i="22" s="1"/>
  <c r="R125" i="22"/>
  <c r="U125" i="22" s="1"/>
  <c r="R124" i="22"/>
  <c r="U124" i="22" s="1"/>
  <c r="R106" i="22"/>
  <c r="U106" i="22" s="1"/>
  <c r="R102" i="22"/>
  <c r="U102" i="22" s="1"/>
  <c r="R98" i="22"/>
  <c r="U98" i="22" s="1"/>
  <c r="R105" i="22"/>
  <c r="U105" i="22" s="1"/>
  <c r="R21" i="22"/>
  <c r="U21" i="22" s="1"/>
  <c r="R16" i="22"/>
  <c r="U16" i="22" s="1"/>
  <c r="R20" i="22"/>
  <c r="U20" i="22" s="1"/>
  <c r="R15" i="22"/>
  <c r="U15" i="22" s="1"/>
  <c r="R19" i="22"/>
  <c r="U19" i="22" s="1"/>
  <c r="R14" i="22"/>
  <c r="U14" i="22" s="1"/>
  <c r="R32" i="22"/>
  <c r="U32" i="22" s="1"/>
  <c r="T23" i="22"/>
  <c r="T28" i="22" s="1"/>
  <c r="R23" i="22"/>
  <c r="U23" i="22"/>
  <c r="R17" i="22"/>
  <c r="U17" i="22" s="1"/>
  <c r="U227" i="19"/>
  <c r="W313" i="16"/>
  <c r="W399" i="16"/>
  <c r="W323" i="17"/>
  <c r="W343" i="17" s="1"/>
  <c r="T343" i="17"/>
  <c r="W52" i="13"/>
  <c r="W386" i="15"/>
  <c r="W176" i="14"/>
  <c r="U218" i="14"/>
  <c r="U238" i="14" s="1"/>
  <c r="W304" i="13"/>
  <c r="U61" i="14"/>
  <c r="W53" i="12"/>
  <c r="R91" i="12"/>
  <c r="R133" i="12"/>
  <c r="W178" i="12"/>
  <c r="W220" i="12"/>
  <c r="U328" i="12"/>
  <c r="U370" i="12"/>
  <c r="U113" i="11"/>
  <c r="U365" i="11"/>
  <c r="U387" i="11"/>
  <c r="U406" i="11" s="1"/>
  <c r="U240" i="9"/>
  <c r="W323" i="8"/>
  <c r="W386" i="8"/>
  <c r="U30" i="8"/>
  <c r="U332" i="19"/>
  <c r="U346" i="18"/>
  <c r="U325" i="17"/>
  <c r="U159" i="18"/>
  <c r="W302" i="17"/>
  <c r="W407" i="17"/>
  <c r="U260" i="16"/>
  <c r="U199" i="14"/>
  <c r="W220" i="14"/>
  <c r="U367" i="14"/>
  <c r="U115" i="13"/>
  <c r="U135" i="15"/>
  <c r="W176" i="15"/>
  <c r="W197" i="14"/>
  <c r="W217" i="14" s="1"/>
  <c r="T301" i="14"/>
  <c r="W344" i="14"/>
  <c r="T49" i="13"/>
  <c r="U72" i="13"/>
  <c r="W113" i="13"/>
  <c r="U366" i="13"/>
  <c r="U316" i="15"/>
  <c r="W407" i="13"/>
  <c r="U30" i="12"/>
  <c r="U358" i="15"/>
  <c r="U92" i="12"/>
  <c r="R112" i="12"/>
  <c r="U134" i="12"/>
  <c r="U154" i="12" s="1"/>
  <c r="W283" i="12"/>
  <c r="U281" i="11"/>
  <c r="U301" i="11" s="1"/>
  <c r="U29" i="10"/>
  <c r="W325" i="10"/>
  <c r="U366" i="10"/>
  <c r="U366" i="9"/>
  <c r="W71" i="8"/>
  <c r="U409" i="8"/>
  <c r="U114" i="8"/>
  <c r="W302" i="8"/>
  <c r="T344" i="8"/>
  <c r="T317" i="8"/>
  <c r="W317" i="8"/>
  <c r="T316" i="8"/>
  <c r="W316" i="8" s="1"/>
  <c r="T315" i="8"/>
  <c r="W315" i="8" s="1"/>
  <c r="T314" i="8"/>
  <c r="W314" i="8" s="1"/>
  <c r="T313" i="8"/>
  <c r="W313" i="8" s="1"/>
  <c r="T312" i="8"/>
  <c r="W312" i="8" s="1"/>
  <c r="T311" i="8"/>
  <c r="W311" i="8" s="1"/>
  <c r="T310" i="8"/>
  <c r="W310" i="8" s="1"/>
  <c r="T309" i="8"/>
  <c r="W309" i="8" s="1"/>
  <c r="T308" i="8"/>
  <c r="W308" i="8" s="1"/>
  <c r="T307" i="8"/>
  <c r="W307" i="8" s="1"/>
  <c r="T306" i="8"/>
  <c r="W306" i="8" s="1"/>
  <c r="T305" i="8"/>
  <c r="W305" i="8"/>
  <c r="T304" i="8"/>
  <c r="T275" i="8"/>
  <c r="W275" i="8" s="1"/>
  <c r="T274" i="8"/>
  <c r="W274" i="8"/>
  <c r="O175" i="8"/>
  <c r="R164" i="8"/>
  <c r="U164" i="8" s="1"/>
  <c r="R163" i="8"/>
  <c r="U163" i="8" s="1"/>
  <c r="R162" i="8"/>
  <c r="U162" i="8" s="1"/>
  <c r="R161" i="8"/>
  <c r="U161" i="8" s="1"/>
  <c r="R160" i="8"/>
  <c r="U160" i="8"/>
  <c r="R159" i="8"/>
  <c r="R52" i="9"/>
  <c r="U52" i="9" s="1"/>
  <c r="R51" i="9"/>
  <c r="R16" i="9"/>
  <c r="U16" i="9" s="1"/>
  <c r="R15" i="9"/>
  <c r="U15" i="9" s="1"/>
  <c r="R14" i="9"/>
  <c r="U14" i="9" s="1"/>
  <c r="R13" i="9"/>
  <c r="U13" i="9" s="1"/>
  <c r="R12" i="9"/>
  <c r="U12" i="9" s="1"/>
  <c r="R11" i="9"/>
  <c r="U11" i="9" s="1"/>
  <c r="R10" i="9"/>
  <c r="U10" i="9" s="1"/>
  <c r="R9" i="9"/>
  <c r="R400" i="10"/>
  <c r="U400" i="10" s="1"/>
  <c r="R399" i="10"/>
  <c r="U399" i="10" s="1"/>
  <c r="R398" i="10"/>
  <c r="U398" i="10" s="1"/>
  <c r="R397" i="10"/>
  <c r="U397" i="10" s="1"/>
  <c r="R396" i="10"/>
  <c r="U396" i="10" s="1"/>
  <c r="R395" i="10"/>
  <c r="U395" i="10"/>
  <c r="R394" i="10"/>
  <c r="U394" i="10" s="1"/>
  <c r="R393" i="10"/>
  <c r="U393" i="10" s="1"/>
  <c r="R392" i="10"/>
  <c r="U392" i="10" s="1"/>
  <c r="R391" i="10"/>
  <c r="U391" i="10" s="1"/>
  <c r="R390" i="10"/>
  <c r="U390" i="10" s="1"/>
  <c r="R389" i="10"/>
  <c r="U389" i="10" s="1"/>
  <c r="R388" i="10"/>
  <c r="U388" i="10" s="1"/>
  <c r="R387" i="10"/>
  <c r="R359" i="10"/>
  <c r="U359" i="10" s="1"/>
  <c r="R358" i="10"/>
  <c r="U358" i="10" s="1"/>
  <c r="R357" i="10"/>
  <c r="U357" i="10" s="1"/>
  <c r="R356" i="10"/>
  <c r="U356" i="10" s="1"/>
  <c r="R355" i="10"/>
  <c r="U355" i="10" s="1"/>
  <c r="R354" i="10"/>
  <c r="U354" i="10" s="1"/>
  <c r="R353" i="10"/>
  <c r="U353" i="10" s="1"/>
  <c r="R352" i="10"/>
  <c r="U352" i="10" s="1"/>
  <c r="R351" i="10"/>
  <c r="U351" i="10" s="1"/>
  <c r="R350" i="10"/>
  <c r="U350" i="10" s="1"/>
  <c r="R349" i="10"/>
  <c r="U349" i="10" s="1"/>
  <c r="R348" i="10"/>
  <c r="U348" i="10" s="1"/>
  <c r="R347" i="10"/>
  <c r="U347" i="10"/>
  <c r="R346" i="10"/>
  <c r="U346" i="10" s="1"/>
  <c r="R345" i="10"/>
  <c r="U345" i="10" s="1"/>
  <c r="R275" i="10"/>
  <c r="U275" i="10" s="1"/>
  <c r="R274" i="10"/>
  <c r="U274" i="10" s="1"/>
  <c r="R273" i="10"/>
  <c r="U273" i="10" s="1"/>
  <c r="R272" i="10"/>
  <c r="U272" i="10" s="1"/>
  <c r="R271" i="10"/>
  <c r="U271" i="10" s="1"/>
  <c r="R270" i="10"/>
  <c r="U270" i="10"/>
  <c r="R269" i="10"/>
  <c r="U269" i="10" s="1"/>
  <c r="R268" i="10"/>
  <c r="U268" i="10" s="1"/>
  <c r="R267" i="10"/>
  <c r="U267" i="10" s="1"/>
  <c r="R266" i="10"/>
  <c r="U266" i="10" s="1"/>
  <c r="R265" i="10"/>
  <c r="U265" i="10" s="1"/>
  <c r="R264" i="10"/>
  <c r="U264" i="10" s="1"/>
  <c r="R263" i="10"/>
  <c r="R262" i="10"/>
  <c r="U262" i="10" s="1"/>
  <c r="R261" i="10"/>
  <c r="U261" i="10" s="1"/>
  <c r="R191" i="10"/>
  <c r="U191" i="10" s="1"/>
  <c r="R190" i="10"/>
  <c r="U190" i="10" s="1"/>
  <c r="R189" i="10"/>
  <c r="U189" i="10" s="1"/>
  <c r="R188" i="10"/>
  <c r="U188" i="10" s="1"/>
  <c r="R187" i="10"/>
  <c r="U187" i="10" s="1"/>
  <c r="R186" i="10"/>
  <c r="U186" i="10" s="1"/>
  <c r="R185" i="10"/>
  <c r="U185" i="10" s="1"/>
  <c r="R184" i="10"/>
  <c r="R183" i="10"/>
  <c r="U183" i="10" s="1"/>
  <c r="R182" i="10"/>
  <c r="U182" i="10" s="1"/>
  <c r="R181" i="10"/>
  <c r="U181" i="10" s="1"/>
  <c r="R180" i="10"/>
  <c r="U180" i="10" s="1"/>
  <c r="R179" i="10"/>
  <c r="U179" i="10" s="1"/>
  <c r="R178" i="10"/>
  <c r="U178" i="10" s="1"/>
  <c r="R177" i="10"/>
  <c r="R107" i="10"/>
  <c r="U107" i="10" s="1"/>
  <c r="R106" i="10"/>
  <c r="U106" i="10" s="1"/>
  <c r="R105" i="10"/>
  <c r="U105" i="10"/>
  <c r="R104" i="10"/>
  <c r="U104" i="10" s="1"/>
  <c r="R103" i="10"/>
  <c r="U103" i="10"/>
  <c r="R102" i="10"/>
  <c r="U102" i="10" s="1"/>
  <c r="R101" i="10"/>
  <c r="U101" i="10" s="1"/>
  <c r="R100" i="10"/>
  <c r="U100" i="10" s="1"/>
  <c r="R99" i="10"/>
  <c r="U99" i="10"/>
  <c r="R98" i="10"/>
  <c r="U98" i="10" s="1"/>
  <c r="R97" i="10"/>
  <c r="R96" i="10"/>
  <c r="U96" i="10" s="1"/>
  <c r="R95" i="10"/>
  <c r="U95" i="10" s="1"/>
  <c r="R94" i="10"/>
  <c r="U94" i="10"/>
  <c r="R93" i="10"/>
  <c r="R23" i="10"/>
  <c r="U23" i="10" s="1"/>
  <c r="R22" i="10"/>
  <c r="U22" i="10" s="1"/>
  <c r="R21" i="10"/>
  <c r="U21" i="10" s="1"/>
  <c r="R20" i="10"/>
  <c r="U20" i="10" s="1"/>
  <c r="R19" i="10"/>
  <c r="U19" i="10" s="1"/>
  <c r="R18" i="10"/>
  <c r="U18" i="10" s="1"/>
  <c r="R17" i="10"/>
  <c r="U17" i="10"/>
  <c r="R16" i="10"/>
  <c r="U16" i="10" s="1"/>
  <c r="R15" i="10"/>
  <c r="U15" i="10" s="1"/>
  <c r="R14" i="10"/>
  <c r="U14" i="10" s="1"/>
  <c r="R13" i="10"/>
  <c r="U13" i="10" s="1"/>
  <c r="R12" i="10"/>
  <c r="R11" i="10"/>
  <c r="U11" i="10" s="1"/>
  <c r="R10" i="10"/>
  <c r="U10" i="10" s="1"/>
  <c r="R9" i="10"/>
  <c r="R359" i="11"/>
  <c r="U359" i="11"/>
  <c r="R358" i="11"/>
  <c r="U358" i="11" s="1"/>
  <c r="R357" i="11"/>
  <c r="U357" i="11" s="1"/>
  <c r="R356" i="11"/>
  <c r="U356" i="11" s="1"/>
  <c r="R355" i="11"/>
  <c r="U355" i="11" s="1"/>
  <c r="R354" i="11"/>
  <c r="U354" i="11" s="1"/>
  <c r="R353" i="11"/>
  <c r="U353" i="11"/>
  <c r="R352" i="11"/>
  <c r="U352" i="11" s="1"/>
  <c r="R351" i="11"/>
  <c r="U351" i="11" s="1"/>
  <c r="R350" i="11"/>
  <c r="U350" i="11" s="1"/>
  <c r="R349" i="11"/>
  <c r="U349" i="11" s="1"/>
  <c r="R348" i="11"/>
  <c r="U348" i="11" s="1"/>
  <c r="R347" i="11"/>
  <c r="U347" i="11"/>
  <c r="R346" i="11"/>
  <c r="R345" i="11"/>
  <c r="R275" i="11"/>
  <c r="U275" i="11" s="1"/>
  <c r="R274" i="11"/>
  <c r="U274" i="11" s="1"/>
  <c r="R273" i="11"/>
  <c r="U273" i="11" s="1"/>
  <c r="R272" i="11"/>
  <c r="U272" i="11" s="1"/>
  <c r="R271" i="11"/>
  <c r="U271" i="11" s="1"/>
  <c r="R270" i="11"/>
  <c r="U270" i="11" s="1"/>
  <c r="R269" i="11"/>
  <c r="U269" i="11"/>
  <c r="R268" i="11"/>
  <c r="U268" i="11" s="1"/>
  <c r="R267" i="11"/>
  <c r="U267" i="11" s="1"/>
  <c r="R266" i="11"/>
  <c r="U266" i="11" s="1"/>
  <c r="R265" i="11"/>
  <c r="U265" i="11" s="1"/>
  <c r="R264" i="11"/>
  <c r="U264" i="11" s="1"/>
  <c r="R263" i="11"/>
  <c r="U263" i="11" s="1"/>
  <c r="R262" i="11"/>
  <c r="U262" i="11" s="1"/>
  <c r="R261" i="11"/>
  <c r="R191" i="11"/>
  <c r="U191" i="11" s="1"/>
  <c r="R179" i="11"/>
  <c r="U179" i="11" s="1"/>
  <c r="R190" i="11"/>
  <c r="U190" i="11" s="1"/>
  <c r="R178" i="11"/>
  <c r="U178" i="11" s="1"/>
  <c r="R189" i="11"/>
  <c r="U189" i="11" s="1"/>
  <c r="R188" i="11"/>
  <c r="U188" i="11" s="1"/>
  <c r="R177" i="11"/>
  <c r="U177" i="11" s="1"/>
  <c r="R187" i="11"/>
  <c r="U187" i="11" s="1"/>
  <c r="R186" i="11"/>
  <c r="U186" i="11" s="1"/>
  <c r="R180" i="11"/>
  <c r="U180" i="11" s="1"/>
  <c r="T170" i="11"/>
  <c r="R96" i="11"/>
  <c r="U96" i="11" s="1"/>
  <c r="R107" i="11"/>
  <c r="U107" i="11" s="1"/>
  <c r="R95" i="11"/>
  <c r="U95" i="11" s="1"/>
  <c r="R106" i="11"/>
  <c r="U106" i="11"/>
  <c r="R105" i="11"/>
  <c r="U105" i="11" s="1"/>
  <c r="R94" i="11"/>
  <c r="U94" i="11" s="1"/>
  <c r="R104" i="11"/>
  <c r="U104" i="11" s="1"/>
  <c r="R103" i="11"/>
  <c r="U103" i="11" s="1"/>
  <c r="R93" i="11"/>
  <c r="U93" i="11" s="1"/>
  <c r="R102" i="11"/>
  <c r="U102" i="11" s="1"/>
  <c r="T86" i="11"/>
  <c r="W86" i="11" s="1"/>
  <c r="T85" i="11"/>
  <c r="R13" i="11"/>
  <c r="U13" i="11" s="1"/>
  <c r="R23" i="11"/>
  <c r="U23" i="11" s="1"/>
  <c r="R12" i="11"/>
  <c r="U12" i="11" s="1"/>
  <c r="R22" i="11"/>
  <c r="U22" i="11" s="1"/>
  <c r="R21" i="11"/>
  <c r="U21" i="11" s="1"/>
  <c r="R11" i="11"/>
  <c r="U11" i="11" s="1"/>
  <c r="R20" i="11"/>
  <c r="U20" i="11" s="1"/>
  <c r="R19" i="11"/>
  <c r="U19" i="11" s="1"/>
  <c r="R10" i="11"/>
  <c r="R18" i="11"/>
  <c r="U18" i="11" s="1"/>
  <c r="R9" i="11"/>
  <c r="U9" i="11" s="1"/>
  <c r="R17" i="11"/>
  <c r="U17" i="11" s="1"/>
  <c r="R16" i="11"/>
  <c r="U16" i="11" s="1"/>
  <c r="R410" i="12"/>
  <c r="U410" i="12" s="1"/>
  <c r="R400" i="12"/>
  <c r="U400" i="12" s="1"/>
  <c r="R392" i="12"/>
  <c r="U392" i="12" s="1"/>
  <c r="R376" i="12"/>
  <c r="U376" i="12" s="1"/>
  <c r="R368" i="12"/>
  <c r="U368" i="12" s="1"/>
  <c r="R358" i="12"/>
  <c r="U358" i="12" s="1"/>
  <c r="R350" i="12"/>
  <c r="U350" i="12" s="1"/>
  <c r="R334" i="12"/>
  <c r="U334" i="12" s="1"/>
  <c r="R336" i="12"/>
  <c r="U336" i="12" s="1"/>
  <c r="R332" i="12"/>
  <c r="T296" i="12"/>
  <c r="W296" i="12" s="1"/>
  <c r="T295" i="12"/>
  <c r="W295" i="12" s="1"/>
  <c r="T281" i="12"/>
  <c r="W281" i="12" s="1"/>
  <c r="T293" i="12"/>
  <c r="W293" i="12" s="1"/>
  <c r="T294" i="12"/>
  <c r="W294" i="12" s="1"/>
  <c r="T260" i="12"/>
  <c r="T239" i="12"/>
  <c r="T218" i="12"/>
  <c r="T401" i="8"/>
  <c r="W401" i="8" s="1"/>
  <c r="T400" i="8"/>
  <c r="W400" i="8" s="1"/>
  <c r="T399" i="8"/>
  <c r="W399" i="8"/>
  <c r="T398" i="8"/>
  <c r="W398" i="8" s="1"/>
  <c r="T397" i="8"/>
  <c r="W397" i="8" s="1"/>
  <c r="T396" i="8"/>
  <c r="W396" i="8" s="1"/>
  <c r="T395" i="8"/>
  <c r="W395" i="8" s="1"/>
  <c r="T394" i="8"/>
  <c r="W394" i="8" s="1"/>
  <c r="T393" i="8"/>
  <c r="W393" i="8" s="1"/>
  <c r="T392" i="8"/>
  <c r="W392" i="8" s="1"/>
  <c r="T391" i="8"/>
  <c r="W391" i="8" s="1"/>
  <c r="T390" i="8"/>
  <c r="W390" i="8" s="1"/>
  <c r="T389" i="8"/>
  <c r="W389" i="8" s="1"/>
  <c r="T388" i="8"/>
  <c r="R296" i="8"/>
  <c r="U296" i="8" s="1"/>
  <c r="R295" i="8"/>
  <c r="U295" i="8" s="1"/>
  <c r="R294" i="8"/>
  <c r="U294" i="8" s="1"/>
  <c r="R293" i="8"/>
  <c r="U293" i="8" s="1"/>
  <c r="R292" i="8"/>
  <c r="U292" i="8" s="1"/>
  <c r="R291" i="8"/>
  <c r="U291" i="8" s="1"/>
  <c r="R290" i="8"/>
  <c r="U290" i="8"/>
  <c r="R289" i="8"/>
  <c r="U289" i="8" s="1"/>
  <c r="R288" i="8"/>
  <c r="U288" i="8" s="1"/>
  <c r="R287" i="8"/>
  <c r="U287" i="8" s="1"/>
  <c r="R286" i="8"/>
  <c r="U286" i="8" s="1"/>
  <c r="R285" i="8"/>
  <c r="U285" i="8" s="1"/>
  <c r="R284" i="8"/>
  <c r="U284" i="8"/>
  <c r="R283" i="8"/>
  <c r="U283" i="8" s="1"/>
  <c r="R282" i="8"/>
  <c r="T155" i="8"/>
  <c r="W155" i="8"/>
  <c r="R58" i="8"/>
  <c r="U58" i="8" s="1"/>
  <c r="T296" i="10"/>
  <c r="W296" i="10" s="1"/>
  <c r="T295" i="10"/>
  <c r="W295" i="10"/>
  <c r="T294" i="10"/>
  <c r="W294" i="10" s="1"/>
  <c r="T293" i="10"/>
  <c r="W293" i="10" s="1"/>
  <c r="T292" i="10"/>
  <c r="W292" i="10" s="1"/>
  <c r="T291" i="10"/>
  <c r="W291" i="10"/>
  <c r="T290" i="10"/>
  <c r="T289" i="10"/>
  <c r="W289" i="10" s="1"/>
  <c r="T288" i="10"/>
  <c r="W288" i="10" s="1"/>
  <c r="T287" i="10"/>
  <c r="W287" i="10" s="1"/>
  <c r="T286" i="10"/>
  <c r="W286" i="10" s="1"/>
  <c r="T285" i="10"/>
  <c r="W285" i="10" s="1"/>
  <c r="T284" i="10"/>
  <c r="W284" i="10" s="1"/>
  <c r="T283" i="10"/>
  <c r="T212" i="10"/>
  <c r="W212" i="10" s="1"/>
  <c r="T211" i="10"/>
  <c r="W211" i="10" s="1"/>
  <c r="T210" i="10"/>
  <c r="W210" i="10" s="1"/>
  <c r="T209" i="10"/>
  <c r="W209" i="10" s="1"/>
  <c r="T208" i="10"/>
  <c r="W208" i="10" s="1"/>
  <c r="T207" i="10"/>
  <c r="W207" i="10" s="1"/>
  <c r="T206" i="10"/>
  <c r="W206" i="10" s="1"/>
  <c r="T205" i="10"/>
  <c r="W205" i="10" s="1"/>
  <c r="T204" i="10"/>
  <c r="W204" i="10" s="1"/>
  <c r="T203" i="10"/>
  <c r="W203" i="10" s="1"/>
  <c r="T202" i="10"/>
  <c r="W202" i="10" s="1"/>
  <c r="T201" i="10"/>
  <c r="W201" i="10" s="1"/>
  <c r="T200" i="10"/>
  <c r="W200" i="10" s="1"/>
  <c r="T199" i="10"/>
  <c r="T128" i="10"/>
  <c r="W128" i="10" s="1"/>
  <c r="T127" i="10"/>
  <c r="W127" i="10" s="1"/>
  <c r="T126" i="10"/>
  <c r="W126" i="10"/>
  <c r="T125" i="10"/>
  <c r="W125" i="10" s="1"/>
  <c r="T124" i="10"/>
  <c r="W124" i="10" s="1"/>
  <c r="T123" i="10"/>
  <c r="W123" i="10" s="1"/>
  <c r="T122" i="10"/>
  <c r="W122" i="10" s="1"/>
  <c r="T121" i="10"/>
  <c r="W121" i="10" s="1"/>
  <c r="T120" i="10"/>
  <c r="W120" i="10" s="1"/>
  <c r="T119" i="10"/>
  <c r="W119" i="10" s="1"/>
  <c r="T118" i="10"/>
  <c r="W118" i="10"/>
  <c r="T117" i="10"/>
  <c r="W117" i="10" s="1"/>
  <c r="T116" i="10"/>
  <c r="W116" i="10" s="1"/>
  <c r="T115" i="10"/>
  <c r="T44" i="10"/>
  <c r="W44" i="10" s="1"/>
  <c r="T43" i="10"/>
  <c r="W43" i="10" s="1"/>
  <c r="T42" i="10"/>
  <c r="W42" i="10" s="1"/>
  <c r="T41" i="10"/>
  <c r="W41" i="10" s="1"/>
  <c r="T40" i="10"/>
  <c r="W40" i="10" s="1"/>
  <c r="T39" i="10"/>
  <c r="W39" i="10" s="1"/>
  <c r="T38" i="10"/>
  <c r="W38" i="10" s="1"/>
  <c r="T37" i="10"/>
  <c r="W37" i="10"/>
  <c r="T36" i="10"/>
  <c r="W36" i="10" s="1"/>
  <c r="T35" i="10"/>
  <c r="W35" i="10" s="1"/>
  <c r="T34" i="10"/>
  <c r="W34" i="10" s="1"/>
  <c r="T33" i="10"/>
  <c r="W33" i="10" s="1"/>
  <c r="T32" i="10"/>
  <c r="W32" i="10" s="1"/>
  <c r="T31" i="10"/>
  <c r="W31" i="10" s="1"/>
  <c r="T380" i="11"/>
  <c r="W380" i="11" s="1"/>
  <c r="T379" i="11"/>
  <c r="W379" i="11" s="1"/>
  <c r="T378" i="11"/>
  <c r="W378" i="11" s="1"/>
  <c r="T377" i="11"/>
  <c r="W377" i="11" s="1"/>
  <c r="T376" i="11"/>
  <c r="W376" i="11" s="1"/>
  <c r="T375" i="11"/>
  <c r="W375" i="11" s="1"/>
  <c r="T374" i="11"/>
  <c r="W374" i="11" s="1"/>
  <c r="T373" i="11"/>
  <c r="W373" i="11" s="1"/>
  <c r="T372" i="11"/>
  <c r="W372" i="11" s="1"/>
  <c r="T371" i="11"/>
  <c r="W371" i="11" s="1"/>
  <c r="T370" i="11"/>
  <c r="W370" i="11" s="1"/>
  <c r="T369" i="11"/>
  <c r="W369" i="11" s="1"/>
  <c r="T368" i="11"/>
  <c r="W368" i="11" s="1"/>
  <c r="T367" i="11"/>
  <c r="T296" i="11"/>
  <c r="W296" i="11" s="1"/>
  <c r="T295" i="11"/>
  <c r="W295" i="11"/>
  <c r="T294" i="11"/>
  <c r="W294" i="11" s="1"/>
  <c r="T293" i="11"/>
  <c r="W293" i="11" s="1"/>
  <c r="T292" i="11"/>
  <c r="W292" i="11" s="1"/>
  <c r="T291" i="11"/>
  <c r="W291" i="11" s="1"/>
  <c r="T290" i="11"/>
  <c r="W290" i="11" s="1"/>
  <c r="T289" i="11"/>
  <c r="W289" i="11" s="1"/>
  <c r="T288" i="11"/>
  <c r="W288" i="11" s="1"/>
  <c r="T287" i="11"/>
  <c r="W287" i="11"/>
  <c r="T286" i="11"/>
  <c r="W286" i="11" s="1"/>
  <c r="T285" i="11"/>
  <c r="W285" i="11" s="1"/>
  <c r="T284" i="11"/>
  <c r="W284" i="11" s="1"/>
  <c r="T283" i="11"/>
  <c r="W283" i="11" s="1"/>
  <c r="T212" i="11"/>
  <c r="W212" i="11" s="1"/>
  <c r="T211" i="11"/>
  <c r="W211" i="11" s="1"/>
  <c r="T210" i="11"/>
  <c r="W210" i="11" s="1"/>
  <c r="T209" i="11"/>
  <c r="W209" i="11"/>
  <c r="T208" i="11"/>
  <c r="W208" i="11" s="1"/>
  <c r="T207" i="11"/>
  <c r="W207" i="11" s="1"/>
  <c r="T206" i="11"/>
  <c r="T205" i="11"/>
  <c r="W205" i="11" s="1"/>
  <c r="T204" i="11"/>
  <c r="W204" i="11" s="1"/>
  <c r="T203" i="11"/>
  <c r="W203" i="11" s="1"/>
  <c r="T202" i="11"/>
  <c r="W202" i="11" s="1"/>
  <c r="T201" i="11"/>
  <c r="W201" i="11"/>
  <c r="T200" i="11"/>
  <c r="W200" i="11" s="1"/>
  <c r="T199" i="11"/>
  <c r="R185" i="11"/>
  <c r="U185" i="11"/>
  <c r="R184" i="11"/>
  <c r="U184" i="11" s="1"/>
  <c r="R183" i="11"/>
  <c r="U183" i="11" s="1"/>
  <c r="R182" i="11"/>
  <c r="U182" i="11" s="1"/>
  <c r="T128" i="11"/>
  <c r="W128" i="11" s="1"/>
  <c r="T127" i="11"/>
  <c r="W127" i="11" s="1"/>
  <c r="T126" i="11"/>
  <c r="W126" i="11" s="1"/>
  <c r="T125" i="11"/>
  <c r="W125" i="11" s="1"/>
  <c r="T124" i="11"/>
  <c r="W124" i="11" s="1"/>
  <c r="T123" i="11"/>
  <c r="W123" i="11" s="1"/>
  <c r="T122" i="11"/>
  <c r="W122" i="11" s="1"/>
  <c r="T121" i="11"/>
  <c r="W121" i="11" s="1"/>
  <c r="T120" i="11"/>
  <c r="W120" i="11" s="1"/>
  <c r="T119" i="11"/>
  <c r="W119" i="11" s="1"/>
  <c r="T118" i="11"/>
  <c r="W118" i="11" s="1"/>
  <c r="T117" i="11"/>
  <c r="W117" i="11" s="1"/>
  <c r="T116" i="11"/>
  <c r="W116" i="11" s="1"/>
  <c r="T115" i="11"/>
  <c r="R101" i="11"/>
  <c r="U101" i="11" s="1"/>
  <c r="R100" i="11"/>
  <c r="U100" i="11" s="1"/>
  <c r="R99" i="11"/>
  <c r="U99" i="11" s="1"/>
  <c r="R98" i="11"/>
  <c r="U98" i="11" s="1"/>
  <c r="T44" i="11"/>
  <c r="W44" i="11"/>
  <c r="T43" i="11"/>
  <c r="W43" i="11" s="1"/>
  <c r="T42" i="11"/>
  <c r="W42" i="11" s="1"/>
  <c r="T41" i="11"/>
  <c r="W41" i="11" s="1"/>
  <c r="T40" i="11"/>
  <c r="W40" i="11" s="1"/>
  <c r="T39" i="11"/>
  <c r="W39" i="11" s="1"/>
  <c r="T38" i="11"/>
  <c r="W38" i="11" s="1"/>
  <c r="T37" i="11"/>
  <c r="W37" i="11" s="1"/>
  <c r="T36" i="11"/>
  <c r="W36" i="11"/>
  <c r="T35" i="11"/>
  <c r="W35" i="11" s="1"/>
  <c r="T34" i="11"/>
  <c r="W34" i="11" s="1"/>
  <c r="T33" i="11"/>
  <c r="W33" i="11" s="1"/>
  <c r="T32" i="11"/>
  <c r="W32" i="11" s="1"/>
  <c r="T31" i="11"/>
  <c r="W31" i="11" s="1"/>
  <c r="R15" i="11"/>
  <c r="U15" i="11" s="1"/>
  <c r="Q301" i="12"/>
  <c r="Q280" i="12"/>
  <c r="Q259" i="12"/>
  <c r="Q238" i="12"/>
  <c r="T149" i="12"/>
  <c r="W149" i="12" s="1"/>
  <c r="T148" i="12"/>
  <c r="W148" i="12"/>
  <c r="T147" i="12"/>
  <c r="W147" i="12" s="1"/>
  <c r="T146" i="12"/>
  <c r="W146" i="12" s="1"/>
  <c r="T145" i="12"/>
  <c r="W145" i="12" s="1"/>
  <c r="T144" i="12"/>
  <c r="W144" i="12" s="1"/>
  <c r="T143" i="12"/>
  <c r="W143" i="12" s="1"/>
  <c r="T142" i="12"/>
  <c r="W142" i="12" s="1"/>
  <c r="W154" i="12" s="1"/>
  <c r="T141" i="12"/>
  <c r="W141" i="12" s="1"/>
  <c r="T140" i="12"/>
  <c r="W140" i="12"/>
  <c r="T139" i="12"/>
  <c r="W139" i="12" s="1"/>
  <c r="T138" i="12"/>
  <c r="W138" i="12" s="1"/>
  <c r="T137" i="12"/>
  <c r="W137" i="12" s="1"/>
  <c r="T136" i="12"/>
  <c r="W136" i="12" s="1"/>
  <c r="T107" i="12"/>
  <c r="W107" i="12" s="1"/>
  <c r="T106" i="12"/>
  <c r="W106" i="12" s="1"/>
  <c r="T105" i="12"/>
  <c r="W105" i="12" s="1"/>
  <c r="T104" i="12"/>
  <c r="W104" i="12"/>
  <c r="T103" i="12"/>
  <c r="W103" i="12" s="1"/>
  <c r="T102" i="12"/>
  <c r="W102" i="12" s="1"/>
  <c r="T101" i="12"/>
  <c r="W101" i="12" s="1"/>
  <c r="T100" i="12"/>
  <c r="W100" i="12" s="1"/>
  <c r="T99" i="12"/>
  <c r="W99" i="12" s="1"/>
  <c r="T98" i="12"/>
  <c r="W98" i="12" s="1"/>
  <c r="T97" i="12"/>
  <c r="W97" i="12" s="1"/>
  <c r="T96" i="12"/>
  <c r="W96" i="12"/>
  <c r="T95" i="12"/>
  <c r="W95" i="12" s="1"/>
  <c r="T94" i="12"/>
  <c r="T55" i="12"/>
  <c r="W55" i="12" s="1"/>
  <c r="T54" i="12"/>
  <c r="T13" i="12"/>
  <c r="W13" i="12" s="1"/>
  <c r="T18" i="12"/>
  <c r="W18" i="12" s="1"/>
  <c r="T359" i="13"/>
  <c r="W359" i="13"/>
  <c r="T358" i="13"/>
  <c r="W358" i="13" s="1"/>
  <c r="T357" i="13"/>
  <c r="W357" i="13" s="1"/>
  <c r="T356" i="13"/>
  <c r="W356" i="13" s="1"/>
  <c r="T355" i="13"/>
  <c r="W355" i="13" s="1"/>
  <c r="T354" i="13"/>
  <c r="W354" i="13" s="1"/>
  <c r="T353" i="13"/>
  <c r="W353" i="13" s="1"/>
  <c r="T352" i="13"/>
  <c r="W352" i="13" s="1"/>
  <c r="T351" i="13"/>
  <c r="W351" i="13"/>
  <c r="T350" i="13"/>
  <c r="T349" i="13"/>
  <c r="W349" i="13" s="1"/>
  <c r="T348" i="13"/>
  <c r="W348" i="13" s="1"/>
  <c r="T347" i="13"/>
  <c r="W347" i="13" s="1"/>
  <c r="T346" i="13"/>
  <c r="T327" i="13"/>
  <c r="W327" i="13" s="1"/>
  <c r="R328" i="13"/>
  <c r="U328" i="13" s="1"/>
  <c r="T275" i="13"/>
  <c r="W275" i="13" s="1"/>
  <c r="T274" i="13"/>
  <c r="W274" i="13" s="1"/>
  <c r="T273" i="13"/>
  <c r="W273" i="13" s="1"/>
  <c r="T272" i="13"/>
  <c r="W272" i="13" s="1"/>
  <c r="T271" i="13"/>
  <c r="W271" i="13" s="1"/>
  <c r="T270" i="13"/>
  <c r="W270" i="13"/>
  <c r="T269" i="13"/>
  <c r="W269" i="13" s="1"/>
  <c r="T268" i="13"/>
  <c r="W268" i="13" s="1"/>
  <c r="T267" i="13"/>
  <c r="W267" i="13" s="1"/>
  <c r="T266" i="13"/>
  <c r="W266" i="13" s="1"/>
  <c r="T265" i="13"/>
  <c r="W265" i="13" s="1"/>
  <c r="T264" i="13"/>
  <c r="W264" i="13" s="1"/>
  <c r="T263" i="13"/>
  <c r="W263" i="13" s="1"/>
  <c r="T262" i="13"/>
  <c r="T188" i="13"/>
  <c r="W188" i="13" s="1"/>
  <c r="R163" i="13"/>
  <c r="T144" i="13"/>
  <c r="W144" i="13" s="1"/>
  <c r="T134" i="13"/>
  <c r="W134" i="13" s="1"/>
  <c r="T97" i="13"/>
  <c r="T104" i="13"/>
  <c r="T95" i="13"/>
  <c r="R84" i="13"/>
  <c r="U84" i="13"/>
  <c r="R82" i="13"/>
  <c r="U82" i="13" s="1"/>
  <c r="R81" i="13"/>
  <c r="U81" i="13" s="1"/>
  <c r="R80" i="13"/>
  <c r="U80" i="13" s="1"/>
  <c r="R79" i="13"/>
  <c r="U79" i="13" s="1"/>
  <c r="R78" i="13"/>
  <c r="U78" i="13" s="1"/>
  <c r="R77" i="13"/>
  <c r="U77" i="13" s="1"/>
  <c r="T61" i="13"/>
  <c r="W61" i="13" s="1"/>
  <c r="T60" i="13"/>
  <c r="W60" i="13"/>
  <c r="T59" i="13"/>
  <c r="W59" i="13" s="1"/>
  <c r="T58" i="13"/>
  <c r="W58" i="13" s="1"/>
  <c r="T57" i="13"/>
  <c r="W57" i="13" s="1"/>
  <c r="T56" i="13"/>
  <c r="W56" i="13" s="1"/>
  <c r="T12" i="13"/>
  <c r="W12" i="13" s="1"/>
  <c r="T18" i="13"/>
  <c r="W18" i="13" s="1"/>
  <c r="R8" i="13"/>
  <c r="U8" i="13" s="1"/>
  <c r="U28" i="13" s="1"/>
  <c r="T407" i="14"/>
  <c r="T401" i="14"/>
  <c r="W401" i="14" s="1"/>
  <c r="T397" i="14"/>
  <c r="W397" i="14" s="1"/>
  <c r="T396" i="14"/>
  <c r="W396" i="14" s="1"/>
  <c r="T395" i="14"/>
  <c r="W395" i="14" s="1"/>
  <c r="T394" i="14"/>
  <c r="W394" i="14" s="1"/>
  <c r="T393" i="14"/>
  <c r="W393" i="14"/>
  <c r="T392" i="14"/>
  <c r="W392" i="14" s="1"/>
  <c r="T348" i="14"/>
  <c r="W348" i="14" s="1"/>
  <c r="R344" i="14"/>
  <c r="T323" i="14"/>
  <c r="T343" i="14" s="1"/>
  <c r="T275" i="14"/>
  <c r="W275" i="14" s="1"/>
  <c r="T265" i="14"/>
  <c r="W265" i="14" s="1"/>
  <c r="T263" i="14"/>
  <c r="W263" i="14" s="1"/>
  <c r="T268" i="14"/>
  <c r="W268" i="14" s="1"/>
  <c r="R250" i="14"/>
  <c r="U250" i="14" s="1"/>
  <c r="R249" i="14"/>
  <c r="U249" i="14" s="1"/>
  <c r="R248" i="14"/>
  <c r="U248" i="14"/>
  <c r="R247" i="14"/>
  <c r="U247" i="14" s="1"/>
  <c r="R246" i="14"/>
  <c r="U246" i="14" s="1"/>
  <c r="R245" i="14"/>
  <c r="U245" i="14" s="1"/>
  <c r="T229" i="14"/>
  <c r="W229" i="14" s="1"/>
  <c r="T228" i="14"/>
  <c r="W228" i="14" s="1"/>
  <c r="T227" i="14"/>
  <c r="W227" i="14" s="1"/>
  <c r="T226" i="14"/>
  <c r="W226" i="14" s="1"/>
  <c r="T225" i="14"/>
  <c r="W225" i="14" s="1"/>
  <c r="T224" i="14"/>
  <c r="W224" i="14" s="1"/>
  <c r="T223" i="14"/>
  <c r="W223" i="14" s="1"/>
  <c r="T182" i="14"/>
  <c r="W182" i="14" s="1"/>
  <c r="T189" i="14"/>
  <c r="W189" i="14" s="1"/>
  <c r="T180" i="14"/>
  <c r="W180" i="14" s="1"/>
  <c r="T185" i="14"/>
  <c r="W185" i="14" s="1"/>
  <c r="R176" i="14"/>
  <c r="U176" i="14"/>
  <c r="U196" i="14" s="1"/>
  <c r="R124" i="14"/>
  <c r="U124" i="14" s="1"/>
  <c r="R123" i="14"/>
  <c r="U123" i="14" s="1"/>
  <c r="R119" i="14"/>
  <c r="U119" i="14" s="1"/>
  <c r="T86" i="14"/>
  <c r="W86" i="14" s="1"/>
  <c r="R81" i="14"/>
  <c r="U81" i="14" s="1"/>
  <c r="T85" i="14"/>
  <c r="W85" i="14" s="1"/>
  <c r="T84" i="14"/>
  <c r="W84" i="14" s="1"/>
  <c r="R80" i="14"/>
  <c r="U80" i="14" s="1"/>
  <c r="T83" i="14"/>
  <c r="W83" i="14" s="1"/>
  <c r="R79" i="14"/>
  <c r="U79" i="14" s="1"/>
  <c r="R71" i="14"/>
  <c r="T44" i="14"/>
  <c r="T43" i="14"/>
  <c r="W43" i="14" s="1"/>
  <c r="R39" i="14"/>
  <c r="U39" i="14" s="1"/>
  <c r="R407" i="15"/>
  <c r="U407" i="15" s="1"/>
  <c r="R378" i="15"/>
  <c r="U378" i="15" s="1"/>
  <c r="R377" i="15"/>
  <c r="U377" i="15" s="1"/>
  <c r="R376" i="15"/>
  <c r="U376" i="15" s="1"/>
  <c r="R375" i="15"/>
  <c r="U375" i="15" s="1"/>
  <c r="R374" i="15"/>
  <c r="U374" i="15" s="1"/>
  <c r="R373" i="15"/>
  <c r="U373" i="15" s="1"/>
  <c r="R372" i="15"/>
  <c r="U372" i="15" s="1"/>
  <c r="R371" i="15"/>
  <c r="U371" i="15" s="1"/>
  <c r="R370" i="15"/>
  <c r="U370" i="15" s="1"/>
  <c r="T338" i="15"/>
  <c r="W338" i="15" s="1"/>
  <c r="R327" i="15"/>
  <c r="T337" i="15"/>
  <c r="W337" i="15" s="1"/>
  <c r="R323" i="15"/>
  <c r="R293" i="15"/>
  <c r="U293" i="15" s="1"/>
  <c r="R292" i="15"/>
  <c r="U292" i="15" s="1"/>
  <c r="R291" i="15"/>
  <c r="U291" i="15"/>
  <c r="R290" i="15"/>
  <c r="U290" i="15" s="1"/>
  <c r="R289" i="15"/>
  <c r="U289" i="15" s="1"/>
  <c r="R288" i="15"/>
  <c r="R261" i="15"/>
  <c r="T273" i="15"/>
  <c r="W273" i="15" s="1"/>
  <c r="T274" i="15"/>
  <c r="W274" i="15" s="1"/>
  <c r="T275" i="15"/>
  <c r="W275" i="15" s="1"/>
  <c r="T251" i="15"/>
  <c r="R244" i="15"/>
  <c r="U244" i="15" s="1"/>
  <c r="T252" i="15"/>
  <c r="W252" i="15" s="1"/>
  <c r="R239" i="15"/>
  <c r="U239" i="15" s="1"/>
  <c r="T170" i="12"/>
  <c r="W170" i="12" s="1"/>
  <c r="T169" i="12"/>
  <c r="W169" i="12" s="1"/>
  <c r="T168" i="12"/>
  <c r="W168" i="12" s="1"/>
  <c r="T167" i="12"/>
  <c r="W167" i="12" s="1"/>
  <c r="T166" i="12"/>
  <c r="W166" i="12" s="1"/>
  <c r="T165" i="12"/>
  <c r="T128" i="12"/>
  <c r="W128" i="12" s="1"/>
  <c r="T127" i="12"/>
  <c r="W127" i="12" s="1"/>
  <c r="T126" i="12"/>
  <c r="W126" i="12" s="1"/>
  <c r="T125" i="12"/>
  <c r="W125" i="12" s="1"/>
  <c r="T124" i="12"/>
  <c r="W124" i="12" s="1"/>
  <c r="T123" i="12"/>
  <c r="W123" i="12"/>
  <c r="T122" i="12"/>
  <c r="W122" i="12" s="1"/>
  <c r="T121" i="12"/>
  <c r="W121" i="12" s="1"/>
  <c r="T120" i="12"/>
  <c r="T119" i="12"/>
  <c r="W119" i="12" s="1"/>
  <c r="T118" i="12"/>
  <c r="W118" i="12" s="1"/>
  <c r="T117" i="12"/>
  <c r="W117" i="12" s="1"/>
  <c r="T116" i="12"/>
  <c r="T115" i="12"/>
  <c r="W115" i="12"/>
  <c r="T86" i="12"/>
  <c r="W86" i="12" s="1"/>
  <c r="T85" i="12"/>
  <c r="W85" i="12" s="1"/>
  <c r="T84" i="12"/>
  <c r="W84" i="12" s="1"/>
  <c r="T83" i="12"/>
  <c r="W83" i="12" s="1"/>
  <c r="T82" i="12"/>
  <c r="W82" i="12" s="1"/>
  <c r="T81" i="12"/>
  <c r="W81" i="12" s="1"/>
  <c r="T80" i="12"/>
  <c r="W80" i="12" s="1"/>
  <c r="T79" i="12"/>
  <c r="W79" i="12" s="1"/>
  <c r="T78" i="12"/>
  <c r="W78" i="12" s="1"/>
  <c r="T77" i="12"/>
  <c r="W77" i="12" s="1"/>
  <c r="T76" i="12"/>
  <c r="W76" i="12" s="1"/>
  <c r="T75" i="12"/>
  <c r="W75" i="12" s="1"/>
  <c r="T74" i="12"/>
  <c r="W74" i="12"/>
  <c r="T73" i="12"/>
  <c r="T65" i="12"/>
  <c r="W65" i="12" s="1"/>
  <c r="T64" i="12"/>
  <c r="W64" i="12" s="1"/>
  <c r="T63" i="12"/>
  <c r="W63" i="12" s="1"/>
  <c r="T62" i="12"/>
  <c r="W62" i="12" s="1"/>
  <c r="T61" i="12"/>
  <c r="W61" i="12" s="1"/>
  <c r="T60" i="12"/>
  <c r="W60" i="12" s="1"/>
  <c r="T59" i="12"/>
  <c r="W59" i="12"/>
  <c r="T58" i="12"/>
  <c r="W58" i="12" s="1"/>
  <c r="T57" i="12"/>
  <c r="W57" i="12" s="1"/>
  <c r="T56" i="12"/>
  <c r="W56" i="12" s="1"/>
  <c r="R44" i="12"/>
  <c r="U44" i="12" s="1"/>
  <c r="R41" i="12"/>
  <c r="U41" i="12" s="1"/>
  <c r="R40" i="12"/>
  <c r="U40" i="12" s="1"/>
  <c r="R42" i="12"/>
  <c r="U42" i="12" s="1"/>
  <c r="R39" i="12"/>
  <c r="U39" i="12"/>
  <c r="R38" i="12"/>
  <c r="U38" i="12" s="1"/>
  <c r="R37" i="12"/>
  <c r="U37" i="12" s="1"/>
  <c r="R36" i="12"/>
  <c r="T23" i="12"/>
  <c r="W23" i="12" s="1"/>
  <c r="T14" i="12"/>
  <c r="W14" i="12" s="1"/>
  <c r="T20" i="12"/>
  <c r="W20" i="12" s="1"/>
  <c r="T19" i="12"/>
  <c r="W19" i="12" s="1"/>
  <c r="T12" i="12"/>
  <c r="W12" i="12"/>
  <c r="T11" i="12"/>
  <c r="W11" i="12" s="1"/>
  <c r="R419" i="13"/>
  <c r="U419" i="13" s="1"/>
  <c r="R422" i="13"/>
  <c r="U422" i="13" s="1"/>
  <c r="R418" i="13"/>
  <c r="U418" i="13" s="1"/>
  <c r="T401" i="13"/>
  <c r="W401" i="13" s="1"/>
  <c r="T400" i="13"/>
  <c r="W400" i="13" s="1"/>
  <c r="T399" i="13"/>
  <c r="W399" i="13" s="1"/>
  <c r="T398" i="13"/>
  <c r="R335" i="13"/>
  <c r="U335" i="13" s="1"/>
  <c r="R338" i="13"/>
  <c r="U338" i="13" s="1"/>
  <c r="R334" i="13"/>
  <c r="U334" i="13" s="1"/>
  <c r="R326" i="13"/>
  <c r="U326" i="13"/>
  <c r="R337" i="13"/>
  <c r="U337" i="13" s="1"/>
  <c r="R333" i="13"/>
  <c r="U333" i="13" s="1"/>
  <c r="R325" i="13"/>
  <c r="U325" i="13" s="1"/>
  <c r="R336" i="13"/>
  <c r="U336" i="13" s="1"/>
  <c r="R332" i="13"/>
  <c r="U332" i="13" s="1"/>
  <c r="R331" i="13"/>
  <c r="U331" i="13" s="1"/>
  <c r="R324" i="13"/>
  <c r="U324" i="13" s="1"/>
  <c r="R330" i="13"/>
  <c r="U330" i="13" s="1"/>
  <c r="R329" i="13"/>
  <c r="U329" i="13" s="1"/>
  <c r="T317" i="13"/>
  <c r="T316" i="13"/>
  <c r="W316" i="13"/>
  <c r="T315" i="13"/>
  <c r="W315" i="13" s="1"/>
  <c r="T314" i="13"/>
  <c r="W314" i="13" s="1"/>
  <c r="T313" i="13"/>
  <c r="W313" i="13" s="1"/>
  <c r="R252" i="13"/>
  <c r="T149" i="13"/>
  <c r="W149" i="13" s="1"/>
  <c r="T148" i="13"/>
  <c r="W148" i="13" s="1"/>
  <c r="T143" i="13"/>
  <c r="W143" i="13" s="1"/>
  <c r="T146" i="13"/>
  <c r="W146" i="13" s="1"/>
  <c r="T142" i="13"/>
  <c r="W142" i="13" s="1"/>
  <c r="T140" i="13"/>
  <c r="W140" i="13" s="1"/>
  <c r="T139" i="13"/>
  <c r="W139" i="13"/>
  <c r="T138" i="13"/>
  <c r="W138" i="13" s="1"/>
  <c r="T99" i="13"/>
  <c r="T98" i="13"/>
  <c r="W98" i="13" s="1"/>
  <c r="T106" i="13"/>
  <c r="T105" i="13"/>
  <c r="T96" i="13"/>
  <c r="T102" i="13"/>
  <c r="W102" i="13" s="1"/>
  <c r="T101" i="13"/>
  <c r="T94" i="13"/>
  <c r="W94" i="13" s="1"/>
  <c r="R86" i="13"/>
  <c r="U86" i="13" s="1"/>
  <c r="R83" i="13"/>
  <c r="R85" i="13"/>
  <c r="U85" i="13" s="1"/>
  <c r="T65" i="13"/>
  <c r="W65" i="13" s="1"/>
  <c r="T64" i="13"/>
  <c r="W64" i="13" s="1"/>
  <c r="R44" i="13"/>
  <c r="U44" i="13" s="1"/>
  <c r="R43" i="13"/>
  <c r="U43" i="13" s="1"/>
  <c r="R42" i="13"/>
  <c r="U42" i="13" s="1"/>
  <c r="R41" i="13"/>
  <c r="U41" i="13" s="1"/>
  <c r="R40" i="13"/>
  <c r="U40" i="13" s="1"/>
  <c r="T23" i="13"/>
  <c r="W23" i="13" s="1"/>
  <c r="T13" i="13"/>
  <c r="W13" i="13" s="1"/>
  <c r="T20" i="13"/>
  <c r="W20" i="13" s="1"/>
  <c r="T19" i="13"/>
  <c r="W19" i="13" s="1"/>
  <c r="T11" i="13"/>
  <c r="R420" i="14"/>
  <c r="U420" i="14" s="1"/>
  <c r="R417" i="14"/>
  <c r="U417" i="14" s="1"/>
  <c r="R416" i="14"/>
  <c r="U416" i="14" s="1"/>
  <c r="R415" i="14"/>
  <c r="U415" i="14" s="1"/>
  <c r="R414" i="14"/>
  <c r="U414" i="14" s="1"/>
  <c r="R413" i="14"/>
  <c r="U413" i="14" s="1"/>
  <c r="R412" i="14"/>
  <c r="T399" i="14"/>
  <c r="W399" i="14" s="1"/>
  <c r="T398" i="14"/>
  <c r="W398" i="14"/>
  <c r="R380" i="14"/>
  <c r="U380" i="14" s="1"/>
  <c r="R379" i="14"/>
  <c r="U379" i="14" s="1"/>
  <c r="R378" i="14"/>
  <c r="U378" i="14" s="1"/>
  <c r="R377" i="14"/>
  <c r="U377" i="14" s="1"/>
  <c r="R376" i="14"/>
  <c r="U376" i="14" s="1"/>
  <c r="T359" i="14"/>
  <c r="W359" i="14" s="1"/>
  <c r="T349" i="14"/>
  <c r="W349" i="14" s="1"/>
  <c r="T356" i="14"/>
  <c r="W356" i="14" s="1"/>
  <c r="T355" i="14"/>
  <c r="W355" i="14" s="1"/>
  <c r="T347" i="14"/>
  <c r="W347" i="14" s="1"/>
  <c r="T353" i="14"/>
  <c r="W353" i="14" s="1"/>
  <c r="R336" i="14"/>
  <c r="U336" i="14" s="1"/>
  <c r="R333" i="14"/>
  <c r="U333" i="14" s="1"/>
  <c r="R332" i="14"/>
  <c r="U332" i="14" s="1"/>
  <c r="R331" i="14"/>
  <c r="U331" i="14" s="1"/>
  <c r="R330" i="14"/>
  <c r="U330" i="14" s="1"/>
  <c r="R329" i="14"/>
  <c r="U329" i="14" s="1"/>
  <c r="R328" i="14"/>
  <c r="U328" i="14" s="1"/>
  <c r="T267" i="14"/>
  <c r="W267" i="14" s="1"/>
  <c r="T266" i="14"/>
  <c r="W266" i="14" s="1"/>
  <c r="T273" i="14"/>
  <c r="W273" i="14" s="1"/>
  <c r="T272" i="14"/>
  <c r="W272" i="14" s="1"/>
  <c r="T264" i="14"/>
  <c r="T270" i="14"/>
  <c r="W270" i="14" s="1"/>
  <c r="T269" i="14"/>
  <c r="W269" i="14" s="1"/>
  <c r="R252" i="14"/>
  <c r="U252" i="14" s="1"/>
  <c r="R254" i="14"/>
  <c r="U254" i="14" s="1"/>
  <c r="R253" i="14"/>
  <c r="U253" i="14" s="1"/>
  <c r="R251" i="14"/>
  <c r="U251" i="14" s="1"/>
  <c r="T230" i="14"/>
  <c r="W230" i="14" s="1"/>
  <c r="T232" i="14"/>
  <c r="W232" i="14" s="1"/>
  <c r="T231" i="14"/>
  <c r="W231" i="14" s="1"/>
  <c r="R212" i="14"/>
  <c r="U212" i="14" s="1"/>
  <c r="R211" i="14"/>
  <c r="U211" i="14" s="1"/>
  <c r="R210" i="14"/>
  <c r="U210" i="14" s="1"/>
  <c r="R209" i="14"/>
  <c r="U209" i="14" s="1"/>
  <c r="R208" i="14"/>
  <c r="U208" i="14" s="1"/>
  <c r="R207" i="14"/>
  <c r="U207" i="14" s="1"/>
  <c r="T183" i="14"/>
  <c r="W183" i="14" s="1"/>
  <c r="T190" i="14"/>
  <c r="W190" i="14" s="1"/>
  <c r="T181" i="14"/>
  <c r="W181" i="14" s="1"/>
  <c r="T187" i="14"/>
  <c r="W187" i="14" s="1"/>
  <c r="T186" i="14"/>
  <c r="W186" i="14" s="1"/>
  <c r="T179" i="14"/>
  <c r="T128" i="14"/>
  <c r="W128" i="14"/>
  <c r="R122" i="14"/>
  <c r="U122" i="14" s="1"/>
  <c r="T127" i="14"/>
  <c r="W127" i="14" s="1"/>
  <c r="R121" i="14"/>
  <c r="U121" i="14" s="1"/>
  <c r="T126" i="14"/>
  <c r="W126" i="14" s="1"/>
  <c r="T125" i="14"/>
  <c r="R120" i="14"/>
  <c r="U120" i="14" s="1"/>
  <c r="T107" i="14"/>
  <c r="W107" i="14" s="1"/>
  <c r="T106" i="14"/>
  <c r="W106" i="14" s="1"/>
  <c r="T105" i="14"/>
  <c r="W105" i="14" s="1"/>
  <c r="T104" i="14"/>
  <c r="W104" i="14" s="1"/>
  <c r="T103" i="14"/>
  <c r="W103" i="14" s="1"/>
  <c r="T102" i="14"/>
  <c r="W102" i="14" s="1"/>
  <c r="T101" i="14"/>
  <c r="R76" i="14"/>
  <c r="U76" i="14" s="1"/>
  <c r="R86" i="14"/>
  <c r="U86" i="14"/>
  <c r="R85" i="14"/>
  <c r="U85" i="14" s="1"/>
  <c r="R84" i="14"/>
  <c r="U84" i="14" s="1"/>
  <c r="R83" i="14"/>
  <c r="U83" i="14" s="1"/>
  <c r="R82" i="14"/>
  <c r="U82" i="14" s="1"/>
  <c r="R78" i="14"/>
  <c r="U78" i="14" s="1"/>
  <c r="T40" i="14"/>
  <c r="W40" i="14" s="1"/>
  <c r="R44" i="14"/>
  <c r="U44" i="14" s="1"/>
  <c r="R43" i="14"/>
  <c r="U43" i="14"/>
  <c r="R42" i="14"/>
  <c r="U42" i="14" s="1"/>
  <c r="T39" i="14"/>
  <c r="W39" i="14" s="1"/>
  <c r="T41" i="14"/>
  <c r="W41" i="14" s="1"/>
  <c r="R37" i="14"/>
  <c r="U37" i="14" s="1"/>
  <c r="T23" i="14"/>
  <c r="W23" i="14" s="1"/>
  <c r="T22" i="14"/>
  <c r="W22" i="14" s="1"/>
  <c r="T21" i="14"/>
  <c r="W21" i="14" s="1"/>
  <c r="T20" i="14"/>
  <c r="W20" i="14"/>
  <c r="T19" i="14"/>
  <c r="W19" i="14" s="1"/>
  <c r="T18" i="14"/>
  <c r="W18" i="14" s="1"/>
  <c r="T17" i="14"/>
  <c r="W17" i="14" s="1"/>
  <c r="T16" i="14"/>
  <c r="W16" i="14" s="1"/>
  <c r="R417" i="15"/>
  <c r="U417" i="15" s="1"/>
  <c r="R408" i="15"/>
  <c r="R422" i="15"/>
  <c r="U422" i="15" s="1"/>
  <c r="R421" i="15"/>
  <c r="U421" i="15" s="1"/>
  <c r="R416" i="15"/>
  <c r="U416" i="15"/>
  <c r="R420" i="15"/>
  <c r="U420" i="15" s="1"/>
  <c r="R415" i="15"/>
  <c r="U415" i="15" s="1"/>
  <c r="R419" i="15"/>
  <c r="U419" i="15" s="1"/>
  <c r="R418" i="15"/>
  <c r="U418" i="15" s="1"/>
  <c r="R414" i="15"/>
  <c r="U414" i="15" s="1"/>
  <c r="R413" i="15"/>
  <c r="U413" i="15" s="1"/>
  <c r="R412" i="15"/>
  <c r="U412" i="15" s="1"/>
  <c r="R411" i="15"/>
  <c r="U411" i="15" s="1"/>
  <c r="R410" i="15"/>
  <c r="U410" i="15" s="1"/>
  <c r="T380" i="15"/>
  <c r="W380" i="15" s="1"/>
  <c r="R368" i="15"/>
  <c r="T379" i="15"/>
  <c r="W379" i="15" s="1"/>
  <c r="T359" i="15"/>
  <c r="W359" i="15" s="1"/>
  <c r="T358" i="15"/>
  <c r="R326" i="15"/>
  <c r="R338" i="15"/>
  <c r="U338" i="15" s="1"/>
  <c r="R337" i="15"/>
  <c r="U337" i="15" s="1"/>
  <c r="R336" i="15"/>
  <c r="U336" i="15" s="1"/>
  <c r="R335" i="15"/>
  <c r="U335" i="15" s="1"/>
  <c r="R334" i="15"/>
  <c r="U334" i="15" s="1"/>
  <c r="R333" i="15"/>
  <c r="U333" i="15" s="1"/>
  <c r="R332" i="15"/>
  <c r="U332" i="15" s="1"/>
  <c r="R331" i="15"/>
  <c r="U331" i="15" s="1"/>
  <c r="R330" i="15"/>
  <c r="U330" i="15" s="1"/>
  <c r="R329" i="15"/>
  <c r="U329" i="15" s="1"/>
  <c r="T296" i="15"/>
  <c r="W296" i="15" s="1"/>
  <c r="R285" i="15"/>
  <c r="U285" i="15" s="1"/>
  <c r="T295" i="15"/>
  <c r="W295" i="15" s="1"/>
  <c r="T294" i="15"/>
  <c r="O259" i="15"/>
  <c r="T254" i="15"/>
  <c r="W254" i="15" s="1"/>
  <c r="T253" i="15"/>
  <c r="R245" i="15"/>
  <c r="U245" i="15" s="1"/>
  <c r="R254" i="15"/>
  <c r="U254" i="15" s="1"/>
  <c r="R253" i="15"/>
  <c r="U253" i="15" s="1"/>
  <c r="R252" i="15"/>
  <c r="U252" i="15" s="1"/>
  <c r="R251" i="15"/>
  <c r="U251" i="15" s="1"/>
  <c r="R250" i="15"/>
  <c r="U250" i="15" s="1"/>
  <c r="R249" i="15"/>
  <c r="U249" i="15" s="1"/>
  <c r="R248" i="15"/>
  <c r="U248" i="15" s="1"/>
  <c r="R247" i="15"/>
  <c r="U247" i="15" s="1"/>
  <c r="R246" i="15"/>
  <c r="U246" i="15" s="1"/>
  <c r="T212" i="15"/>
  <c r="W212" i="15" s="1"/>
  <c r="R203" i="15"/>
  <c r="U203" i="15" s="1"/>
  <c r="T211" i="15"/>
  <c r="W211" i="15" s="1"/>
  <c r="T210" i="15"/>
  <c r="W210" i="15" s="1"/>
  <c r="T209" i="15"/>
  <c r="W209" i="15" s="1"/>
  <c r="T208" i="15"/>
  <c r="T191" i="15"/>
  <c r="T190" i="15"/>
  <c r="W190" i="15" s="1"/>
  <c r="T189" i="15"/>
  <c r="W189" i="15" s="1"/>
  <c r="T188" i="15"/>
  <c r="R161" i="15"/>
  <c r="U161" i="15" s="1"/>
  <c r="R163" i="15"/>
  <c r="U163" i="15" s="1"/>
  <c r="R170" i="15"/>
  <c r="U170" i="15"/>
  <c r="R169" i="15"/>
  <c r="U169" i="15" s="1"/>
  <c r="R168" i="15"/>
  <c r="U168" i="15" s="1"/>
  <c r="R167" i="15"/>
  <c r="U167" i="15" s="1"/>
  <c r="R166" i="15"/>
  <c r="U166" i="15" s="1"/>
  <c r="R165" i="15"/>
  <c r="U165" i="15" s="1"/>
  <c r="R164" i="15"/>
  <c r="U164" i="15" s="1"/>
  <c r="T107" i="15"/>
  <c r="W107" i="15" s="1"/>
  <c r="T104" i="15"/>
  <c r="W104" i="15" s="1"/>
  <c r="T103" i="15"/>
  <c r="W103" i="15" s="1"/>
  <c r="T100" i="15"/>
  <c r="R106" i="15"/>
  <c r="U106" i="15" s="1"/>
  <c r="R104" i="15"/>
  <c r="U104" i="15" s="1"/>
  <c r="R102" i="15"/>
  <c r="U102" i="15" s="1"/>
  <c r="R93" i="15"/>
  <c r="R57" i="15"/>
  <c r="U57" i="15" s="1"/>
  <c r="R65" i="15"/>
  <c r="U65" i="15" s="1"/>
  <c r="R64" i="15"/>
  <c r="U64" i="15" s="1"/>
  <c r="R63" i="15"/>
  <c r="U63" i="15" s="1"/>
  <c r="R62" i="15"/>
  <c r="U62" i="15" s="1"/>
  <c r="R61" i="15"/>
  <c r="U61" i="15" s="1"/>
  <c r="R60" i="15"/>
  <c r="U60" i="15" s="1"/>
  <c r="R59" i="15"/>
  <c r="U59" i="15" s="1"/>
  <c r="T44" i="15"/>
  <c r="W44" i="15" s="1"/>
  <c r="T43" i="15"/>
  <c r="W43" i="15" s="1"/>
  <c r="T42" i="15"/>
  <c r="W42" i="15" s="1"/>
  <c r="T41" i="15"/>
  <c r="W41" i="15" s="1"/>
  <c r="T40" i="15"/>
  <c r="W40" i="15" s="1"/>
  <c r="R409" i="16"/>
  <c r="U409" i="16" s="1"/>
  <c r="R422" i="16"/>
  <c r="U422" i="16" s="1"/>
  <c r="R421" i="16"/>
  <c r="U421" i="16" s="1"/>
  <c r="R420" i="16"/>
  <c r="U420" i="16" s="1"/>
  <c r="R419" i="16"/>
  <c r="U419" i="16" s="1"/>
  <c r="R418" i="16"/>
  <c r="U418" i="16" s="1"/>
  <c r="R417" i="16"/>
  <c r="U417" i="16" s="1"/>
  <c r="R416" i="16"/>
  <c r="U416" i="16" s="1"/>
  <c r="R415" i="16"/>
  <c r="U415" i="16" s="1"/>
  <c r="R414" i="16"/>
  <c r="U414" i="16" s="1"/>
  <c r="R413" i="16"/>
  <c r="U413" i="16"/>
  <c r="R412" i="16"/>
  <c r="U412" i="16" s="1"/>
  <c r="R411" i="16"/>
  <c r="U411" i="16" s="1"/>
  <c r="R410" i="16"/>
  <c r="U410" i="16" s="1"/>
  <c r="T337" i="16"/>
  <c r="W337" i="16" s="1"/>
  <c r="T335" i="16"/>
  <c r="W335" i="16" s="1"/>
  <c r="R337" i="16"/>
  <c r="U337" i="16" s="1"/>
  <c r="R335" i="16"/>
  <c r="U335" i="16" s="1"/>
  <c r="R324" i="16"/>
  <c r="U324" i="16" s="1"/>
  <c r="T296" i="16"/>
  <c r="W296" i="16" s="1"/>
  <c r="T294" i="16"/>
  <c r="W294" i="16" s="1"/>
  <c r="T292" i="16"/>
  <c r="W292" i="16" s="1"/>
  <c r="R295" i="16"/>
  <c r="U295" i="16" s="1"/>
  <c r="R293" i="16"/>
  <c r="T251" i="16"/>
  <c r="W251" i="16" s="1"/>
  <c r="T249" i="16"/>
  <c r="W249" i="16" s="1"/>
  <c r="T248" i="16"/>
  <c r="W248" i="16"/>
  <c r="T247" i="16"/>
  <c r="W247" i="16" s="1"/>
  <c r="T246" i="16"/>
  <c r="W246" i="16" s="1"/>
  <c r="R254" i="16"/>
  <c r="U254" i="16" s="1"/>
  <c r="R252" i="16"/>
  <c r="U252" i="16" s="1"/>
  <c r="R250" i="16"/>
  <c r="R240" i="16"/>
  <c r="T212" i="16"/>
  <c r="W212" i="16" s="1"/>
  <c r="T210" i="16"/>
  <c r="W210" i="16" s="1"/>
  <c r="T208" i="16"/>
  <c r="W208" i="16" s="1"/>
  <c r="T206" i="16"/>
  <c r="W206" i="16" s="1"/>
  <c r="T205" i="16"/>
  <c r="W205" i="16" s="1"/>
  <c r="R212" i="16"/>
  <c r="U212" i="16" s="1"/>
  <c r="R210" i="16"/>
  <c r="U210" i="16" s="1"/>
  <c r="R208" i="16"/>
  <c r="U208" i="16" s="1"/>
  <c r="T170" i="16"/>
  <c r="W170" i="16" s="1"/>
  <c r="T168" i="16"/>
  <c r="W168" i="16" s="1"/>
  <c r="T166" i="16"/>
  <c r="W166" i="16" s="1"/>
  <c r="R169" i="16"/>
  <c r="U169" i="16" s="1"/>
  <c r="R167" i="16"/>
  <c r="U167" i="16" s="1"/>
  <c r="T59" i="16"/>
  <c r="W59" i="16" s="1"/>
  <c r="R44" i="16"/>
  <c r="U44" i="16" s="1"/>
  <c r="R43" i="16"/>
  <c r="U43" i="16"/>
  <c r="R42" i="16"/>
  <c r="U42" i="16" s="1"/>
  <c r="R41" i="16"/>
  <c r="U41" i="16" s="1"/>
  <c r="R40" i="16"/>
  <c r="U40" i="16" s="1"/>
  <c r="R39" i="16"/>
  <c r="U39" i="16" s="1"/>
  <c r="R38" i="16"/>
  <c r="U38" i="16" s="1"/>
  <c r="R37" i="16"/>
  <c r="U37" i="16" s="1"/>
  <c r="R36" i="16"/>
  <c r="U36" i="16" s="1"/>
  <c r="R35" i="16"/>
  <c r="U35" i="16" s="1"/>
  <c r="R34" i="16"/>
  <c r="U34" i="16" s="1"/>
  <c r="R33" i="16"/>
  <c r="U33" i="16" s="1"/>
  <c r="R32" i="16"/>
  <c r="U32" i="16" s="1"/>
  <c r="R31" i="16"/>
  <c r="U31" i="16" s="1"/>
  <c r="R30" i="16"/>
  <c r="U30" i="16" s="1"/>
  <c r="R8" i="16"/>
  <c r="R380" i="17"/>
  <c r="U380" i="17" s="1"/>
  <c r="R379" i="17"/>
  <c r="U379" i="17" s="1"/>
  <c r="R378" i="17"/>
  <c r="U378" i="17" s="1"/>
  <c r="R377" i="17"/>
  <c r="U377" i="17" s="1"/>
  <c r="R376" i="17"/>
  <c r="U376" i="17" s="1"/>
  <c r="R375" i="17"/>
  <c r="U375" i="17" s="1"/>
  <c r="R374" i="17"/>
  <c r="U374" i="17" s="1"/>
  <c r="R373" i="17"/>
  <c r="U373" i="17"/>
  <c r="R372" i="17"/>
  <c r="U372" i="17" s="1"/>
  <c r="R371" i="17"/>
  <c r="U371" i="17" s="1"/>
  <c r="R370" i="17"/>
  <c r="U370" i="17" s="1"/>
  <c r="R369" i="17"/>
  <c r="U369" i="17" s="1"/>
  <c r="R368" i="17"/>
  <c r="U368" i="17" s="1"/>
  <c r="R367" i="17"/>
  <c r="U367" i="17" s="1"/>
  <c r="R366" i="17"/>
  <c r="U366" i="17" s="1"/>
  <c r="T317" i="17"/>
  <c r="W317" i="17" s="1"/>
  <c r="T316" i="17"/>
  <c r="W316" i="17" s="1"/>
  <c r="T315" i="17"/>
  <c r="W315" i="17"/>
  <c r="T314" i="17"/>
  <c r="W314" i="17" s="1"/>
  <c r="T313" i="17"/>
  <c r="W313" i="17" s="1"/>
  <c r="T312" i="17"/>
  <c r="W312" i="17" s="1"/>
  <c r="T311" i="17"/>
  <c r="W311" i="17" s="1"/>
  <c r="T310" i="17"/>
  <c r="W310" i="17" s="1"/>
  <c r="T309" i="17"/>
  <c r="W309" i="17" s="1"/>
  <c r="T308" i="17"/>
  <c r="W308" i="17" s="1"/>
  <c r="T307" i="17"/>
  <c r="W307" i="17"/>
  <c r="T306" i="17"/>
  <c r="W306" i="17" s="1"/>
  <c r="T305" i="17"/>
  <c r="W305" i="17" s="1"/>
  <c r="T304" i="17"/>
  <c r="T296" i="17"/>
  <c r="W296" i="17" s="1"/>
  <c r="T295" i="17"/>
  <c r="W295" i="17" s="1"/>
  <c r="T294" i="17"/>
  <c r="W294" i="17" s="1"/>
  <c r="T293" i="17"/>
  <c r="W293" i="17" s="1"/>
  <c r="T292" i="17"/>
  <c r="W292" i="17" s="1"/>
  <c r="T291" i="17"/>
  <c r="W291" i="17" s="1"/>
  <c r="T290" i="17"/>
  <c r="R288" i="17"/>
  <c r="U288" i="17" s="1"/>
  <c r="R272" i="17"/>
  <c r="U272" i="17" s="1"/>
  <c r="R264" i="17"/>
  <c r="U264" i="17" s="1"/>
  <c r="R252" i="17"/>
  <c r="U252" i="17" s="1"/>
  <c r="R244" i="17"/>
  <c r="U244" i="17" s="1"/>
  <c r="R222" i="17"/>
  <c r="U222" i="17" s="1"/>
  <c r="R230" i="17"/>
  <c r="U230" i="17" s="1"/>
  <c r="R220" i="17"/>
  <c r="U220" i="17" s="1"/>
  <c r="R202" i="17"/>
  <c r="U202" i="17" s="1"/>
  <c r="R210" i="17"/>
  <c r="U210" i="17" s="1"/>
  <c r="Q196" i="17"/>
  <c r="R207" i="15"/>
  <c r="U207" i="15" s="1"/>
  <c r="R206" i="15"/>
  <c r="U206" i="15" s="1"/>
  <c r="T170" i="15"/>
  <c r="W170" i="15" s="1"/>
  <c r="T169" i="15"/>
  <c r="W169" i="15" s="1"/>
  <c r="R162" i="15"/>
  <c r="U162" i="15" s="1"/>
  <c r="T168" i="15"/>
  <c r="W168" i="15" s="1"/>
  <c r="T167" i="15"/>
  <c r="W167" i="15" s="1"/>
  <c r="T166" i="15"/>
  <c r="W166" i="15" s="1"/>
  <c r="T106" i="15"/>
  <c r="W106" i="15" s="1"/>
  <c r="T102" i="15"/>
  <c r="W102" i="15" s="1"/>
  <c r="T65" i="15"/>
  <c r="W65" i="15" s="1"/>
  <c r="T64" i="15"/>
  <c r="W64" i="15" s="1"/>
  <c r="T63" i="15"/>
  <c r="W63" i="15"/>
  <c r="T62" i="15"/>
  <c r="W62" i="15" s="1"/>
  <c r="T61" i="15"/>
  <c r="W61" i="15" s="1"/>
  <c r="T60" i="15"/>
  <c r="W60" i="15" s="1"/>
  <c r="T59" i="15"/>
  <c r="W59" i="15" s="1"/>
  <c r="T58" i="15"/>
  <c r="W58" i="15" s="1"/>
  <c r="T57" i="15"/>
  <c r="W57" i="15" s="1"/>
  <c r="T56" i="15"/>
  <c r="T55" i="15"/>
  <c r="W55" i="15"/>
  <c r="T54" i="15"/>
  <c r="W54" i="15" s="1"/>
  <c r="T53" i="15"/>
  <c r="W53" i="15" s="1"/>
  <c r="T52" i="15"/>
  <c r="W52" i="15" s="1"/>
  <c r="R39" i="15"/>
  <c r="U39" i="15" s="1"/>
  <c r="R38" i="15"/>
  <c r="U38" i="15" s="1"/>
  <c r="R37" i="15"/>
  <c r="U37" i="15" s="1"/>
  <c r="R36" i="15"/>
  <c r="T422" i="16"/>
  <c r="R372" i="16"/>
  <c r="T334" i="16"/>
  <c r="W334" i="16" s="1"/>
  <c r="T333" i="16"/>
  <c r="W333" i="16" s="1"/>
  <c r="T332" i="16"/>
  <c r="W332" i="16" s="1"/>
  <c r="T331" i="16"/>
  <c r="W331" i="16" s="1"/>
  <c r="T330" i="16"/>
  <c r="W330" i="16" s="1"/>
  <c r="T329" i="16"/>
  <c r="T291" i="16"/>
  <c r="W291" i="16" s="1"/>
  <c r="T290" i="16"/>
  <c r="W290" i="16"/>
  <c r="T289" i="16"/>
  <c r="W289" i="16" s="1"/>
  <c r="T288" i="16"/>
  <c r="W288" i="16" s="1"/>
  <c r="R292" i="16"/>
  <c r="R207" i="16"/>
  <c r="U207" i="16" s="1"/>
  <c r="T165" i="16"/>
  <c r="T164" i="16"/>
  <c r="W164" i="16" s="1"/>
  <c r="R166" i="16"/>
  <c r="U166" i="16" s="1"/>
  <c r="T401" i="17"/>
  <c r="W401" i="17"/>
  <c r="T400" i="17"/>
  <c r="W400" i="17" s="1"/>
  <c r="T399" i="17"/>
  <c r="W399" i="17" s="1"/>
  <c r="T398" i="17"/>
  <c r="W398" i="17" s="1"/>
  <c r="T397" i="17"/>
  <c r="W397" i="17"/>
  <c r="T396" i="17"/>
  <c r="W396" i="17" s="1"/>
  <c r="T395" i="17"/>
  <c r="W395" i="17" s="1"/>
  <c r="T394" i="17"/>
  <c r="W394" i="17" s="1"/>
  <c r="T393" i="17"/>
  <c r="W393" i="17"/>
  <c r="T392" i="17"/>
  <c r="W392" i="17" s="1"/>
  <c r="T391" i="17"/>
  <c r="W391" i="17" s="1"/>
  <c r="T390" i="17"/>
  <c r="W390" i="17" s="1"/>
  <c r="T389" i="17"/>
  <c r="W389" i="17"/>
  <c r="T388" i="17"/>
  <c r="W388" i="17" s="1"/>
  <c r="O196" i="17"/>
  <c r="R177" i="17"/>
  <c r="U177" i="17" s="1"/>
  <c r="R188" i="17"/>
  <c r="U188" i="17" s="1"/>
  <c r="O112" i="17"/>
  <c r="R100" i="17"/>
  <c r="U100" i="17" s="1"/>
  <c r="R98" i="17"/>
  <c r="U98" i="17" s="1"/>
  <c r="O91" i="17"/>
  <c r="R85" i="17"/>
  <c r="U85" i="17" s="1"/>
  <c r="R83" i="17"/>
  <c r="U83" i="17" s="1"/>
  <c r="O70" i="17"/>
  <c r="O49" i="17"/>
  <c r="O28" i="17"/>
  <c r="O427" i="18"/>
  <c r="R295" i="18"/>
  <c r="U295" i="18" s="1"/>
  <c r="R292" i="18"/>
  <c r="U292" i="18" s="1"/>
  <c r="R290" i="18"/>
  <c r="U290" i="18" s="1"/>
  <c r="R289" i="18"/>
  <c r="U289" i="18" s="1"/>
  <c r="R288" i="18"/>
  <c r="U288" i="18" s="1"/>
  <c r="R286" i="18"/>
  <c r="R272" i="18"/>
  <c r="U272" i="18" s="1"/>
  <c r="R275" i="18"/>
  <c r="U275" i="18" s="1"/>
  <c r="R274" i="18"/>
  <c r="U274" i="18"/>
  <c r="R271" i="18"/>
  <c r="U271" i="18" s="1"/>
  <c r="R270" i="18"/>
  <c r="U270" i="18" s="1"/>
  <c r="R268" i="18"/>
  <c r="U268" i="18" s="1"/>
  <c r="R266" i="18"/>
  <c r="U266" i="18" s="1"/>
  <c r="R209" i="18"/>
  <c r="U209" i="18" s="1"/>
  <c r="R212" i="18"/>
  <c r="U212" i="18" s="1"/>
  <c r="R211" i="18"/>
  <c r="U211" i="18" s="1"/>
  <c r="R208" i="18"/>
  <c r="U208" i="18" s="1"/>
  <c r="R210" i="18"/>
  <c r="U210" i="18" s="1"/>
  <c r="R207" i="18"/>
  <c r="U207" i="18" s="1"/>
  <c r="R206" i="18"/>
  <c r="U206" i="18" s="1"/>
  <c r="R205" i="18"/>
  <c r="U205" i="18" s="1"/>
  <c r="R204" i="18"/>
  <c r="U204" i="18" s="1"/>
  <c r="R203" i="18"/>
  <c r="U203" i="18"/>
  <c r="R202" i="18"/>
  <c r="R201" i="18"/>
  <c r="U201" i="18" s="1"/>
  <c r="R191" i="18"/>
  <c r="U191" i="18" s="1"/>
  <c r="R188" i="18"/>
  <c r="U188" i="18" s="1"/>
  <c r="R167" i="18"/>
  <c r="U167" i="18" s="1"/>
  <c r="R170" i="18"/>
  <c r="U170" i="18" s="1"/>
  <c r="R169" i="18"/>
  <c r="U169" i="18" s="1"/>
  <c r="R98" i="18"/>
  <c r="U98" i="18" s="1"/>
  <c r="R107" i="18"/>
  <c r="U107" i="18" s="1"/>
  <c r="R104" i="18"/>
  <c r="U104" i="18"/>
  <c r="R83" i="18"/>
  <c r="U83" i="18" s="1"/>
  <c r="R82" i="18"/>
  <c r="U82" i="18" s="1"/>
  <c r="R85" i="18"/>
  <c r="U85" i="18" s="1"/>
  <c r="R421" i="19"/>
  <c r="U421" i="19" s="1"/>
  <c r="R419" i="19"/>
  <c r="U419" i="19" s="1"/>
  <c r="R416" i="19"/>
  <c r="U416" i="19" s="1"/>
  <c r="R408" i="19"/>
  <c r="U408" i="19" s="1"/>
  <c r="R398" i="19"/>
  <c r="U398" i="19" s="1"/>
  <c r="R375" i="19"/>
  <c r="U375" i="19" s="1"/>
  <c r="R251" i="19"/>
  <c r="U251" i="19" s="1"/>
  <c r="R240" i="19"/>
  <c r="R225" i="19"/>
  <c r="U225" i="19" s="1"/>
  <c r="O175" i="19"/>
  <c r="R128" i="19"/>
  <c r="U128" i="19" s="1"/>
  <c r="R125" i="19"/>
  <c r="U125" i="19" s="1"/>
  <c r="R123" i="19"/>
  <c r="U123" i="19" s="1"/>
  <c r="R121" i="19"/>
  <c r="R100" i="19"/>
  <c r="U100" i="19" s="1"/>
  <c r="R103" i="19"/>
  <c r="U103" i="19" s="1"/>
  <c r="R98" i="19"/>
  <c r="U98" i="19" s="1"/>
  <c r="R94" i="19"/>
  <c r="U94" i="19" s="1"/>
  <c r="R102" i="19"/>
  <c r="U102" i="19" s="1"/>
  <c r="R97" i="19"/>
  <c r="U97" i="19" s="1"/>
  <c r="R93" i="19"/>
  <c r="R50" i="19"/>
  <c r="R42" i="19"/>
  <c r="U42" i="19" s="1"/>
  <c r="Q49" i="19"/>
  <c r="R30" i="19"/>
  <c r="U30" i="19" s="1"/>
  <c r="R37" i="19"/>
  <c r="U37" i="19" s="1"/>
  <c r="R39" i="19"/>
  <c r="U39" i="19" s="1"/>
  <c r="R40" i="19"/>
  <c r="U40" i="19" s="1"/>
  <c r="R41" i="19"/>
  <c r="U41" i="19" s="1"/>
  <c r="R43" i="19"/>
  <c r="U43" i="19" s="1"/>
  <c r="R44" i="19"/>
  <c r="U44" i="19" s="1"/>
  <c r="R8" i="19"/>
  <c r="U8" i="19" s="1"/>
  <c r="R13" i="19"/>
  <c r="U13" i="19" s="1"/>
  <c r="R10" i="19"/>
  <c r="U10" i="19" s="1"/>
  <c r="R14" i="19"/>
  <c r="U14" i="19" s="1"/>
  <c r="R18" i="19"/>
  <c r="U18" i="19" s="1"/>
  <c r="R19" i="19"/>
  <c r="U19" i="19" s="1"/>
  <c r="R11" i="19"/>
  <c r="U11" i="19" s="1"/>
  <c r="R15" i="19"/>
  <c r="U15" i="19" s="1"/>
  <c r="R20" i="19"/>
  <c r="U20" i="19" s="1"/>
  <c r="R21" i="19"/>
  <c r="U21" i="19" s="1"/>
  <c r="R16" i="19"/>
  <c r="U16" i="19" s="1"/>
  <c r="R22" i="19"/>
  <c r="U22" i="19" s="1"/>
  <c r="R12" i="19"/>
  <c r="U12" i="19" s="1"/>
  <c r="R23" i="19"/>
  <c r="U23" i="19" s="1"/>
  <c r="R17" i="19"/>
  <c r="U17" i="19" s="1"/>
  <c r="Q427" i="20"/>
  <c r="R408" i="20"/>
  <c r="R419" i="20"/>
  <c r="U419" i="20" s="1"/>
  <c r="R421" i="20"/>
  <c r="U421" i="20" s="1"/>
  <c r="R395" i="20"/>
  <c r="U395" i="20" s="1"/>
  <c r="R386" i="20"/>
  <c r="Q406" i="20"/>
  <c r="R97" i="17"/>
  <c r="U97" i="17" s="1"/>
  <c r="R82" i="17"/>
  <c r="U82" i="17" s="1"/>
  <c r="R181" i="18"/>
  <c r="U181" i="18" s="1"/>
  <c r="R190" i="18"/>
  <c r="U190" i="18" s="1"/>
  <c r="R189" i="18"/>
  <c r="U189" i="18" s="1"/>
  <c r="R187" i="18"/>
  <c r="U187" i="18" s="1"/>
  <c r="R186" i="18"/>
  <c r="U186" i="18" s="1"/>
  <c r="R185" i="18"/>
  <c r="R184" i="18"/>
  <c r="R183" i="18"/>
  <c r="U183" i="18" s="1"/>
  <c r="R117" i="18"/>
  <c r="U117" i="18" s="1"/>
  <c r="R97" i="18"/>
  <c r="U97" i="18" s="1"/>
  <c r="R106" i="18"/>
  <c r="U106" i="18" s="1"/>
  <c r="R103" i="18"/>
  <c r="U103" i="18" s="1"/>
  <c r="R102" i="18"/>
  <c r="U102" i="18"/>
  <c r="R101" i="18"/>
  <c r="U101" i="18" s="1"/>
  <c r="R20" i="18"/>
  <c r="R230" i="19"/>
  <c r="U230" i="19" s="1"/>
  <c r="R127" i="19"/>
  <c r="U127" i="19" s="1"/>
  <c r="Q28" i="19"/>
  <c r="R377" i="20"/>
  <c r="U377" i="20" s="1"/>
  <c r="R373" i="20"/>
  <c r="U373" i="20" s="1"/>
  <c r="R338" i="20"/>
  <c r="U338" i="20" s="1"/>
  <c r="R337" i="20"/>
  <c r="U337" i="20" s="1"/>
  <c r="R336" i="20"/>
  <c r="U336" i="20" s="1"/>
  <c r="R334" i="20"/>
  <c r="U334" i="20" s="1"/>
  <c r="R312" i="20"/>
  <c r="U312" i="20" s="1"/>
  <c r="R291" i="20"/>
  <c r="R254" i="20"/>
  <c r="U254" i="20" s="1"/>
  <c r="R253" i="20"/>
  <c r="U253" i="20" s="1"/>
  <c r="R251" i="20"/>
  <c r="U251" i="20" s="1"/>
  <c r="O238" i="20"/>
  <c r="T191" i="20"/>
  <c r="W191" i="20" s="1"/>
  <c r="T189" i="20"/>
  <c r="W189" i="20" s="1"/>
  <c r="T187" i="20"/>
  <c r="R191" i="20"/>
  <c r="U191" i="20" s="1"/>
  <c r="R189" i="20"/>
  <c r="U189" i="20" s="1"/>
  <c r="T106" i="20"/>
  <c r="W106" i="20" s="1"/>
  <c r="T104" i="20"/>
  <c r="W104" i="20" s="1"/>
  <c r="T102" i="20"/>
  <c r="W102" i="20" s="1"/>
  <c r="T99" i="20"/>
  <c r="W99" i="20" s="1"/>
  <c r="T79" i="20"/>
  <c r="W79" i="20" s="1"/>
  <c r="T37" i="20"/>
  <c r="W37" i="20" s="1"/>
  <c r="O28" i="20"/>
  <c r="R422" i="21"/>
  <c r="U422" i="21" s="1"/>
  <c r="R421" i="21"/>
  <c r="U421" i="21" s="1"/>
  <c r="R420" i="21"/>
  <c r="U420" i="21"/>
  <c r="R419" i="21"/>
  <c r="U419" i="21" s="1"/>
  <c r="R418" i="21"/>
  <c r="U418" i="21" s="1"/>
  <c r="R417" i="21"/>
  <c r="U417" i="21" s="1"/>
  <c r="R416" i="21"/>
  <c r="U416" i="21" s="1"/>
  <c r="R408" i="21"/>
  <c r="U408" i="21" s="1"/>
  <c r="Q427" i="21"/>
  <c r="R376" i="20"/>
  <c r="U376" i="20" s="1"/>
  <c r="R290" i="20"/>
  <c r="U290" i="20" s="1"/>
  <c r="R188" i="20"/>
  <c r="U188" i="20" s="1"/>
  <c r="R50" i="20"/>
  <c r="T23" i="20"/>
  <c r="W23" i="20" s="1"/>
  <c r="T22" i="20"/>
  <c r="W22" i="20" s="1"/>
  <c r="T21" i="20"/>
  <c r="W21" i="20" s="1"/>
  <c r="T20" i="20"/>
  <c r="W20" i="20" s="1"/>
  <c r="T19" i="20"/>
  <c r="W19" i="20" s="1"/>
  <c r="T18" i="20"/>
  <c r="W18" i="20" s="1"/>
  <c r="T17" i="20"/>
  <c r="W17" i="20" s="1"/>
  <c r="T16" i="20"/>
  <c r="W16" i="20" s="1"/>
  <c r="T15" i="20"/>
  <c r="W15" i="20" s="1"/>
  <c r="T14" i="20"/>
  <c r="W14" i="20"/>
  <c r="T13" i="20"/>
  <c r="W13" i="20" s="1"/>
  <c r="T12" i="20"/>
  <c r="W12" i="20" s="1"/>
  <c r="T11" i="20"/>
  <c r="T10" i="20"/>
  <c r="W10" i="20" s="1"/>
  <c r="T391" i="21"/>
  <c r="W391" i="21" s="1"/>
  <c r="W406" i="21" s="1"/>
  <c r="T323" i="21"/>
  <c r="W323" i="21" s="1"/>
  <c r="T254" i="21"/>
  <c r="W254" i="21" s="1"/>
  <c r="T253" i="21"/>
  <c r="W253" i="21" s="1"/>
  <c r="T252" i="21"/>
  <c r="W252" i="21" s="1"/>
  <c r="T251" i="21"/>
  <c r="W251" i="21" s="1"/>
  <c r="T250" i="21"/>
  <c r="W250" i="21" s="1"/>
  <c r="T249" i="21"/>
  <c r="W249" i="21" s="1"/>
  <c r="T248" i="21"/>
  <c r="T247" i="21"/>
  <c r="W247" i="21"/>
  <c r="T246" i="21"/>
  <c r="W246" i="21" s="1"/>
  <c r="T245" i="21"/>
  <c r="W245" i="21" s="1"/>
  <c r="T244" i="21"/>
  <c r="W244" i="21" s="1"/>
  <c r="T243" i="21"/>
  <c r="W243" i="21" s="1"/>
  <c r="T242" i="21"/>
  <c r="W242" i="21" s="1"/>
  <c r="T239" i="21"/>
  <c r="W239" i="21" s="1"/>
  <c r="T212" i="21"/>
  <c r="W212" i="21" s="1"/>
  <c r="T211" i="21"/>
  <c r="W211" i="21"/>
  <c r="T210" i="21"/>
  <c r="W210" i="21" s="1"/>
  <c r="T209" i="21"/>
  <c r="W209" i="21" s="1"/>
  <c r="T208" i="21"/>
  <c r="W208" i="21" s="1"/>
  <c r="T207" i="21"/>
  <c r="W207" i="21" s="1"/>
  <c r="T206" i="21"/>
  <c r="W206" i="21" s="1"/>
  <c r="T205" i="21"/>
  <c r="W205" i="21" s="1"/>
  <c r="T204" i="21"/>
  <c r="T203" i="21"/>
  <c r="W203" i="21" s="1"/>
  <c r="T202" i="21"/>
  <c r="W202" i="21" s="1"/>
  <c r="T201" i="21"/>
  <c r="T200" i="21"/>
  <c r="W200" i="21" s="1"/>
  <c r="T197" i="21"/>
  <c r="W197" i="21" s="1"/>
  <c r="T191" i="21"/>
  <c r="W191" i="21" s="1"/>
  <c r="T190" i="21"/>
  <c r="W190" i="21"/>
  <c r="T189" i="21"/>
  <c r="W189" i="21" s="1"/>
  <c r="T188" i="21"/>
  <c r="W188" i="21" s="1"/>
  <c r="T187" i="21"/>
  <c r="W187" i="21" s="1"/>
  <c r="T186" i="21"/>
  <c r="W186" i="21" s="1"/>
  <c r="T185" i="21"/>
  <c r="W185" i="21" s="1"/>
  <c r="T184" i="21"/>
  <c r="W184" i="21" s="1"/>
  <c r="T183" i="21"/>
  <c r="W183" i="21" s="1"/>
  <c r="T182" i="21"/>
  <c r="W182" i="21" s="1"/>
  <c r="T181" i="21"/>
  <c r="W181" i="21" s="1"/>
  <c r="T180" i="21"/>
  <c r="W180" i="21" s="1"/>
  <c r="R134" i="21"/>
  <c r="U134" i="21" s="1"/>
  <c r="U154" i="21" s="1"/>
  <c r="R75" i="21"/>
  <c r="R62" i="21"/>
  <c r="U62" i="21" s="1"/>
  <c r="R58" i="21"/>
  <c r="O385" i="22"/>
  <c r="R326" i="22"/>
  <c r="U326" i="22" s="1"/>
  <c r="R290" i="22"/>
  <c r="U290" i="22" s="1"/>
  <c r="R295" i="22"/>
  <c r="U295" i="22" s="1"/>
  <c r="R294" i="22"/>
  <c r="U294" i="22" s="1"/>
  <c r="R288" i="22"/>
  <c r="U288" i="22" s="1"/>
  <c r="R287" i="22"/>
  <c r="U287" i="22" s="1"/>
  <c r="R286" i="22"/>
  <c r="U286" i="22" s="1"/>
  <c r="R284" i="22"/>
  <c r="U284" i="22" s="1"/>
  <c r="R282" i="22"/>
  <c r="T337" i="21"/>
  <c r="W337" i="21" s="1"/>
  <c r="T335" i="21"/>
  <c r="W335" i="21" s="1"/>
  <c r="T333" i="21"/>
  <c r="W333" i="21" s="1"/>
  <c r="T331" i="21"/>
  <c r="W331" i="21" s="1"/>
  <c r="T329" i="21"/>
  <c r="W329" i="21" s="1"/>
  <c r="T327" i="21"/>
  <c r="W327" i="21" s="1"/>
  <c r="T325" i="21"/>
  <c r="W325" i="21" s="1"/>
  <c r="T296" i="21"/>
  <c r="W296" i="21" s="1"/>
  <c r="T294" i="21"/>
  <c r="W294" i="21" s="1"/>
  <c r="T292" i="21"/>
  <c r="W292" i="21"/>
  <c r="T290" i="21"/>
  <c r="W290" i="21" s="1"/>
  <c r="T288" i="21"/>
  <c r="W288" i="21" s="1"/>
  <c r="T286" i="21"/>
  <c r="W286" i="21" s="1"/>
  <c r="T285" i="21"/>
  <c r="W285" i="21" s="1"/>
  <c r="T284" i="21"/>
  <c r="W284" i="21" s="1"/>
  <c r="T283" i="21"/>
  <c r="W283" i="21" s="1"/>
  <c r="T107" i="21"/>
  <c r="W107" i="21" s="1"/>
  <c r="T106" i="21"/>
  <c r="W106" i="21" s="1"/>
  <c r="T105" i="21"/>
  <c r="W105" i="21" s="1"/>
  <c r="T104" i="21"/>
  <c r="W104" i="21" s="1"/>
  <c r="T103" i="21"/>
  <c r="W103" i="21" s="1"/>
  <c r="T102" i="21"/>
  <c r="W102" i="21" s="1"/>
  <c r="T101" i="21"/>
  <c r="W101" i="21" s="1"/>
  <c r="T100" i="21"/>
  <c r="W100" i="21" s="1"/>
  <c r="T99" i="21"/>
  <c r="W99" i="21" s="1"/>
  <c r="T98" i="21"/>
  <c r="W98" i="21"/>
  <c r="T97" i="21"/>
  <c r="T96" i="21"/>
  <c r="W96" i="21" s="1"/>
  <c r="T95" i="21"/>
  <c r="W95" i="21" s="1"/>
  <c r="T94" i="21"/>
  <c r="R296" i="22"/>
  <c r="U296" i="22" s="1"/>
  <c r="R289" i="22"/>
  <c r="U289" i="22" s="1"/>
  <c r="R293" i="22"/>
  <c r="U293" i="22" s="1"/>
  <c r="R292" i="22"/>
  <c r="U292" i="22" s="1"/>
  <c r="R291" i="22"/>
  <c r="U291" i="22" s="1"/>
  <c r="R285" i="22"/>
  <c r="U285" i="22" s="1"/>
  <c r="R266" i="22"/>
  <c r="U266" i="22" s="1"/>
  <c r="R260" i="22"/>
  <c r="R252" i="22"/>
  <c r="U252" i="22" s="1"/>
  <c r="R240" i="22"/>
  <c r="T204" i="22"/>
  <c r="T217" i="22" s="1"/>
  <c r="R164" i="22"/>
  <c r="U164" i="22" s="1"/>
  <c r="R134" i="22"/>
  <c r="U134" i="22" s="1"/>
  <c r="T59" i="22"/>
  <c r="W59" i="22" s="1"/>
  <c r="W70" i="22" s="1"/>
  <c r="R62" i="22"/>
  <c r="U62" i="22"/>
  <c r="R59" i="22"/>
  <c r="U59" i="22" s="1"/>
  <c r="O28" i="22"/>
  <c r="Q28" i="22"/>
  <c r="R270" i="22"/>
  <c r="U270" i="22" s="1"/>
  <c r="R269" i="22"/>
  <c r="U269" i="22"/>
  <c r="O217" i="22"/>
  <c r="R212" i="22"/>
  <c r="U212" i="22" s="1"/>
  <c r="R210" i="22"/>
  <c r="U210" i="22" s="1"/>
  <c r="R145" i="22"/>
  <c r="U145" i="22" s="1"/>
  <c r="R137" i="22"/>
  <c r="U137" i="22" s="1"/>
  <c r="R144" i="22"/>
  <c r="U144" i="22" s="1"/>
  <c r="R143" i="22"/>
  <c r="U143" i="22" s="1"/>
  <c r="R136" i="22"/>
  <c r="U136" i="22"/>
  <c r="R142" i="22"/>
  <c r="U142" i="22" s="1"/>
  <c r="R141" i="22"/>
  <c r="U141" i="22" s="1"/>
  <c r="R96" i="22"/>
  <c r="O70" i="22"/>
  <c r="R61" i="22"/>
  <c r="U61" i="22" s="1"/>
  <c r="R60" i="22"/>
  <c r="U60" i="22" s="1"/>
  <c r="R63" i="22"/>
  <c r="U63" i="22" s="1"/>
  <c r="R11" i="22"/>
  <c r="U11" i="22" s="1"/>
  <c r="R12" i="22"/>
  <c r="U12" i="22" s="1"/>
  <c r="R13" i="22"/>
  <c r="U13" i="22" s="1"/>
  <c r="R22" i="22"/>
  <c r="U22" i="22" s="1"/>
  <c r="R10" i="22"/>
  <c r="U93" i="19"/>
  <c r="W329" i="16"/>
  <c r="W422" i="16"/>
  <c r="U240" i="16"/>
  <c r="W188" i="15"/>
  <c r="W208" i="15"/>
  <c r="U368" i="15"/>
  <c r="W179" i="14"/>
  <c r="W251" i="15"/>
  <c r="W115" i="11"/>
  <c r="W199" i="11"/>
  <c r="W367" i="11"/>
  <c r="W199" i="10"/>
  <c r="W283" i="10"/>
  <c r="W239" i="12"/>
  <c r="W85" i="11"/>
  <c r="W170" i="11"/>
  <c r="U345" i="11"/>
  <c r="U93" i="10"/>
  <c r="U387" i="10"/>
  <c r="U159" i="8"/>
  <c r="W388" i="8"/>
  <c r="U408" i="20"/>
  <c r="U286" i="18"/>
  <c r="U93" i="15"/>
  <c r="W100" i="15"/>
  <c r="W304" i="17"/>
  <c r="W358" i="15"/>
  <c r="W11" i="13"/>
  <c r="W398" i="13"/>
  <c r="U292" i="16"/>
  <c r="U323" i="15"/>
  <c r="W323" i="14"/>
  <c r="W343" i="14" s="1"/>
  <c r="W262" i="13"/>
  <c r="W346" i="13"/>
  <c r="W294" i="15"/>
  <c r="W54" i="12"/>
  <c r="W73" i="12"/>
  <c r="U282" i="8"/>
  <c r="U261" i="15"/>
  <c r="U412" i="14"/>
  <c r="W165" i="12"/>
  <c r="W218" i="12"/>
  <c r="W260" i="12"/>
  <c r="U332" i="12"/>
  <c r="U9" i="10"/>
  <c r="U177" i="10"/>
  <c r="W304" i="8"/>
  <c r="W344" i="8"/>
  <c r="U179" i="22"/>
  <c r="T385" i="22"/>
  <c r="W303" i="21"/>
  <c r="T364" i="21"/>
  <c r="T112" i="22"/>
  <c r="T196" i="22"/>
  <c r="W30" i="22"/>
  <c r="W364" i="20"/>
  <c r="T113" i="8"/>
  <c r="R123" i="8"/>
  <c r="U123" i="8" s="1"/>
  <c r="R379" i="8"/>
  <c r="U379" i="8" s="1"/>
  <c r="R377" i="8"/>
  <c r="U377" i="8" s="1"/>
  <c r="R375" i="8"/>
  <c r="U375" i="8"/>
  <c r="R373" i="8"/>
  <c r="U373" i="8" s="1"/>
  <c r="R371" i="8"/>
  <c r="U371" i="8" s="1"/>
  <c r="R369" i="8"/>
  <c r="U369" i="8" s="1"/>
  <c r="R367" i="8"/>
  <c r="U367" i="8"/>
  <c r="T365" i="8"/>
  <c r="T273" i="8"/>
  <c r="R207" i="8"/>
  <c r="R202" i="8"/>
  <c r="U202" i="8" s="1"/>
  <c r="R199" i="8"/>
  <c r="U199" i="8" s="1"/>
  <c r="T197" i="8"/>
  <c r="R168" i="8"/>
  <c r="U168" i="8" s="1"/>
  <c r="R166" i="8"/>
  <c r="U166" i="8" s="1"/>
  <c r="R127" i="8"/>
  <c r="U127" i="8" s="1"/>
  <c r="R124" i="8"/>
  <c r="U124" i="8" s="1"/>
  <c r="Q385" i="9"/>
  <c r="O364" i="9"/>
  <c r="R212" i="8"/>
  <c r="U212" i="8" s="1"/>
  <c r="R210" i="8"/>
  <c r="U210" i="8" s="1"/>
  <c r="R208" i="8"/>
  <c r="U208" i="8"/>
  <c r="R205" i="8"/>
  <c r="U205" i="8" s="1"/>
  <c r="R200" i="8"/>
  <c r="U200" i="8" s="1"/>
  <c r="R186" i="8"/>
  <c r="U186" i="8" s="1"/>
  <c r="R170" i="8"/>
  <c r="U170" i="8" s="1"/>
  <c r="R167" i="8"/>
  <c r="U167" i="8" s="1"/>
  <c r="R122" i="8"/>
  <c r="U122" i="8" s="1"/>
  <c r="R119" i="8"/>
  <c r="U119" i="8" s="1"/>
  <c r="Q112" i="8"/>
  <c r="R104" i="8"/>
  <c r="U104" i="8" s="1"/>
  <c r="R380" i="8"/>
  <c r="U380" i="8" s="1"/>
  <c r="R378" i="8"/>
  <c r="U378" i="8" s="1"/>
  <c r="R376" i="8"/>
  <c r="U376" i="8" s="1"/>
  <c r="R374" i="8"/>
  <c r="U374" i="8"/>
  <c r="R372" i="8"/>
  <c r="U372" i="8" s="1"/>
  <c r="R370" i="8"/>
  <c r="U370" i="8" s="1"/>
  <c r="R368" i="8"/>
  <c r="U368" i="8" s="1"/>
  <c r="R206" i="8"/>
  <c r="U206" i="8" s="1"/>
  <c r="R203" i="8"/>
  <c r="U203" i="8" s="1"/>
  <c r="R184" i="8"/>
  <c r="U184" i="8" s="1"/>
  <c r="R158" i="8"/>
  <c r="U158" i="8" s="1"/>
  <c r="R125" i="8"/>
  <c r="U125" i="8"/>
  <c r="O385" i="9"/>
  <c r="R204" i="8"/>
  <c r="U204" i="8" s="1"/>
  <c r="R157" i="8"/>
  <c r="U157" i="8"/>
  <c r="Q427" i="9"/>
  <c r="R168" i="14"/>
  <c r="U168" i="14" s="1"/>
  <c r="R170" i="14"/>
  <c r="U170" i="14" s="1"/>
  <c r="R156" i="14"/>
  <c r="U156" i="14" s="1"/>
  <c r="R167" i="14"/>
  <c r="U167" i="14" s="1"/>
  <c r="T58" i="14"/>
  <c r="W58" i="14" s="1"/>
  <c r="T63" i="14"/>
  <c r="W63" i="14" s="1"/>
  <c r="T61" i="14"/>
  <c r="W61" i="14"/>
  <c r="T64" i="14"/>
  <c r="W64" i="14" s="1"/>
  <c r="R51" i="14"/>
  <c r="R70" i="14" s="1"/>
  <c r="T60" i="14"/>
  <c r="W60" i="14" s="1"/>
  <c r="T65" i="14"/>
  <c r="R328" i="15"/>
  <c r="U328" i="15" s="1"/>
  <c r="T336" i="15"/>
  <c r="R155" i="10"/>
  <c r="T407" i="11"/>
  <c r="W407" i="11" s="1"/>
  <c r="W427" i="11" s="1"/>
  <c r="O259" i="11"/>
  <c r="T176" i="11"/>
  <c r="W176" i="11" s="1"/>
  <c r="W196" i="11" s="1"/>
  <c r="R326" i="12"/>
  <c r="T176" i="12"/>
  <c r="T50" i="12"/>
  <c r="T15" i="12"/>
  <c r="W15" i="12" s="1"/>
  <c r="T145" i="13"/>
  <c r="W145" i="13" s="1"/>
  <c r="R126" i="13"/>
  <c r="U126" i="13" s="1"/>
  <c r="R123" i="13"/>
  <c r="U123" i="13" s="1"/>
  <c r="T54" i="13"/>
  <c r="W54" i="13" s="1"/>
  <c r="T15" i="13"/>
  <c r="W15" i="13" s="1"/>
  <c r="T21" i="13"/>
  <c r="W21" i="13" s="1"/>
  <c r="R421" i="14"/>
  <c r="T400" i="14"/>
  <c r="W400" i="14" s="1"/>
  <c r="T390" i="14"/>
  <c r="W390" i="14" s="1"/>
  <c r="T351" i="14"/>
  <c r="W351" i="14" s="1"/>
  <c r="T357" i="14"/>
  <c r="W357" i="14" s="1"/>
  <c r="R337" i="14"/>
  <c r="U337" i="14" s="1"/>
  <c r="R296" i="14"/>
  <c r="U296" i="14"/>
  <c r="R293" i="14"/>
  <c r="U293" i="14" s="1"/>
  <c r="T274" i="14"/>
  <c r="O238" i="14"/>
  <c r="T188" i="14"/>
  <c r="W188" i="14" s="1"/>
  <c r="R113" i="14"/>
  <c r="U113" i="14" s="1"/>
  <c r="T42" i="14"/>
  <c r="R36" i="14"/>
  <c r="U36" i="14" s="1"/>
  <c r="Q406" i="15"/>
  <c r="O301" i="15"/>
  <c r="T394" i="15"/>
  <c r="W394" i="15" s="1"/>
  <c r="T397" i="15"/>
  <c r="W397" i="15"/>
  <c r="T400" i="15"/>
  <c r="W400" i="15" s="1"/>
  <c r="T398" i="15"/>
  <c r="W398" i="15" s="1"/>
  <c r="T401" i="15"/>
  <c r="W401" i="15" s="1"/>
  <c r="R387" i="15"/>
  <c r="U387" i="15" s="1"/>
  <c r="U406" i="15" s="1"/>
  <c r="T396" i="15"/>
  <c r="W396" i="15" s="1"/>
  <c r="T399" i="15"/>
  <c r="W399" i="15" s="1"/>
  <c r="R358" i="9"/>
  <c r="U358" i="9" s="1"/>
  <c r="R356" i="9"/>
  <c r="U356" i="9" s="1"/>
  <c r="R354" i="9"/>
  <c r="U354" i="9" s="1"/>
  <c r="R352" i="9"/>
  <c r="R350" i="9"/>
  <c r="U350" i="9"/>
  <c r="R348" i="9"/>
  <c r="U348" i="9" s="1"/>
  <c r="R346" i="9"/>
  <c r="R316" i="9"/>
  <c r="U316" i="9" s="1"/>
  <c r="R314" i="9"/>
  <c r="U314" i="9" s="1"/>
  <c r="R312" i="9"/>
  <c r="U312" i="9" s="1"/>
  <c r="R310" i="9"/>
  <c r="U310" i="9" s="1"/>
  <c r="R308" i="9"/>
  <c r="U308" i="9" s="1"/>
  <c r="R306" i="9"/>
  <c r="U306" i="9" s="1"/>
  <c r="R304" i="9"/>
  <c r="U304" i="9" s="1"/>
  <c r="R190" i="9"/>
  <c r="U190" i="9" s="1"/>
  <c r="R188" i="9"/>
  <c r="U188" i="9" s="1"/>
  <c r="R186" i="9"/>
  <c r="U186" i="9" s="1"/>
  <c r="R184" i="9"/>
  <c r="U184" i="9" s="1"/>
  <c r="R182" i="9"/>
  <c r="U182" i="9"/>
  <c r="R180" i="9"/>
  <c r="U180" i="9" s="1"/>
  <c r="R178" i="9"/>
  <c r="U178" i="9" s="1"/>
  <c r="R107" i="9"/>
  <c r="U107" i="9" s="1"/>
  <c r="R106" i="9"/>
  <c r="U106" i="9" s="1"/>
  <c r="R95" i="9"/>
  <c r="U95" i="9" s="1"/>
  <c r="R103" i="9"/>
  <c r="U103" i="9" s="1"/>
  <c r="R102" i="9"/>
  <c r="U102" i="9" s="1"/>
  <c r="T50" i="9"/>
  <c r="T8" i="9"/>
  <c r="T386" i="10"/>
  <c r="T92" i="11"/>
  <c r="R345" i="12"/>
  <c r="U345" i="12" s="1"/>
  <c r="R338" i="12"/>
  <c r="T16" i="12"/>
  <c r="W16" i="12" s="1"/>
  <c r="T10" i="12"/>
  <c r="R386" i="13"/>
  <c r="U386" i="13" s="1"/>
  <c r="U406" i="13" s="1"/>
  <c r="R124" i="13"/>
  <c r="U124" i="13" s="1"/>
  <c r="T22" i="13"/>
  <c r="W22" i="13" s="1"/>
  <c r="T10" i="13"/>
  <c r="T358" i="14"/>
  <c r="W358" i="14" s="1"/>
  <c r="T346" i="14"/>
  <c r="W346" i="14" s="1"/>
  <c r="T191" i="14"/>
  <c r="W191" i="14"/>
  <c r="R165" i="14"/>
  <c r="R128" i="14"/>
  <c r="U128" i="14" s="1"/>
  <c r="R118" i="14"/>
  <c r="U118" i="14"/>
  <c r="R93" i="14"/>
  <c r="U93" i="14" s="1"/>
  <c r="Q91" i="14"/>
  <c r="T59" i="14"/>
  <c r="W59" i="14"/>
  <c r="R41" i="14"/>
  <c r="U41" i="14" s="1"/>
  <c r="O49" i="14"/>
  <c r="R9" i="14"/>
  <c r="Q427" i="15"/>
  <c r="O322" i="15"/>
  <c r="T218" i="14"/>
  <c r="W218" i="14" s="1"/>
  <c r="T233" i="14"/>
  <c r="W233" i="14" s="1"/>
  <c r="R93" i="9"/>
  <c r="U93" i="9" s="1"/>
  <c r="R61" i="9"/>
  <c r="U61" i="9" s="1"/>
  <c r="R60" i="9"/>
  <c r="U60" i="9" s="1"/>
  <c r="R62" i="9"/>
  <c r="U62" i="9"/>
  <c r="R58" i="9"/>
  <c r="U58" i="9" s="1"/>
  <c r="R56" i="9"/>
  <c r="U56" i="9" s="1"/>
  <c r="R22" i="9"/>
  <c r="U22" i="9" s="1"/>
  <c r="R20" i="9"/>
  <c r="U20" i="9" s="1"/>
  <c r="R18" i="9"/>
  <c r="U18" i="9" s="1"/>
  <c r="T323" i="11"/>
  <c r="W323" i="11" s="1"/>
  <c r="T155" i="11"/>
  <c r="T175" i="11" s="1"/>
  <c r="R198" i="14"/>
  <c r="Q385" i="15"/>
  <c r="Q364" i="15"/>
  <c r="R281" i="15"/>
  <c r="U281" i="15" s="1"/>
  <c r="R369" i="15"/>
  <c r="U369" i="15"/>
  <c r="R380" i="15"/>
  <c r="U380" i="15" s="1"/>
  <c r="R365" i="15"/>
  <c r="R287" i="15"/>
  <c r="U287" i="15"/>
  <c r="R295" i="15"/>
  <c r="U295" i="15" s="1"/>
  <c r="R286" i="15"/>
  <c r="U286" i="15" s="1"/>
  <c r="R97" i="9"/>
  <c r="U97" i="9" s="1"/>
  <c r="R96" i="9"/>
  <c r="U96" i="9" s="1"/>
  <c r="R105" i="9"/>
  <c r="U105" i="9" s="1"/>
  <c r="R104" i="9"/>
  <c r="U104" i="9" s="1"/>
  <c r="R94" i="9"/>
  <c r="U94" i="9" s="1"/>
  <c r="R101" i="9"/>
  <c r="U101" i="9"/>
  <c r="T92" i="9"/>
  <c r="W92" i="9" s="1"/>
  <c r="T17" i="12"/>
  <c r="W17" i="12" s="1"/>
  <c r="T147" i="13"/>
  <c r="W147" i="13" s="1"/>
  <c r="R127" i="13"/>
  <c r="U127" i="13" s="1"/>
  <c r="T14" i="13"/>
  <c r="W14" i="13" s="1"/>
  <c r="R422" i="14"/>
  <c r="U422" i="14" s="1"/>
  <c r="T350" i="14"/>
  <c r="R338" i="14"/>
  <c r="U338" i="14"/>
  <c r="R295" i="14"/>
  <c r="R282" i="14"/>
  <c r="U282" i="14" s="1"/>
  <c r="T222" i="14"/>
  <c r="W222" i="14" s="1"/>
  <c r="O217" i="14"/>
  <c r="R169" i="14"/>
  <c r="U169" i="14" s="1"/>
  <c r="Q175" i="14"/>
  <c r="Q133" i="14"/>
  <c r="W65" i="14"/>
  <c r="Q70" i="14"/>
  <c r="R29" i="14"/>
  <c r="T317" i="15"/>
  <c r="R272" i="19"/>
  <c r="U272" i="19" s="1"/>
  <c r="R275" i="19"/>
  <c r="U275" i="19" s="1"/>
  <c r="R262" i="19"/>
  <c r="U262" i="19" s="1"/>
  <c r="R127" i="14"/>
  <c r="U127" i="14" s="1"/>
  <c r="R125" i="14"/>
  <c r="U125" i="14" s="1"/>
  <c r="R296" i="15"/>
  <c r="U296" i="15" s="1"/>
  <c r="R294" i="15"/>
  <c r="U294" i="15"/>
  <c r="T232" i="15"/>
  <c r="W232" i="15" s="1"/>
  <c r="R204" i="15"/>
  <c r="U204" i="15" s="1"/>
  <c r="R202" i="15"/>
  <c r="U202" i="15" s="1"/>
  <c r="R212" i="15"/>
  <c r="U212" i="15" s="1"/>
  <c r="R210" i="15"/>
  <c r="U210" i="15" s="1"/>
  <c r="R208" i="15"/>
  <c r="U208" i="15" s="1"/>
  <c r="T149" i="15"/>
  <c r="W149" i="15" s="1"/>
  <c r="T101" i="15"/>
  <c r="W101" i="15"/>
  <c r="T92" i="15"/>
  <c r="R43" i="15"/>
  <c r="U43" i="15" s="1"/>
  <c r="T421" i="16"/>
  <c r="T427" i="16" s="1"/>
  <c r="T338" i="16"/>
  <c r="W338" i="16" s="1"/>
  <c r="T336" i="16"/>
  <c r="W336" i="16" s="1"/>
  <c r="T295" i="16"/>
  <c r="W295" i="16" s="1"/>
  <c r="T254" i="16"/>
  <c r="W254" i="16" s="1"/>
  <c r="T252" i="16"/>
  <c r="W252" i="16"/>
  <c r="T239" i="16"/>
  <c r="R209" i="16"/>
  <c r="U209" i="16" s="1"/>
  <c r="T197" i="16"/>
  <c r="W197" i="16" s="1"/>
  <c r="R170" i="16"/>
  <c r="U170" i="16" s="1"/>
  <c r="R106" i="17"/>
  <c r="U106" i="17" s="1"/>
  <c r="R105" i="17"/>
  <c r="U105" i="17" s="1"/>
  <c r="R103" i="17"/>
  <c r="U103" i="17" s="1"/>
  <c r="R101" i="17"/>
  <c r="U101" i="17" s="1"/>
  <c r="R309" i="18"/>
  <c r="U309" i="18" s="1"/>
  <c r="R308" i="18"/>
  <c r="U308" i="18" s="1"/>
  <c r="R315" i="18"/>
  <c r="U315" i="18"/>
  <c r="R314" i="18"/>
  <c r="U314" i="18" s="1"/>
  <c r="R306" i="18"/>
  <c r="U306" i="18" s="1"/>
  <c r="R252" i="18"/>
  <c r="U252" i="18"/>
  <c r="R240" i="18"/>
  <c r="U240" i="18" s="1"/>
  <c r="R417" i="19"/>
  <c r="U417" i="19" s="1"/>
  <c r="R394" i="19"/>
  <c r="R379" i="19"/>
  <c r="U379" i="19" s="1"/>
  <c r="R333" i="19"/>
  <c r="U333" i="19" s="1"/>
  <c r="Q259" i="19"/>
  <c r="O238" i="19"/>
  <c r="R248" i="19"/>
  <c r="U248" i="19" s="1"/>
  <c r="R249" i="19"/>
  <c r="U249" i="19" s="1"/>
  <c r="R252" i="19"/>
  <c r="U252" i="19" s="1"/>
  <c r="R38" i="14"/>
  <c r="U38" i="14" s="1"/>
  <c r="O280" i="15"/>
  <c r="T233" i="15"/>
  <c r="W233" i="15" s="1"/>
  <c r="T105" i="15"/>
  <c r="W105" i="15" s="1"/>
  <c r="R103" i="15"/>
  <c r="U103" i="15"/>
  <c r="R42" i="15"/>
  <c r="U42" i="15" s="1"/>
  <c r="T293" i="16"/>
  <c r="W293" i="16" s="1"/>
  <c r="T250" i="16"/>
  <c r="T253" i="16"/>
  <c r="W253" i="16" s="1"/>
  <c r="T211" i="16"/>
  <c r="W211" i="16" s="1"/>
  <c r="T207" i="16"/>
  <c r="W207" i="16" s="1"/>
  <c r="T169" i="16"/>
  <c r="R156" i="16"/>
  <c r="U156" i="16"/>
  <c r="T105" i="16"/>
  <c r="W105" i="16" s="1"/>
  <c r="T104" i="16"/>
  <c r="W363" i="17"/>
  <c r="W237" i="17"/>
  <c r="R168" i="17"/>
  <c r="U168" i="17" s="1"/>
  <c r="R166" i="17"/>
  <c r="U166" i="17" s="1"/>
  <c r="R164" i="17"/>
  <c r="U164" i="17" s="1"/>
  <c r="R162" i="17"/>
  <c r="U162" i="17" s="1"/>
  <c r="R160" i="17"/>
  <c r="U160" i="17" s="1"/>
  <c r="R158" i="17"/>
  <c r="U158" i="17" s="1"/>
  <c r="R121" i="17"/>
  <c r="U121" i="17" s="1"/>
  <c r="R127" i="17"/>
  <c r="U127" i="17"/>
  <c r="R126" i="17"/>
  <c r="U126" i="17" s="1"/>
  <c r="R125" i="17"/>
  <c r="U125" i="17" s="1"/>
  <c r="R118" i="17"/>
  <c r="U118" i="17" s="1"/>
  <c r="R122" i="17"/>
  <c r="U122" i="17" s="1"/>
  <c r="R116" i="17"/>
  <c r="U116" i="17" s="1"/>
  <c r="R296" i="18"/>
  <c r="U296" i="18" s="1"/>
  <c r="R287" i="18"/>
  <c r="U287" i="18" s="1"/>
  <c r="O217" i="18"/>
  <c r="W153" i="18"/>
  <c r="R128" i="18"/>
  <c r="U128" i="18" s="1"/>
  <c r="R124" i="18"/>
  <c r="U124" i="18" s="1"/>
  <c r="R123" i="18"/>
  <c r="U123" i="18" s="1"/>
  <c r="R121" i="18"/>
  <c r="U121" i="18"/>
  <c r="R119" i="18"/>
  <c r="U119" i="18" s="1"/>
  <c r="W111" i="18"/>
  <c r="R41" i="18"/>
  <c r="U41" i="18" s="1"/>
  <c r="R44" i="18"/>
  <c r="U44" i="18" s="1"/>
  <c r="R43" i="18"/>
  <c r="U43" i="18"/>
  <c r="R42" i="18"/>
  <c r="U42" i="18" s="1"/>
  <c r="R36" i="18"/>
  <c r="U36" i="18" s="1"/>
  <c r="R15" i="18"/>
  <c r="R422" i="19"/>
  <c r="U422" i="19" s="1"/>
  <c r="R395" i="19"/>
  <c r="U395" i="19" s="1"/>
  <c r="R346" i="19"/>
  <c r="O301" i="19"/>
  <c r="R291" i="19"/>
  <c r="U291" i="19" s="1"/>
  <c r="R292" i="19"/>
  <c r="U292" i="19" s="1"/>
  <c r="R211" i="15"/>
  <c r="U211" i="15" s="1"/>
  <c r="R209" i="15"/>
  <c r="U209" i="15" s="1"/>
  <c r="T51" i="15"/>
  <c r="R44" i="15"/>
  <c r="U44" i="15" s="1"/>
  <c r="R380" i="16"/>
  <c r="R338" i="16"/>
  <c r="U338" i="16" s="1"/>
  <c r="R170" i="17"/>
  <c r="U170" i="17" s="1"/>
  <c r="R107" i="17"/>
  <c r="U107" i="17" s="1"/>
  <c r="R104" i="17"/>
  <c r="U104" i="17" s="1"/>
  <c r="R102" i="17"/>
  <c r="U102" i="17" s="1"/>
  <c r="R317" i="18"/>
  <c r="U317" i="18" s="1"/>
  <c r="R316" i="18"/>
  <c r="U316" i="18"/>
  <c r="R307" i="18"/>
  <c r="R313" i="18"/>
  <c r="U313" i="18" s="1"/>
  <c r="R312" i="18"/>
  <c r="U312" i="18" s="1"/>
  <c r="R100" i="18"/>
  <c r="U100" i="18" s="1"/>
  <c r="Q385" i="19"/>
  <c r="R356" i="19"/>
  <c r="U356" i="19"/>
  <c r="R334" i="19"/>
  <c r="U334" i="19" s="1"/>
  <c r="O280" i="19"/>
  <c r="R229" i="19"/>
  <c r="U229" i="19" s="1"/>
  <c r="R41" i="15"/>
  <c r="U41" i="15" s="1"/>
  <c r="R296" i="16"/>
  <c r="U296" i="16" s="1"/>
  <c r="R169" i="17"/>
  <c r="U169" i="17" s="1"/>
  <c r="R167" i="17"/>
  <c r="U167" i="17" s="1"/>
  <c r="R165" i="17"/>
  <c r="U165" i="17"/>
  <c r="R163" i="17"/>
  <c r="U163" i="17" s="1"/>
  <c r="R161" i="17"/>
  <c r="U161" i="17" s="1"/>
  <c r="R159" i="17"/>
  <c r="U159" i="17" s="1"/>
  <c r="R182" i="18"/>
  <c r="U182" i="18" s="1"/>
  <c r="R324" i="19"/>
  <c r="O259" i="19"/>
  <c r="Q217" i="19"/>
  <c r="R231" i="19"/>
  <c r="U231" i="19" s="1"/>
  <c r="R220" i="19"/>
  <c r="U220" i="19" s="1"/>
  <c r="R176" i="19"/>
  <c r="U176" i="19" s="1"/>
  <c r="R134" i="19"/>
  <c r="R126" i="19"/>
  <c r="U126" i="19" s="1"/>
  <c r="R92" i="19"/>
  <c r="R59" i="19"/>
  <c r="U59" i="19" s="1"/>
  <c r="R344" i="20"/>
  <c r="U344" i="20" s="1"/>
  <c r="R260" i="20"/>
  <c r="U260" i="20" s="1"/>
  <c r="R229" i="20"/>
  <c r="U229" i="20"/>
  <c r="R224" i="20"/>
  <c r="U224" i="20" s="1"/>
  <c r="T188" i="20"/>
  <c r="W188" i="20" s="1"/>
  <c r="T105" i="20"/>
  <c r="W105" i="20" s="1"/>
  <c r="R92" i="20"/>
  <c r="R86" i="20"/>
  <c r="U86" i="20" s="1"/>
  <c r="R85" i="20"/>
  <c r="U85" i="20" s="1"/>
  <c r="R84" i="20"/>
  <c r="U84" i="20" s="1"/>
  <c r="R83" i="20"/>
  <c r="U83" i="20" s="1"/>
  <c r="R82" i="20"/>
  <c r="U82" i="20" s="1"/>
  <c r="R81" i="20"/>
  <c r="U81" i="20"/>
  <c r="R80" i="20"/>
  <c r="U80" i="20" s="1"/>
  <c r="Q28" i="20"/>
  <c r="R414" i="21"/>
  <c r="U414" i="21"/>
  <c r="R412" i="21"/>
  <c r="U412" i="21" s="1"/>
  <c r="R410" i="21"/>
  <c r="T330" i="21"/>
  <c r="W330" i="21" s="1"/>
  <c r="T291" i="21"/>
  <c r="W291" i="21" s="1"/>
  <c r="R282" i="21"/>
  <c r="U282" i="21" s="1"/>
  <c r="T179" i="21"/>
  <c r="W179" i="21" s="1"/>
  <c r="R159" i="21"/>
  <c r="U159" i="21" s="1"/>
  <c r="R158" i="21"/>
  <c r="U158" i="21"/>
  <c r="R157" i="21"/>
  <c r="R156" i="21"/>
  <c r="U156" i="21" s="1"/>
  <c r="R61" i="21"/>
  <c r="U61" i="21" s="1"/>
  <c r="R401" i="22"/>
  <c r="U401" i="22" s="1"/>
  <c r="R400" i="22"/>
  <c r="U400" i="22" s="1"/>
  <c r="R392" i="22"/>
  <c r="U392" i="22" s="1"/>
  <c r="R398" i="22"/>
  <c r="U398" i="22" s="1"/>
  <c r="R391" i="22"/>
  <c r="U391" i="22"/>
  <c r="R390" i="22"/>
  <c r="U390" i="22" s="1"/>
  <c r="R395" i="22"/>
  <c r="U395" i="22" s="1"/>
  <c r="R314" i="22"/>
  <c r="U314" i="22" s="1"/>
  <c r="R316" i="22"/>
  <c r="U316" i="22" s="1"/>
  <c r="R313" i="22"/>
  <c r="U313" i="22" s="1"/>
  <c r="R303" i="22"/>
  <c r="R311" i="22"/>
  <c r="U311" i="22" s="1"/>
  <c r="R309" i="22"/>
  <c r="U309" i="22"/>
  <c r="R307" i="22"/>
  <c r="R275" i="22"/>
  <c r="U275" i="22" s="1"/>
  <c r="R224" i="22"/>
  <c r="U224" i="22" s="1"/>
  <c r="R225" i="22"/>
  <c r="U225" i="22" s="1"/>
  <c r="R233" i="22"/>
  <c r="U233" i="22" s="1"/>
  <c r="R221" i="22"/>
  <c r="U221" i="22"/>
  <c r="R220" i="22"/>
  <c r="R229" i="22"/>
  <c r="U229" i="22" s="1"/>
  <c r="R228" i="22"/>
  <c r="U228" i="22" s="1"/>
  <c r="R33" i="22"/>
  <c r="U33" i="22" s="1"/>
  <c r="R185" i="19"/>
  <c r="U185" i="19" s="1"/>
  <c r="R190" i="19"/>
  <c r="U190" i="19"/>
  <c r="R184" i="19"/>
  <c r="U184" i="19" s="1"/>
  <c r="R189" i="19"/>
  <c r="U189" i="19" s="1"/>
  <c r="R188" i="19"/>
  <c r="U188" i="19" s="1"/>
  <c r="R182" i="19"/>
  <c r="U182" i="19"/>
  <c r="R186" i="19"/>
  <c r="U186" i="19" s="1"/>
  <c r="R124" i="19"/>
  <c r="U124" i="19" s="1"/>
  <c r="R114" i="19"/>
  <c r="U114" i="19" s="1"/>
  <c r="R107" i="19"/>
  <c r="U107" i="19" s="1"/>
  <c r="R106" i="19"/>
  <c r="U106" i="19" s="1"/>
  <c r="R105" i="19"/>
  <c r="U105" i="19" s="1"/>
  <c r="R72" i="19"/>
  <c r="U72" i="19" s="1"/>
  <c r="R366" i="20"/>
  <c r="U366" i="20" s="1"/>
  <c r="R379" i="20"/>
  <c r="U379" i="20" s="1"/>
  <c r="R375" i="20"/>
  <c r="U375" i="20" s="1"/>
  <c r="R349" i="20"/>
  <c r="U349" i="20"/>
  <c r="R359" i="20"/>
  <c r="U359" i="20" s="1"/>
  <c r="R358" i="20"/>
  <c r="U358" i="20" s="1"/>
  <c r="R352" i="20"/>
  <c r="U352" i="20" s="1"/>
  <c r="R356" i="20"/>
  <c r="U356" i="20" s="1"/>
  <c r="R355" i="20"/>
  <c r="U355" i="20" s="1"/>
  <c r="R354" i="20"/>
  <c r="U354" i="20" s="1"/>
  <c r="R296" i="20"/>
  <c r="U296" i="20" s="1"/>
  <c r="R294" i="20"/>
  <c r="U294" i="20"/>
  <c r="R292" i="20"/>
  <c r="U292" i="20" s="1"/>
  <c r="R265" i="20"/>
  <c r="U265" i="20" s="1"/>
  <c r="R264" i="20"/>
  <c r="U264" i="20" s="1"/>
  <c r="R274" i="20"/>
  <c r="U274" i="20" s="1"/>
  <c r="R273" i="20"/>
  <c r="U273" i="20" s="1"/>
  <c r="R272" i="20"/>
  <c r="U272" i="20"/>
  <c r="R271" i="20"/>
  <c r="U271" i="20" s="1"/>
  <c r="R270" i="20"/>
  <c r="U270" i="20" s="1"/>
  <c r="R233" i="20"/>
  <c r="U233" i="20" s="1"/>
  <c r="R230" i="20"/>
  <c r="U230" i="20" s="1"/>
  <c r="T210" i="20"/>
  <c r="W210" i="20" s="1"/>
  <c r="T97" i="20"/>
  <c r="W97" i="20"/>
  <c r="O91" i="20"/>
  <c r="T332" i="21"/>
  <c r="W332" i="21" s="1"/>
  <c r="T293" i="21"/>
  <c r="W293" i="21" s="1"/>
  <c r="T199" i="21"/>
  <c r="W199" i="21"/>
  <c r="R18" i="21"/>
  <c r="U18" i="21" s="1"/>
  <c r="R14" i="21"/>
  <c r="U14" i="21" s="1"/>
  <c r="R12" i="21"/>
  <c r="U12" i="21" s="1"/>
  <c r="R324" i="22"/>
  <c r="U324" i="22" s="1"/>
  <c r="R272" i="22"/>
  <c r="R267" i="22"/>
  <c r="U267" i="22" s="1"/>
  <c r="R208" i="22"/>
  <c r="U208" i="22" s="1"/>
  <c r="R138" i="22"/>
  <c r="R44" i="22"/>
  <c r="U44" i="22" s="1"/>
  <c r="R42" i="22"/>
  <c r="U42" i="22" s="1"/>
  <c r="R41" i="22"/>
  <c r="U41" i="22" s="1"/>
  <c r="R36" i="22"/>
  <c r="U36" i="22" s="1"/>
  <c r="R34" i="22"/>
  <c r="U34" i="22" s="1"/>
  <c r="R9" i="22"/>
  <c r="U9" i="22" s="1"/>
  <c r="R374" i="20"/>
  <c r="U374" i="20" s="1"/>
  <c r="R228" i="20"/>
  <c r="U228" i="20" s="1"/>
  <c r="O406" i="22"/>
  <c r="R330" i="22"/>
  <c r="U330" i="22" s="1"/>
  <c r="R315" i="22"/>
  <c r="U315" i="22" s="1"/>
  <c r="R312" i="22"/>
  <c r="U312" i="22" s="1"/>
  <c r="R310" i="22"/>
  <c r="U310" i="22" s="1"/>
  <c r="R308" i="22"/>
  <c r="U308" i="22" s="1"/>
  <c r="R232" i="22"/>
  <c r="U232" i="22"/>
  <c r="R231" i="22"/>
  <c r="U231" i="22" s="1"/>
  <c r="R230" i="22"/>
  <c r="U230" i="22" s="1"/>
  <c r="R107" i="22"/>
  <c r="U107" i="22" s="1"/>
  <c r="R180" i="19"/>
  <c r="U180" i="19" s="1"/>
  <c r="R191" i="19"/>
  <c r="U191" i="19" s="1"/>
  <c r="R179" i="19"/>
  <c r="U179" i="19" s="1"/>
  <c r="R183" i="19"/>
  <c r="U183" i="19" s="1"/>
  <c r="R187" i="19"/>
  <c r="U187" i="19" s="1"/>
  <c r="R178" i="19"/>
  <c r="U178" i="19" s="1"/>
  <c r="R101" i="19"/>
  <c r="U101" i="19" s="1"/>
  <c r="R96" i="19"/>
  <c r="R95" i="19"/>
  <c r="U95" i="19" s="1"/>
  <c r="R380" i="20"/>
  <c r="U380" i="20" s="1"/>
  <c r="R353" i="20"/>
  <c r="U353" i="20" s="1"/>
  <c r="R357" i="20"/>
  <c r="U357" i="20" s="1"/>
  <c r="R348" i="20"/>
  <c r="U348" i="20"/>
  <c r="R351" i="20"/>
  <c r="U351" i="20" s="1"/>
  <c r="R347" i="20"/>
  <c r="U347" i="20" s="1"/>
  <c r="R295" i="20"/>
  <c r="U295" i="20" s="1"/>
  <c r="R293" i="20"/>
  <c r="U293" i="20" s="1"/>
  <c r="R275" i="20"/>
  <c r="U275" i="20" s="1"/>
  <c r="R268" i="20"/>
  <c r="U268" i="20" s="1"/>
  <c r="R267" i="20"/>
  <c r="U267" i="20" s="1"/>
  <c r="R263" i="20"/>
  <c r="U263" i="20"/>
  <c r="R266" i="20"/>
  <c r="U266" i="20" s="1"/>
  <c r="R262" i="20"/>
  <c r="U262" i="20" s="1"/>
  <c r="T224" i="20"/>
  <c r="T212" i="20"/>
  <c r="W212" i="20" s="1"/>
  <c r="T107" i="20"/>
  <c r="W107" i="20" s="1"/>
  <c r="T103" i="20"/>
  <c r="W103" i="20" s="1"/>
  <c r="T336" i="21"/>
  <c r="W336" i="21" s="1"/>
  <c r="T289" i="21"/>
  <c r="W289" i="21" s="1"/>
  <c r="R11" i="21"/>
  <c r="U11" i="21" s="1"/>
  <c r="R23" i="21"/>
  <c r="U23" i="21" s="1"/>
  <c r="R10" i="21"/>
  <c r="U10" i="21" s="1"/>
  <c r="R20" i="21"/>
  <c r="U20" i="21" s="1"/>
  <c r="R19" i="21"/>
  <c r="U19" i="21" s="1"/>
  <c r="R17" i="21"/>
  <c r="U17" i="21" s="1"/>
  <c r="R15" i="21"/>
  <c r="U15" i="21" s="1"/>
  <c r="R13" i="21"/>
  <c r="U13" i="21" s="1"/>
  <c r="R273" i="22"/>
  <c r="U273" i="22" s="1"/>
  <c r="W169" i="16"/>
  <c r="U394" i="19"/>
  <c r="R112" i="14"/>
  <c r="U421" i="14"/>
  <c r="U134" i="19"/>
  <c r="U365" i="15"/>
  <c r="W274" i="14"/>
  <c r="U51" i="14"/>
  <c r="U70" i="14" s="1"/>
  <c r="W197" i="8"/>
  <c r="W273" i="8"/>
  <c r="U138" i="22"/>
  <c r="W239" i="16"/>
  <c r="R406" i="13"/>
  <c r="U155" i="10"/>
  <c r="U326" i="12"/>
  <c r="U410" i="21"/>
  <c r="W317" i="15"/>
  <c r="W42" i="14"/>
  <c r="U346" i="9"/>
  <c r="M50" i="88"/>
  <c r="M52" i="88"/>
  <c r="M53" i="88"/>
  <c r="M54" i="88"/>
  <c r="M56" i="88"/>
  <c r="M58" i="88"/>
  <c r="M60" i="88"/>
  <c r="M61" i="88"/>
  <c r="M62" i="88"/>
  <c r="M64" i="88"/>
  <c r="M66" i="88"/>
  <c r="M68" i="88"/>
  <c r="V97" i="88"/>
  <c r="W98" i="88"/>
  <c r="S98" i="88" s="1"/>
  <c r="V98" i="88"/>
  <c r="Y98" i="88"/>
  <c r="Y102" i="88"/>
  <c r="N102" i="88"/>
  <c r="O102" i="88"/>
  <c r="M102" i="88"/>
  <c r="Y97" i="88"/>
  <c r="V101" i="88"/>
  <c r="D111" i="88"/>
  <c r="D9" i="92"/>
  <c r="Y101" i="88"/>
  <c r="X101" i="88"/>
  <c r="X97" i="88"/>
  <c r="N97" i="88"/>
  <c r="O97" i="88"/>
  <c r="X96" i="88"/>
  <c r="W99" i="88"/>
  <c r="Y96" i="88"/>
  <c r="G102" i="92"/>
  <c r="G69" i="92"/>
  <c r="J108" i="92"/>
  <c r="D90" i="86"/>
  <c r="E90" i="93"/>
  <c r="D90" i="93"/>
  <c r="E90" i="86"/>
  <c r="J111" i="92"/>
  <c r="H118" i="92"/>
  <c r="H109" i="92"/>
  <c r="G82" i="92"/>
  <c r="E117" i="92"/>
  <c r="J121" i="92"/>
  <c r="G121" i="92"/>
  <c r="E59" i="92"/>
  <c r="B96" i="92"/>
  <c r="E112" i="92"/>
  <c r="H98" i="92"/>
  <c r="H107" i="92"/>
  <c r="H113" i="92"/>
  <c r="G97" i="92"/>
  <c r="G101" i="92"/>
  <c r="G104" i="92"/>
  <c r="G107" i="92"/>
  <c r="G110" i="92"/>
  <c r="G114" i="92"/>
  <c r="G120" i="92"/>
  <c r="J97" i="92"/>
  <c r="H106" i="92"/>
  <c r="H112" i="92"/>
  <c r="E97" i="92"/>
  <c r="E103" i="92"/>
  <c r="E106" i="92"/>
  <c r="E110" i="92"/>
  <c r="E114" i="92"/>
  <c r="H101" i="92"/>
  <c r="H111" i="92"/>
  <c r="H117" i="92"/>
  <c r="G100" i="92"/>
  <c r="G103" i="92"/>
  <c r="G106" i="92"/>
  <c r="G109" i="92"/>
  <c r="G113" i="92"/>
  <c r="G117" i="92"/>
  <c r="G119" i="92"/>
  <c r="J102" i="92"/>
  <c r="J106" i="92"/>
  <c r="J110" i="92"/>
  <c r="J114" i="92"/>
  <c r="J118" i="92"/>
  <c r="H100" i="92"/>
  <c r="H110" i="92"/>
  <c r="H116" i="92"/>
  <c r="E99" i="92"/>
  <c r="J119" i="92"/>
  <c r="H105" i="92"/>
  <c r="H115" i="92"/>
  <c r="G99" i="92"/>
  <c r="G112" i="92"/>
  <c r="H104" i="92"/>
  <c r="H114" i="92"/>
  <c r="E104" i="92"/>
  <c r="E108" i="92"/>
  <c r="E113" i="92"/>
  <c r="E116" i="92"/>
  <c r="E120" i="92"/>
  <c r="J99" i="92"/>
  <c r="J103" i="92"/>
  <c r="J109" i="92"/>
  <c r="J117" i="92"/>
  <c r="H99" i="92"/>
  <c r="K99" i="92" s="1"/>
  <c r="H121" i="92"/>
  <c r="G116" i="92"/>
  <c r="J98" i="92"/>
  <c r="H120" i="92"/>
  <c r="K120" i="92" s="1"/>
  <c r="E101" i="92"/>
  <c r="E105" i="92"/>
  <c r="G105" i="92"/>
  <c r="G118" i="92"/>
  <c r="J112" i="92"/>
  <c r="H102" i="92"/>
  <c r="E98" i="92"/>
  <c r="K98" i="92" s="1"/>
  <c r="E107" i="92"/>
  <c r="K107" i="92" s="1"/>
  <c r="E118" i="92"/>
  <c r="H97" i="92"/>
  <c r="J113" i="92"/>
  <c r="H119" i="92"/>
  <c r="G108" i="92"/>
  <c r="M108" i="92" s="1"/>
  <c r="J100" i="92"/>
  <c r="J116" i="92"/>
  <c r="H108" i="92"/>
  <c r="E100" i="92"/>
  <c r="E109" i="92"/>
  <c r="K109" i="92" s="1"/>
  <c r="E115" i="92"/>
  <c r="E119" i="92"/>
  <c r="J105" i="92"/>
  <c r="J115" i="92"/>
  <c r="H103" i="92"/>
  <c r="G111" i="92"/>
  <c r="M111" i="92" s="1"/>
  <c r="J120" i="92"/>
  <c r="M120" i="92" s="1"/>
  <c r="E102" i="92"/>
  <c r="G98" i="92"/>
  <c r="J104" i="92"/>
  <c r="M104" i="92" s="1"/>
  <c r="E111" i="92"/>
  <c r="E121" i="92"/>
  <c r="K121" i="92" s="1"/>
  <c r="J107" i="92"/>
  <c r="H83" i="92"/>
  <c r="E85" i="92"/>
  <c r="H69" i="92"/>
  <c r="G80" i="92"/>
  <c r="J91" i="92"/>
  <c r="E89" i="92"/>
  <c r="H87" i="92"/>
  <c r="E82" i="92"/>
  <c r="J81" i="92"/>
  <c r="G85" i="92"/>
  <c r="J83" i="92"/>
  <c r="E83" i="92"/>
  <c r="J72" i="92"/>
  <c r="H84" i="92"/>
  <c r="G87" i="92"/>
  <c r="E81" i="92"/>
  <c r="E73" i="92"/>
  <c r="E69" i="92"/>
  <c r="J90" i="92"/>
  <c r="E71" i="92"/>
  <c r="E76" i="92"/>
  <c r="H75" i="92"/>
  <c r="G68" i="92"/>
  <c r="J101" i="92"/>
  <c r="G115" i="92"/>
  <c r="U7" i="89"/>
  <c r="U239" i="21"/>
  <c r="T134" i="17"/>
  <c r="W134" i="17" s="1"/>
  <c r="T138" i="17"/>
  <c r="W138" i="17" s="1"/>
  <c r="T141" i="17"/>
  <c r="W141" i="17" s="1"/>
  <c r="T146" i="17"/>
  <c r="W146" i="17"/>
  <c r="T149" i="17"/>
  <c r="W149" i="17" s="1"/>
  <c r="T136" i="17"/>
  <c r="W136" i="17" s="1"/>
  <c r="T139" i="17"/>
  <c r="W139" i="17" s="1"/>
  <c r="T144" i="17"/>
  <c r="W144" i="17" s="1"/>
  <c r="T147" i="17"/>
  <c r="W147" i="17" s="1"/>
  <c r="T137" i="17"/>
  <c r="W137" i="17" s="1"/>
  <c r="T142" i="17"/>
  <c r="W142" i="17" s="1"/>
  <c r="T145" i="17"/>
  <c r="W145" i="17"/>
  <c r="R134" i="17"/>
  <c r="T135" i="17"/>
  <c r="W135" i="17" s="1"/>
  <c r="T148" i="17"/>
  <c r="W148" i="17" s="1"/>
  <c r="T140" i="17"/>
  <c r="W140" i="17" s="1"/>
  <c r="T143" i="17"/>
  <c r="W143" i="17" s="1"/>
  <c r="U303" i="22"/>
  <c r="R142" i="17"/>
  <c r="U142" i="17" s="1"/>
  <c r="R146" i="17"/>
  <c r="U146" i="17" s="1"/>
  <c r="R149" i="17"/>
  <c r="U149" i="17" s="1"/>
  <c r="W94" i="12"/>
  <c r="R28" i="13"/>
  <c r="W290" i="17"/>
  <c r="R301" i="11"/>
  <c r="R49" i="11"/>
  <c r="U34" i="21"/>
  <c r="W372" i="21"/>
  <c r="U12" i="20"/>
  <c r="U135" i="14"/>
  <c r="U154" i="14" s="1"/>
  <c r="R154" i="14"/>
  <c r="W139" i="14"/>
  <c r="W368" i="9"/>
  <c r="W75" i="22"/>
  <c r="T91" i="22"/>
  <c r="U78" i="22"/>
  <c r="W77" i="21"/>
  <c r="W304" i="11"/>
  <c r="U92" i="21"/>
  <c r="U112" i="21" s="1"/>
  <c r="W23" i="22"/>
  <c r="W28" i="22" s="1"/>
  <c r="U392" i="21"/>
  <c r="W409" i="17"/>
  <c r="T427" i="17"/>
  <c r="W345" i="11"/>
  <c r="U368" i="11"/>
  <c r="R385" i="11"/>
  <c r="U359" i="15"/>
  <c r="U75" i="11"/>
  <c r="R140" i="17"/>
  <c r="U140" i="17" s="1"/>
  <c r="R144" i="17"/>
  <c r="U144" i="17" s="1"/>
  <c r="R148" i="17"/>
  <c r="U148" i="17" s="1"/>
  <c r="R364" i="13"/>
  <c r="W302" i="21"/>
  <c r="W322" i="21" s="1"/>
  <c r="T322" i="21"/>
  <c r="W285" i="22"/>
  <c r="W301" i="22"/>
  <c r="T343" i="22"/>
  <c r="W114" i="16"/>
  <c r="U304" i="13"/>
  <c r="W391" i="11"/>
  <c r="W219" i="22"/>
  <c r="W238" i="22"/>
  <c r="W51" i="11"/>
  <c r="T114" i="8"/>
  <c r="W114" i="8" s="1"/>
  <c r="T119" i="8"/>
  <c r="W119" i="8"/>
  <c r="T122" i="8"/>
  <c r="W122" i="8" s="1"/>
  <c r="T127" i="8"/>
  <c r="W127" i="8" s="1"/>
  <c r="T117" i="8"/>
  <c r="W117" i="8" s="1"/>
  <c r="T120" i="8"/>
  <c r="W120" i="8"/>
  <c r="T125" i="8"/>
  <c r="W125" i="8" s="1"/>
  <c r="T128" i="8"/>
  <c r="W128" i="8" s="1"/>
  <c r="T115" i="8"/>
  <c r="W115" i="8" s="1"/>
  <c r="T118" i="8"/>
  <c r="W118" i="8"/>
  <c r="T123" i="8"/>
  <c r="W123" i="8" s="1"/>
  <c r="T126" i="8"/>
  <c r="W126" i="8" s="1"/>
  <c r="T121" i="8"/>
  <c r="W121" i="8" s="1"/>
  <c r="T124" i="8"/>
  <c r="W124" i="8" s="1"/>
  <c r="W240" i="20"/>
  <c r="W259" i="20" s="1"/>
  <c r="T259" i="20"/>
  <c r="W261" i="20"/>
  <c r="W280" i="20"/>
  <c r="T280" i="20"/>
  <c r="W303" i="20"/>
  <c r="W322" i="20" s="1"/>
  <c r="T322" i="20"/>
  <c r="W199" i="17"/>
  <c r="R366" i="8"/>
  <c r="U366" i="8" s="1"/>
  <c r="T379" i="8"/>
  <c r="W379" i="8" s="1"/>
  <c r="T377" i="8"/>
  <c r="W377" i="8" s="1"/>
  <c r="T375" i="8"/>
  <c r="W375" i="8" s="1"/>
  <c r="T373" i="8"/>
  <c r="W373" i="8" s="1"/>
  <c r="T371" i="8"/>
  <c r="W371" i="8"/>
  <c r="T369" i="8"/>
  <c r="W369" i="8" s="1"/>
  <c r="T367" i="8"/>
  <c r="W367" i="8" s="1"/>
  <c r="R365" i="8"/>
  <c r="T376" i="8"/>
  <c r="W376" i="8" s="1"/>
  <c r="T368" i="8"/>
  <c r="W368" i="8" s="1"/>
  <c r="T378" i="8"/>
  <c r="W378" i="8" s="1"/>
  <c r="T370" i="8"/>
  <c r="W370" i="8"/>
  <c r="T380" i="8"/>
  <c r="W380" i="8" s="1"/>
  <c r="T372" i="8"/>
  <c r="W372" i="8" s="1"/>
  <c r="R344" i="8"/>
  <c r="R357" i="8"/>
  <c r="U357" i="8" s="1"/>
  <c r="R352" i="8"/>
  <c r="U352" i="8" s="1"/>
  <c r="R349" i="8"/>
  <c r="U349" i="8" s="1"/>
  <c r="R359" i="8"/>
  <c r="U359" i="8" s="1"/>
  <c r="R354" i="8"/>
  <c r="U354" i="8" s="1"/>
  <c r="R351" i="8"/>
  <c r="U351" i="8" s="1"/>
  <c r="R346" i="8"/>
  <c r="U346" i="8" s="1"/>
  <c r="R356" i="8"/>
  <c r="U356" i="8" s="1"/>
  <c r="R353" i="8"/>
  <c r="U353" i="8" s="1"/>
  <c r="R348" i="8"/>
  <c r="U348" i="8"/>
  <c r="R345" i="8"/>
  <c r="U345" i="8" s="1"/>
  <c r="T345" i="8"/>
  <c r="Q301" i="8"/>
  <c r="T281" i="8"/>
  <c r="T296" i="8"/>
  <c r="W296" i="8"/>
  <c r="T294" i="8"/>
  <c r="W294" i="8" s="1"/>
  <c r="T292" i="8"/>
  <c r="W292" i="8" s="1"/>
  <c r="T290" i="8"/>
  <c r="W290" i="8" s="1"/>
  <c r="T288" i="8"/>
  <c r="W288" i="8" s="1"/>
  <c r="T286" i="8"/>
  <c r="W286" i="8" s="1"/>
  <c r="T284" i="8"/>
  <c r="W284" i="8" s="1"/>
  <c r="T282" i="8"/>
  <c r="W282" i="8" s="1"/>
  <c r="T289" i="8"/>
  <c r="W289" i="8"/>
  <c r="R281" i="8"/>
  <c r="T291" i="8"/>
  <c r="W291" i="8" s="1"/>
  <c r="T283" i="8"/>
  <c r="W283" i="8"/>
  <c r="T293" i="8"/>
  <c r="W293" i="8" s="1"/>
  <c r="T285" i="8"/>
  <c r="W285" i="8" s="1"/>
  <c r="Q196" i="9"/>
  <c r="W135" i="22"/>
  <c r="W154" i="22" s="1"/>
  <c r="T154" i="22"/>
  <c r="W157" i="22"/>
  <c r="T175" i="22"/>
  <c r="W262" i="22"/>
  <c r="W280" i="22" s="1"/>
  <c r="T280" i="22"/>
  <c r="W364" i="22"/>
  <c r="W365" i="20"/>
  <c r="T385" i="20"/>
  <c r="W386" i="20"/>
  <c r="W406" i="20" s="1"/>
  <c r="T406" i="20"/>
  <c r="T133" i="19"/>
  <c r="W179" i="19"/>
  <c r="W196" i="19" s="1"/>
  <c r="T196" i="19"/>
  <c r="W230" i="19"/>
  <c r="W249" i="19"/>
  <c r="W333" i="19"/>
  <c r="T343" i="19"/>
  <c r="W18" i="17"/>
  <c r="W102" i="17"/>
  <c r="W112" i="17" s="1"/>
  <c r="T112" i="17"/>
  <c r="R221" i="8"/>
  <c r="U221" i="8" s="1"/>
  <c r="R223" i="8"/>
  <c r="U223" i="8" s="1"/>
  <c r="R225" i="8"/>
  <c r="U225" i="8" s="1"/>
  <c r="R228" i="8"/>
  <c r="U228" i="8" s="1"/>
  <c r="R229" i="8"/>
  <c r="U229" i="8" s="1"/>
  <c r="R231" i="8"/>
  <c r="U231" i="8"/>
  <c r="R226" i="8"/>
  <c r="U226" i="8" s="1"/>
  <c r="R219" i="8"/>
  <c r="U219" i="8" s="1"/>
  <c r="R224" i="8"/>
  <c r="U224" i="8" s="1"/>
  <c r="R222" i="8"/>
  <c r="U222" i="8" s="1"/>
  <c r="R218" i="8"/>
  <c r="R232" i="8"/>
  <c r="U232" i="8" s="1"/>
  <c r="R220" i="8"/>
  <c r="U220" i="8" s="1"/>
  <c r="R227" i="8"/>
  <c r="U227" i="8" s="1"/>
  <c r="T222" i="8"/>
  <c r="W222" i="8"/>
  <c r="T225" i="8"/>
  <c r="W225" i="8" s="1"/>
  <c r="T230" i="8"/>
  <c r="W230" i="8" s="1"/>
  <c r="T233" i="8"/>
  <c r="W233" i="8" s="1"/>
  <c r="T220" i="8"/>
  <c r="W220" i="8" s="1"/>
  <c r="T223" i="8"/>
  <c r="W223" i="8" s="1"/>
  <c r="T228" i="8"/>
  <c r="W228" i="8" s="1"/>
  <c r="T231" i="8"/>
  <c r="W231" i="8" s="1"/>
  <c r="R230" i="8"/>
  <c r="U230" i="8"/>
  <c r="T221" i="8"/>
  <c r="W221" i="8" s="1"/>
  <c r="T226" i="8"/>
  <c r="W226" i="8" s="1"/>
  <c r="T229" i="8"/>
  <c r="W229" i="8" s="1"/>
  <c r="T218" i="8"/>
  <c r="W216" i="8"/>
  <c r="Q217" i="8"/>
  <c r="T201" i="8"/>
  <c r="W201" i="8" s="1"/>
  <c r="T204" i="8"/>
  <c r="W204" i="8" s="1"/>
  <c r="T209" i="8"/>
  <c r="W209" i="8" s="1"/>
  <c r="T212" i="8"/>
  <c r="W212" i="8" s="1"/>
  <c r="T199" i="8"/>
  <c r="T202" i="8"/>
  <c r="W202" i="8" s="1"/>
  <c r="T207" i="8"/>
  <c r="W207" i="8" s="1"/>
  <c r="T210" i="8"/>
  <c r="W210" i="8"/>
  <c r="T200" i="8"/>
  <c r="W200" i="8" s="1"/>
  <c r="T205" i="8"/>
  <c r="W205" i="8" s="1"/>
  <c r="T208" i="8"/>
  <c r="W208" i="8" s="1"/>
  <c r="T21" i="8"/>
  <c r="W21" i="8" s="1"/>
  <c r="T190" i="9"/>
  <c r="W190" i="9" s="1"/>
  <c r="T188" i="9"/>
  <c r="W188" i="9" s="1"/>
  <c r="T186" i="9"/>
  <c r="W186" i="9" s="1"/>
  <c r="T184" i="9"/>
  <c r="W184" i="9"/>
  <c r="T182" i="9"/>
  <c r="W182" i="9" s="1"/>
  <c r="T180" i="9"/>
  <c r="W180" i="9" s="1"/>
  <c r="T178" i="9"/>
  <c r="W178" i="9" s="1"/>
  <c r="R176" i="9"/>
  <c r="U176" i="9" s="1"/>
  <c r="R183" i="9"/>
  <c r="U183" i="9" s="1"/>
  <c r="T191" i="9"/>
  <c r="W191" i="9" s="1"/>
  <c r="T183" i="9"/>
  <c r="W183" i="9" s="1"/>
  <c r="T185" i="9"/>
  <c r="W185" i="9"/>
  <c r="T177" i="9"/>
  <c r="W177" i="9" s="1"/>
  <c r="R17" i="9"/>
  <c r="T22" i="9"/>
  <c r="W22" i="9" s="1"/>
  <c r="T17" i="9"/>
  <c r="W17" i="9" s="1"/>
  <c r="T14" i="9"/>
  <c r="W14" i="9" s="1"/>
  <c r="T9" i="9"/>
  <c r="W9" i="9"/>
  <c r="T19" i="9"/>
  <c r="W19" i="9" s="1"/>
  <c r="T16" i="9"/>
  <c r="W16" i="9" s="1"/>
  <c r="T11" i="9"/>
  <c r="W11" i="9" s="1"/>
  <c r="R8" i="9"/>
  <c r="R347" i="8"/>
  <c r="U347" i="8" s="1"/>
  <c r="R358" i="8"/>
  <c r="U358" i="8" s="1"/>
  <c r="T374" i="8"/>
  <c r="W374" i="8" s="1"/>
  <c r="W54" i="19"/>
  <c r="W70" i="19" s="1"/>
  <c r="R128" i="8"/>
  <c r="U128" i="8" s="1"/>
  <c r="Q343" i="10"/>
  <c r="R296" i="10"/>
  <c r="U296" i="10" s="1"/>
  <c r="R294" i="10"/>
  <c r="U294" i="10" s="1"/>
  <c r="R292" i="10"/>
  <c r="U292" i="10" s="1"/>
  <c r="R290" i="10"/>
  <c r="U290" i="10" s="1"/>
  <c r="R288" i="10"/>
  <c r="U288" i="10" s="1"/>
  <c r="R286" i="10"/>
  <c r="U286" i="10" s="1"/>
  <c r="R284" i="10"/>
  <c r="U284" i="10"/>
  <c r="R282" i="10"/>
  <c r="R289" i="10"/>
  <c r="U289" i="10" s="1"/>
  <c r="R291" i="10"/>
  <c r="U291" i="10" s="1"/>
  <c r="R283" i="10"/>
  <c r="U283" i="10" s="1"/>
  <c r="U287" i="10"/>
  <c r="O70" i="10"/>
  <c r="R44" i="10"/>
  <c r="U44" i="10" s="1"/>
  <c r="R42" i="10"/>
  <c r="U42" i="10" s="1"/>
  <c r="R40" i="10"/>
  <c r="U40" i="10" s="1"/>
  <c r="R38" i="10"/>
  <c r="U38" i="10" s="1"/>
  <c r="R36" i="10"/>
  <c r="U36" i="10"/>
  <c r="R34" i="10"/>
  <c r="U34" i="10" s="1"/>
  <c r="R32" i="10"/>
  <c r="R30" i="10"/>
  <c r="R337" i="11"/>
  <c r="U337" i="11" s="1"/>
  <c r="R335" i="11"/>
  <c r="U335" i="11" s="1"/>
  <c r="R333" i="11"/>
  <c r="U333" i="11" s="1"/>
  <c r="R331" i="11"/>
  <c r="U331" i="11" s="1"/>
  <c r="R329" i="11"/>
  <c r="U329" i="11"/>
  <c r="R327" i="11"/>
  <c r="R325" i="11"/>
  <c r="U325" i="11" s="1"/>
  <c r="T324" i="11"/>
  <c r="T260" i="11"/>
  <c r="T280" i="11" s="1"/>
  <c r="W427" i="20"/>
  <c r="T301" i="20"/>
  <c r="T364" i="20"/>
  <c r="W263" i="19"/>
  <c r="W280" i="19" s="1"/>
  <c r="T280" i="19"/>
  <c r="R401" i="8"/>
  <c r="U401" i="8" s="1"/>
  <c r="R399" i="8"/>
  <c r="U399" i="8" s="1"/>
  <c r="R397" i="8"/>
  <c r="U397" i="8" s="1"/>
  <c r="R395" i="8"/>
  <c r="U395" i="8" s="1"/>
  <c r="R393" i="8"/>
  <c r="U393" i="8"/>
  <c r="R391" i="8"/>
  <c r="U391" i="8" s="1"/>
  <c r="R389" i="8"/>
  <c r="U389" i="8" s="1"/>
  <c r="R387" i="8"/>
  <c r="R302" i="8"/>
  <c r="R316" i="8"/>
  <c r="U316" i="8" s="1"/>
  <c r="R314" i="8"/>
  <c r="U314" i="8" s="1"/>
  <c r="R312" i="8"/>
  <c r="U312" i="8" s="1"/>
  <c r="R310" i="8"/>
  <c r="U310" i="8" s="1"/>
  <c r="R308" i="8"/>
  <c r="U308" i="8"/>
  <c r="R306" i="8"/>
  <c r="U306" i="8" s="1"/>
  <c r="R304" i="8"/>
  <c r="U304" i="8" s="1"/>
  <c r="O217" i="8"/>
  <c r="O322" i="9"/>
  <c r="T419" i="10"/>
  <c r="W419" i="10" s="1"/>
  <c r="R330" i="12"/>
  <c r="U330" i="12" s="1"/>
  <c r="R324" i="12"/>
  <c r="U324" i="12" s="1"/>
  <c r="T323" i="12"/>
  <c r="T325" i="12"/>
  <c r="W325" i="12" s="1"/>
  <c r="T328" i="12"/>
  <c r="W328" i="12" s="1"/>
  <c r="T333" i="12"/>
  <c r="W333" i="12" s="1"/>
  <c r="T336" i="12"/>
  <c r="W336" i="12" s="1"/>
  <c r="T324" i="12"/>
  <c r="W324" i="12" s="1"/>
  <c r="T327" i="12"/>
  <c r="T331" i="12"/>
  <c r="W331" i="12" s="1"/>
  <c r="T338" i="12"/>
  <c r="W338" i="12" s="1"/>
  <c r="T332" i="12"/>
  <c r="W332" i="12" s="1"/>
  <c r="T335" i="12"/>
  <c r="W335" i="12"/>
  <c r="R323" i="12"/>
  <c r="T326" i="12"/>
  <c r="W326" i="12" s="1"/>
  <c r="T329" i="12"/>
  <c r="W329" i="12" s="1"/>
  <c r="O301" i="12"/>
  <c r="R294" i="16"/>
  <c r="U294" i="16"/>
  <c r="T364" i="22"/>
  <c r="Q343" i="8"/>
  <c r="R197" i="8"/>
  <c r="U197" i="8" s="1"/>
  <c r="R155" i="8"/>
  <c r="R165" i="8"/>
  <c r="U165" i="8"/>
  <c r="R113" i="8"/>
  <c r="U113" i="8" s="1"/>
  <c r="R345" i="9"/>
  <c r="U345" i="9" s="1"/>
  <c r="Q322" i="9"/>
  <c r="T147" i="9"/>
  <c r="W147" i="9" s="1"/>
  <c r="T139" i="9"/>
  <c r="W139" i="9" s="1"/>
  <c r="Q406" i="11"/>
  <c r="W240" i="17"/>
  <c r="W259" i="17" s="1"/>
  <c r="T259" i="17"/>
  <c r="R324" i="8"/>
  <c r="O322" i="8"/>
  <c r="R198" i="8"/>
  <c r="T43" i="8"/>
  <c r="W43" i="8" s="1"/>
  <c r="T41" i="8"/>
  <c r="W41" i="8" s="1"/>
  <c r="T39" i="8"/>
  <c r="W39" i="8" s="1"/>
  <c r="T37" i="8"/>
  <c r="T35" i="8"/>
  <c r="W35" i="8" s="1"/>
  <c r="T33" i="8"/>
  <c r="W33" i="8" s="1"/>
  <c r="T31" i="8"/>
  <c r="R29" i="8"/>
  <c r="R353" i="9"/>
  <c r="U353" i="9" s="1"/>
  <c r="R267" i="9"/>
  <c r="U267" i="9" s="1"/>
  <c r="T254" i="9"/>
  <c r="W254" i="9"/>
  <c r="T252" i="9"/>
  <c r="W252" i="9" s="1"/>
  <c r="T250" i="9"/>
  <c r="W250" i="9" s="1"/>
  <c r="T248" i="9"/>
  <c r="W248" i="9" s="1"/>
  <c r="T246" i="9"/>
  <c r="W246" i="9" s="1"/>
  <c r="T244" i="9"/>
  <c r="W244" i="9" s="1"/>
  <c r="T242" i="9"/>
  <c r="W242" i="9" s="1"/>
  <c r="T240" i="9"/>
  <c r="W240" i="9" s="1"/>
  <c r="R191" i="9"/>
  <c r="U191" i="9"/>
  <c r="T82" i="14"/>
  <c r="R77" i="14"/>
  <c r="U77" i="14" s="1"/>
  <c r="R408" i="8"/>
  <c r="Q385" i="8"/>
  <c r="Q364" i="8"/>
  <c r="R260" i="8"/>
  <c r="Q259" i="8"/>
  <c r="R141" i="8"/>
  <c r="U141" i="8" s="1"/>
  <c r="R126" i="8"/>
  <c r="U126" i="8" s="1"/>
  <c r="O133" i="8"/>
  <c r="R105" i="8"/>
  <c r="U105" i="8" s="1"/>
  <c r="Q91" i="8"/>
  <c r="R349" i="9"/>
  <c r="U349" i="9"/>
  <c r="R307" i="9"/>
  <c r="U307" i="9" s="1"/>
  <c r="R313" i="9"/>
  <c r="U313" i="9" s="1"/>
  <c r="R303" i="9"/>
  <c r="O196" i="9"/>
  <c r="O112" i="9"/>
  <c r="Q385" i="10"/>
  <c r="O364" i="10"/>
  <c r="T8" i="10"/>
  <c r="W8" i="10" s="1"/>
  <c r="O406" i="11"/>
  <c r="R14" i="11"/>
  <c r="U14" i="11" s="1"/>
  <c r="T8" i="11"/>
  <c r="W8" i="11" s="1"/>
  <c r="W28" i="11" s="1"/>
  <c r="W400" i="12"/>
  <c r="W398" i="12"/>
  <c r="Q406" i="12"/>
  <c r="W405" i="14"/>
  <c r="Q406" i="14"/>
  <c r="Q427" i="8"/>
  <c r="O385" i="8"/>
  <c r="O364" i="8"/>
  <c r="R201" i="8"/>
  <c r="U201" i="8" s="1"/>
  <c r="R211" i="8"/>
  <c r="R120" i="8"/>
  <c r="U120" i="8" s="1"/>
  <c r="Q91" i="9"/>
  <c r="R63" i="9"/>
  <c r="U63" i="9" s="1"/>
  <c r="Q70" i="9"/>
  <c r="Q28" i="9"/>
  <c r="R19" i="9"/>
  <c r="U19" i="9" s="1"/>
  <c r="R23" i="9"/>
  <c r="U23" i="9" s="1"/>
  <c r="T281" i="10"/>
  <c r="Q154" i="10"/>
  <c r="Q91" i="10"/>
  <c r="T365" i="11"/>
  <c r="O364" i="11"/>
  <c r="R323" i="11"/>
  <c r="U323" i="11" s="1"/>
  <c r="R155" i="11"/>
  <c r="R175" i="11" s="1"/>
  <c r="O259" i="12"/>
  <c r="R176" i="12"/>
  <c r="U176" i="12" s="1"/>
  <c r="U196" i="12" s="1"/>
  <c r="T176" i="18"/>
  <c r="O196" i="18"/>
  <c r="Q91" i="20"/>
  <c r="O49" i="20"/>
  <c r="R85" i="22"/>
  <c r="U85" i="22" s="1"/>
  <c r="O427" i="8"/>
  <c r="O280" i="8"/>
  <c r="O238" i="8"/>
  <c r="R209" i="8"/>
  <c r="U209" i="8" s="1"/>
  <c r="R121" i="8"/>
  <c r="U121" i="8" s="1"/>
  <c r="R351" i="9"/>
  <c r="R355" i="9"/>
  <c r="U355" i="9" s="1"/>
  <c r="R359" i="9"/>
  <c r="U359" i="9" s="1"/>
  <c r="R347" i="9"/>
  <c r="U347" i="9" s="1"/>
  <c r="R357" i="9"/>
  <c r="U357" i="9" s="1"/>
  <c r="T344" i="9"/>
  <c r="T176" i="9"/>
  <c r="R179" i="9"/>
  <c r="U179" i="9" s="1"/>
  <c r="R187" i="9"/>
  <c r="U187" i="9" s="1"/>
  <c r="R189" i="9"/>
  <c r="U189" i="9" s="1"/>
  <c r="R185" i="9"/>
  <c r="U185" i="9" s="1"/>
  <c r="R177" i="9"/>
  <c r="U177" i="9" s="1"/>
  <c r="R181" i="9"/>
  <c r="U181" i="9" s="1"/>
  <c r="Q154" i="9"/>
  <c r="R98" i="9"/>
  <c r="U98" i="9" s="1"/>
  <c r="R99" i="9"/>
  <c r="U99" i="9" s="1"/>
  <c r="R64" i="9"/>
  <c r="U64" i="9" s="1"/>
  <c r="R55" i="9"/>
  <c r="U55" i="9" s="1"/>
  <c r="O70" i="9"/>
  <c r="R21" i="9"/>
  <c r="U21" i="9" s="1"/>
  <c r="Q406" i="10"/>
  <c r="T323" i="10"/>
  <c r="W323" i="10" s="1"/>
  <c r="Q301" i="10"/>
  <c r="O91" i="10"/>
  <c r="T29" i="10"/>
  <c r="O28" i="10"/>
  <c r="Q427" i="11"/>
  <c r="Q385" i="11"/>
  <c r="Q343" i="11"/>
  <c r="Q259" i="11"/>
  <c r="Q112" i="12"/>
  <c r="R168" i="16"/>
  <c r="R175" i="16"/>
  <c r="O175" i="16"/>
  <c r="Q175" i="16"/>
  <c r="T92" i="18"/>
  <c r="W92" i="18"/>
  <c r="R105" i="18"/>
  <c r="U105" i="18" s="1"/>
  <c r="R99" i="18"/>
  <c r="U99" i="18" s="1"/>
  <c r="W90" i="18"/>
  <c r="Q91" i="18"/>
  <c r="R104" i="19"/>
  <c r="U104" i="19"/>
  <c r="R99" i="19"/>
  <c r="Q238" i="9"/>
  <c r="R233" i="9"/>
  <c r="R57" i="9"/>
  <c r="U57" i="9" s="1"/>
  <c r="R65" i="9"/>
  <c r="U65" i="9" s="1"/>
  <c r="U17" i="9"/>
  <c r="R401" i="10"/>
  <c r="O280" i="10"/>
  <c r="O259" i="10"/>
  <c r="T92" i="10"/>
  <c r="R407" i="11"/>
  <c r="O280" i="11"/>
  <c r="R239" i="11"/>
  <c r="U239" i="11" s="1"/>
  <c r="T239" i="11"/>
  <c r="O238" i="11"/>
  <c r="O217" i="11"/>
  <c r="R387" i="12"/>
  <c r="R388" i="12"/>
  <c r="U388" i="12" s="1"/>
  <c r="T386" i="12"/>
  <c r="R396" i="12"/>
  <c r="U396" i="12" s="1"/>
  <c r="O385" i="12"/>
  <c r="Q364" i="12"/>
  <c r="W312" i="12"/>
  <c r="W310" i="12"/>
  <c r="T162" i="12"/>
  <c r="W162" i="12" s="1"/>
  <c r="T21" i="12"/>
  <c r="W21" i="12" s="1"/>
  <c r="Q280" i="13"/>
  <c r="O238" i="13"/>
  <c r="R122" i="13"/>
  <c r="U122" i="13" s="1"/>
  <c r="T71" i="13"/>
  <c r="T91" i="13"/>
  <c r="R76" i="13"/>
  <c r="U76" i="13" s="1"/>
  <c r="O49" i="13"/>
  <c r="O427" i="14"/>
  <c r="T386" i="14"/>
  <c r="W386" i="14" s="1"/>
  <c r="O301" i="14"/>
  <c r="T262" i="14"/>
  <c r="W262" i="14" s="1"/>
  <c r="O196" i="14"/>
  <c r="T62" i="14"/>
  <c r="W62" i="14" s="1"/>
  <c r="W70" i="14" s="1"/>
  <c r="T167" i="16"/>
  <c r="W167" i="16" s="1"/>
  <c r="O385" i="20"/>
  <c r="O427" i="22"/>
  <c r="T302" i="10"/>
  <c r="W302" i="10" s="1"/>
  <c r="O301" i="10"/>
  <c r="T260" i="10"/>
  <c r="W260" i="10" s="1"/>
  <c r="R239" i="10"/>
  <c r="T239" i="10"/>
  <c r="T259" i="10" s="1"/>
  <c r="Q196" i="10"/>
  <c r="O154" i="10"/>
  <c r="T113" i="10"/>
  <c r="R181" i="11"/>
  <c r="Q28" i="11"/>
  <c r="R366" i="12"/>
  <c r="U366" i="12" s="1"/>
  <c r="R380" i="12"/>
  <c r="U380" i="12" s="1"/>
  <c r="T365" i="12"/>
  <c r="W365" i="12"/>
  <c r="R372" i="12"/>
  <c r="U372" i="12" s="1"/>
  <c r="W327" i="12"/>
  <c r="Q343" i="12"/>
  <c r="Q217" i="12"/>
  <c r="O133" i="13"/>
  <c r="Q133" i="13"/>
  <c r="Q70" i="13"/>
  <c r="R411" i="14"/>
  <c r="Q322" i="14"/>
  <c r="T184" i="14"/>
  <c r="W184" i="14" s="1"/>
  <c r="R166" i="14"/>
  <c r="T316" i="15"/>
  <c r="T322" i="15" s="1"/>
  <c r="R303" i="15"/>
  <c r="R322" i="15" s="1"/>
  <c r="T231" i="15"/>
  <c r="W231" i="15" s="1"/>
  <c r="R219" i="15"/>
  <c r="R155" i="15"/>
  <c r="W69" i="15"/>
  <c r="Q70" i="15"/>
  <c r="R336" i="16"/>
  <c r="U336" i="16" s="1"/>
  <c r="T106" i="16"/>
  <c r="W106" i="16" s="1"/>
  <c r="T262" i="17"/>
  <c r="T264" i="17"/>
  <c r="W264" i="17" s="1"/>
  <c r="T266" i="17"/>
  <c r="W266" i="17" s="1"/>
  <c r="T268" i="17"/>
  <c r="W268" i="17" s="1"/>
  <c r="T270" i="17"/>
  <c r="W270" i="17" s="1"/>
  <c r="T272" i="17"/>
  <c r="W272" i="17"/>
  <c r="T274" i="17"/>
  <c r="W274" i="17" s="1"/>
  <c r="Q280" i="17"/>
  <c r="R268" i="17"/>
  <c r="U268" i="17" s="1"/>
  <c r="Q280" i="18"/>
  <c r="R40" i="18"/>
  <c r="U40" i="18"/>
  <c r="R38" i="18"/>
  <c r="U38" i="18" s="1"/>
  <c r="R39" i="18"/>
  <c r="R37" i="18"/>
  <c r="O427" i="19"/>
  <c r="O238" i="22"/>
  <c r="O406" i="8"/>
  <c r="O343" i="8"/>
  <c r="R169" i="8"/>
  <c r="U169" i="8" s="1"/>
  <c r="R156" i="8"/>
  <c r="U156" i="8"/>
  <c r="R305" i="9"/>
  <c r="U305" i="9" s="1"/>
  <c r="T302" i="9"/>
  <c r="Q217" i="9"/>
  <c r="R53" i="9"/>
  <c r="U53" i="9" s="1"/>
  <c r="T344" i="10"/>
  <c r="R323" i="10"/>
  <c r="Q217" i="10"/>
  <c r="T71" i="10"/>
  <c r="W71" i="10" s="1"/>
  <c r="Q70" i="10"/>
  <c r="T281" i="11"/>
  <c r="Q280" i="11"/>
  <c r="R417" i="12"/>
  <c r="U417" i="12" s="1"/>
  <c r="R414" i="12"/>
  <c r="R422" i="12"/>
  <c r="U422" i="12" s="1"/>
  <c r="R420" i="12"/>
  <c r="U420" i="12" s="1"/>
  <c r="R418" i="12"/>
  <c r="U418" i="12" s="1"/>
  <c r="T407" i="12"/>
  <c r="W407" i="12" s="1"/>
  <c r="W369" i="12"/>
  <c r="O343" i="12"/>
  <c r="T302" i="12"/>
  <c r="R281" i="12"/>
  <c r="R301" i="12" s="1"/>
  <c r="R239" i="12"/>
  <c r="R259" i="12" s="1"/>
  <c r="O196" i="12"/>
  <c r="O28" i="14"/>
  <c r="T422" i="15"/>
  <c r="T427" i="15" s="1"/>
  <c r="R197" i="15"/>
  <c r="R205" i="15"/>
  <c r="U205" i="15" s="1"/>
  <c r="R177" i="15"/>
  <c r="Q427" i="16"/>
  <c r="O238" i="16"/>
  <c r="Q154" i="16"/>
  <c r="R145" i="17"/>
  <c r="U145" i="17" s="1"/>
  <c r="R135" i="17"/>
  <c r="U135" i="17" s="1"/>
  <c r="O406" i="18"/>
  <c r="R118" i="18"/>
  <c r="U118" i="18" s="1"/>
  <c r="R125" i="18"/>
  <c r="U125" i="18" s="1"/>
  <c r="R122" i="18"/>
  <c r="U122" i="18"/>
  <c r="R127" i="18"/>
  <c r="U127" i="18" s="1"/>
  <c r="R114" i="18"/>
  <c r="U114" i="18" s="1"/>
  <c r="R120" i="18"/>
  <c r="R126" i="18"/>
  <c r="U126" i="18" s="1"/>
  <c r="R149" i="19"/>
  <c r="U149" i="19" s="1"/>
  <c r="R143" i="19"/>
  <c r="U143" i="19" s="1"/>
  <c r="O301" i="22"/>
  <c r="Q280" i="22"/>
  <c r="Q301" i="11"/>
  <c r="Q196" i="11"/>
  <c r="Q385" i="12"/>
  <c r="O217" i="12"/>
  <c r="Q196" i="12"/>
  <c r="O112" i="12"/>
  <c r="O91" i="12"/>
  <c r="T22" i="12"/>
  <c r="W22" i="12" s="1"/>
  <c r="O28" i="12"/>
  <c r="Q259" i="13"/>
  <c r="Q217" i="13"/>
  <c r="T180" i="13"/>
  <c r="W180" i="13" s="1"/>
  <c r="O196" i="13"/>
  <c r="T141" i="13"/>
  <c r="W141" i="13" s="1"/>
  <c r="R128" i="13"/>
  <c r="U128" i="13" s="1"/>
  <c r="R125" i="13"/>
  <c r="U125" i="13"/>
  <c r="R92" i="13"/>
  <c r="U92" i="13" s="1"/>
  <c r="U112" i="13" s="1"/>
  <c r="O70" i="13"/>
  <c r="R30" i="13"/>
  <c r="T16" i="13"/>
  <c r="R244" i="14"/>
  <c r="U244" i="14" s="1"/>
  <c r="O175" i="14"/>
  <c r="Q217" i="15"/>
  <c r="O196" i="15"/>
  <c r="R107" i="15"/>
  <c r="U107" i="15"/>
  <c r="R29" i="15"/>
  <c r="R40" i="15"/>
  <c r="U40" i="15" s="1"/>
  <c r="Q385" i="16"/>
  <c r="O301" i="16"/>
  <c r="O154" i="16"/>
  <c r="Q112" i="16"/>
  <c r="R50" i="16"/>
  <c r="R408" i="17"/>
  <c r="R386" i="17"/>
  <c r="R406" i="17" s="1"/>
  <c r="T365" i="17"/>
  <c r="W365" i="17" s="1"/>
  <c r="W385" i="17" s="1"/>
  <c r="R262" i="17"/>
  <c r="R280" i="17"/>
  <c r="R242" i="17"/>
  <c r="U242" i="17" s="1"/>
  <c r="R141" i="17"/>
  <c r="U141" i="17" s="1"/>
  <c r="Q133" i="17"/>
  <c r="Q28" i="17"/>
  <c r="R294" i="18"/>
  <c r="U294" i="18" s="1"/>
  <c r="R251" i="18"/>
  <c r="U251" i="18" s="1"/>
  <c r="Q112" i="18"/>
  <c r="R337" i="19"/>
  <c r="U337" i="19" s="1"/>
  <c r="R313" i="19"/>
  <c r="U313" i="19" s="1"/>
  <c r="Q112" i="19"/>
  <c r="Q364" i="20"/>
  <c r="Q238" i="21"/>
  <c r="R161" i="21"/>
  <c r="R167" i="21"/>
  <c r="U167" i="21" s="1"/>
  <c r="R169" i="21"/>
  <c r="U169" i="21" s="1"/>
  <c r="R160" i="21"/>
  <c r="U160" i="21" s="1"/>
  <c r="T155" i="21"/>
  <c r="T175" i="21" s="1"/>
  <c r="R166" i="21"/>
  <c r="U166" i="21" s="1"/>
  <c r="R168" i="21"/>
  <c r="U168" i="21" s="1"/>
  <c r="R170" i="21"/>
  <c r="U170" i="21" s="1"/>
  <c r="T8" i="21"/>
  <c r="R9" i="21"/>
  <c r="U9" i="21" s="1"/>
  <c r="R22" i="21"/>
  <c r="U22" i="21" s="1"/>
  <c r="R16" i="21"/>
  <c r="U16" i="21" s="1"/>
  <c r="Q49" i="22"/>
  <c r="T197" i="11"/>
  <c r="Q175" i="11"/>
  <c r="R260" i="12"/>
  <c r="R280" i="12" s="1"/>
  <c r="R8" i="12"/>
  <c r="R28" i="12" s="1"/>
  <c r="R411" i="13"/>
  <c r="Q238" i="13"/>
  <c r="R292" i="14"/>
  <c r="U292" i="14" s="1"/>
  <c r="T395" i="15"/>
  <c r="W395" i="15" s="1"/>
  <c r="R379" i="15"/>
  <c r="U379" i="15"/>
  <c r="Q301" i="15"/>
  <c r="Q280" i="15"/>
  <c r="O238" i="15"/>
  <c r="T165" i="15"/>
  <c r="R145" i="15"/>
  <c r="U145" i="15" s="1"/>
  <c r="R105" i="15"/>
  <c r="U105" i="15" s="1"/>
  <c r="R58" i="15"/>
  <c r="U58" i="15" s="1"/>
  <c r="R15" i="15"/>
  <c r="U15" i="15" s="1"/>
  <c r="R349" i="16"/>
  <c r="U349" i="16" s="1"/>
  <c r="R282" i="16"/>
  <c r="U282" i="16" s="1"/>
  <c r="O112" i="16"/>
  <c r="O91" i="16"/>
  <c r="Q28" i="16"/>
  <c r="Q427" i="17"/>
  <c r="O343" i="17"/>
  <c r="Q259" i="17"/>
  <c r="R115" i="17"/>
  <c r="U115" i="17" s="1"/>
  <c r="R99" i="17"/>
  <c r="U99" i="17" s="1"/>
  <c r="R93" i="17"/>
  <c r="U93" i="17" s="1"/>
  <c r="Q343" i="18"/>
  <c r="Q301" i="18"/>
  <c r="Q259" i="18"/>
  <c r="Q217" i="18"/>
  <c r="O49" i="18"/>
  <c r="R17" i="18"/>
  <c r="R399" i="19"/>
  <c r="R401" i="19"/>
  <c r="U401" i="19" s="1"/>
  <c r="T386" i="19"/>
  <c r="W386" i="19" s="1"/>
  <c r="W406" i="19" s="1"/>
  <c r="O196" i="19"/>
  <c r="U99" i="19"/>
  <c r="O259" i="20"/>
  <c r="O385" i="21"/>
  <c r="X35" i="93"/>
  <c r="W35" i="93"/>
  <c r="Y35" i="93"/>
  <c r="V35" i="93"/>
  <c r="V100" i="88"/>
  <c r="X100" i="88"/>
  <c r="W100" i="88"/>
  <c r="O322" i="10"/>
  <c r="T176" i="10"/>
  <c r="T196" i="10" s="1"/>
  <c r="Q175" i="10"/>
  <c r="O112" i="10"/>
  <c r="O322" i="11"/>
  <c r="Q238" i="11"/>
  <c r="Q217" i="11"/>
  <c r="Q91" i="11"/>
  <c r="R346" i="12"/>
  <c r="R197" i="12"/>
  <c r="R217" i="12" s="1"/>
  <c r="Q154" i="12"/>
  <c r="Q70" i="12"/>
  <c r="Q427" i="13"/>
  <c r="T178" i="13"/>
  <c r="W178" i="13" s="1"/>
  <c r="O154" i="13"/>
  <c r="R114" i="13"/>
  <c r="T100" i="13"/>
  <c r="T50" i="13"/>
  <c r="T63" i="13"/>
  <c r="W63" i="13" s="1"/>
  <c r="T17" i="13"/>
  <c r="O28" i="13"/>
  <c r="R418" i="14"/>
  <c r="U418" i="14" s="1"/>
  <c r="T354" i="14"/>
  <c r="W354" i="14" s="1"/>
  <c r="R335" i="14"/>
  <c r="U335" i="14" s="1"/>
  <c r="R260" i="14"/>
  <c r="O259" i="14"/>
  <c r="T178" i="14"/>
  <c r="T196" i="14" s="1"/>
  <c r="O91" i="14"/>
  <c r="O364" i="15"/>
  <c r="T148" i="15"/>
  <c r="R35" i="15"/>
  <c r="U35" i="15" s="1"/>
  <c r="Q28" i="15"/>
  <c r="Q364" i="16"/>
  <c r="O343" i="16"/>
  <c r="R308" i="16"/>
  <c r="T281" i="16"/>
  <c r="R253" i="16"/>
  <c r="U253" i="16" s="1"/>
  <c r="T209" i="16"/>
  <c r="W209" i="16" s="1"/>
  <c r="Q196" i="16"/>
  <c r="T142" i="16"/>
  <c r="O28" i="16"/>
  <c r="O427" i="17"/>
  <c r="O406" i="17"/>
  <c r="O154" i="17"/>
  <c r="Q112" i="17"/>
  <c r="Q406" i="18"/>
  <c r="O343" i="18"/>
  <c r="O301" i="18"/>
  <c r="O259" i="18"/>
  <c r="Q196" i="18"/>
  <c r="O133" i="18"/>
  <c r="Q427" i="19"/>
  <c r="U384" i="19"/>
  <c r="Q322" i="19"/>
  <c r="R253" i="19"/>
  <c r="R177" i="19"/>
  <c r="U177" i="19" s="1"/>
  <c r="O364" i="20"/>
  <c r="Q301" i="20"/>
  <c r="O196" i="22"/>
  <c r="R37" i="22"/>
  <c r="U37" i="22" s="1"/>
  <c r="R35" i="22"/>
  <c r="U35" i="22" s="1"/>
  <c r="V12" i="93"/>
  <c r="Y12" i="93"/>
  <c r="X12" i="93"/>
  <c r="W12" i="93"/>
  <c r="V67" i="93"/>
  <c r="S67" i="93" s="1"/>
  <c r="Y67" i="93"/>
  <c r="W67" i="93"/>
  <c r="X67" i="93"/>
  <c r="W71" i="93"/>
  <c r="V71" i="93"/>
  <c r="Y71" i="93"/>
  <c r="X71" i="93"/>
  <c r="R324" i="17"/>
  <c r="U324" i="17" s="1"/>
  <c r="R248" i="17"/>
  <c r="R206" i="17"/>
  <c r="R137" i="17"/>
  <c r="U137" i="17" s="1"/>
  <c r="R120" i="17"/>
  <c r="U120" i="17" s="1"/>
  <c r="R291" i="18"/>
  <c r="U291" i="18"/>
  <c r="O280" i="18"/>
  <c r="T134" i="18"/>
  <c r="T154" i="18" s="1"/>
  <c r="R35" i="18"/>
  <c r="U35" i="18"/>
  <c r="R30" i="18"/>
  <c r="U30" i="18" s="1"/>
  <c r="Q406" i="19"/>
  <c r="R181" i="19"/>
  <c r="U181" i="19" s="1"/>
  <c r="Q154" i="19"/>
  <c r="Q91" i="19"/>
  <c r="O28" i="19"/>
  <c r="R350" i="20"/>
  <c r="U350" i="20" s="1"/>
  <c r="R269" i="20"/>
  <c r="U269" i="20" s="1"/>
  <c r="R261" i="20"/>
  <c r="U261" i="20" s="1"/>
  <c r="R198" i="20"/>
  <c r="R182" i="20"/>
  <c r="U182" i="20" s="1"/>
  <c r="O175" i="20"/>
  <c r="T95" i="20"/>
  <c r="W95" i="20" s="1"/>
  <c r="T101" i="20"/>
  <c r="W101" i="20" s="1"/>
  <c r="R76" i="20"/>
  <c r="U76" i="20" s="1"/>
  <c r="T50" i="20"/>
  <c r="W50" i="20" s="1"/>
  <c r="O343" i="21"/>
  <c r="O301" i="21"/>
  <c r="Q175" i="21"/>
  <c r="O133" i="21"/>
  <c r="Q112" i="21"/>
  <c r="R79" i="21"/>
  <c r="U79" i="21" s="1"/>
  <c r="Q70" i="21"/>
  <c r="T29" i="21"/>
  <c r="T49" i="21" s="1"/>
  <c r="R338" i="22"/>
  <c r="R334" i="22"/>
  <c r="U334" i="22" s="1"/>
  <c r="O280" i="22"/>
  <c r="Q154" i="22"/>
  <c r="R104" i="22"/>
  <c r="U104" i="22" s="1"/>
  <c r="R93" i="22"/>
  <c r="Q91" i="22"/>
  <c r="O49" i="22"/>
  <c r="E279" i="98"/>
  <c r="E299" i="98" s="1"/>
  <c r="M6" i="100"/>
  <c r="F115" i="89"/>
  <c r="M34" i="88"/>
  <c r="D42" i="92"/>
  <c r="E48" i="88"/>
  <c r="E69" i="88"/>
  <c r="D38" i="92"/>
  <c r="D36" i="92" s="1"/>
  <c r="M94" i="88"/>
  <c r="E110" i="88"/>
  <c r="Y93" i="88"/>
  <c r="X93" i="88"/>
  <c r="W93" i="88"/>
  <c r="V93" i="88"/>
  <c r="Y9" i="93"/>
  <c r="X9" i="93"/>
  <c r="W9" i="93"/>
  <c r="V9" i="93"/>
  <c r="W32" i="93"/>
  <c r="V32" i="93"/>
  <c r="Y32" i="93"/>
  <c r="X32" i="93"/>
  <c r="V54" i="93"/>
  <c r="Y54" i="93"/>
  <c r="X54" i="93"/>
  <c r="W54" i="93"/>
  <c r="Y64" i="93"/>
  <c r="X64" i="93"/>
  <c r="W64" i="93"/>
  <c r="V64" i="93"/>
  <c r="W75" i="93"/>
  <c r="V75" i="93"/>
  <c r="Y75" i="93"/>
  <c r="X75" i="93"/>
  <c r="M99" i="88"/>
  <c r="R344" i="17"/>
  <c r="R364" i="17" s="1"/>
  <c r="Q343" i="17"/>
  <c r="O175" i="17"/>
  <c r="Q91" i="17"/>
  <c r="Q70" i="17"/>
  <c r="R324" i="18"/>
  <c r="R343" i="18" s="1"/>
  <c r="U39" i="18"/>
  <c r="R271" i="19"/>
  <c r="U271" i="19" s="1"/>
  <c r="Q238" i="19"/>
  <c r="R212" i="19"/>
  <c r="U212" i="19" s="1"/>
  <c r="Q343" i="20"/>
  <c r="R302" i="20"/>
  <c r="U302" i="20"/>
  <c r="R252" i="20"/>
  <c r="U252" i="20" s="1"/>
  <c r="O217" i="20"/>
  <c r="Q196" i="20"/>
  <c r="Q112" i="20"/>
  <c r="Q70" i="20"/>
  <c r="T374" i="21"/>
  <c r="W374" i="21" s="1"/>
  <c r="O259" i="21"/>
  <c r="O196" i="21"/>
  <c r="U161" i="21"/>
  <c r="T134" i="21"/>
  <c r="T154" i="21" s="1"/>
  <c r="O112" i="21"/>
  <c r="O28" i="21"/>
  <c r="T407" i="22"/>
  <c r="T427" i="22" s="1"/>
  <c r="Q343" i="22"/>
  <c r="O322" i="22"/>
  <c r="R283" i="22"/>
  <c r="U283" i="22" s="1"/>
  <c r="R219" i="22"/>
  <c r="U219" i="22" s="1"/>
  <c r="R191" i="22"/>
  <c r="U191" i="22" s="1"/>
  <c r="R165" i="22"/>
  <c r="R169" i="22"/>
  <c r="U169" i="22" s="1"/>
  <c r="O154" i="22"/>
  <c r="R100" i="22"/>
  <c r="U100" i="22"/>
  <c r="R65" i="22"/>
  <c r="U65" i="22" s="1"/>
  <c r="Y25" i="93"/>
  <c r="X25" i="93"/>
  <c r="W25" i="93"/>
  <c r="V25" i="93"/>
  <c r="V29" i="93"/>
  <c r="Y29" i="93"/>
  <c r="X29" i="93"/>
  <c r="W29" i="93"/>
  <c r="W48" i="93"/>
  <c r="V48" i="93"/>
  <c r="Y48" i="93"/>
  <c r="X48" i="93"/>
  <c r="W79" i="93"/>
  <c r="V79" i="93"/>
  <c r="Y79" i="93"/>
  <c r="X79" i="93"/>
  <c r="X95" i="88"/>
  <c r="Y95" i="88"/>
  <c r="W95" i="88"/>
  <c r="V95" i="88"/>
  <c r="M95" i="88"/>
  <c r="R290" i="17"/>
  <c r="R156" i="17"/>
  <c r="U156" i="17" s="1"/>
  <c r="R138" i="17"/>
  <c r="U138" i="17" s="1"/>
  <c r="R139" i="17"/>
  <c r="U139" i="17" s="1"/>
  <c r="R143" i="17"/>
  <c r="U143" i="17" s="1"/>
  <c r="R147" i="17"/>
  <c r="U147" i="17" s="1"/>
  <c r="R136" i="17"/>
  <c r="U136" i="17" s="1"/>
  <c r="R114" i="17"/>
  <c r="U114" i="17" s="1"/>
  <c r="R117" i="17"/>
  <c r="U117" i="17"/>
  <c r="R124" i="17"/>
  <c r="U124" i="17" s="1"/>
  <c r="R128" i="17"/>
  <c r="U128" i="17" s="1"/>
  <c r="R9" i="17"/>
  <c r="R28" i="17" s="1"/>
  <c r="R282" i="18"/>
  <c r="U282" i="18" s="1"/>
  <c r="R282" i="19"/>
  <c r="U282" i="19" s="1"/>
  <c r="O112" i="19"/>
  <c r="R335" i="20"/>
  <c r="U335" i="20"/>
  <c r="O196" i="20"/>
  <c r="W153" i="20"/>
  <c r="Q154" i="20"/>
  <c r="R73" i="20"/>
  <c r="U73" i="20" s="1"/>
  <c r="R75" i="20"/>
  <c r="U75" i="20" s="1"/>
  <c r="R77" i="20"/>
  <c r="U77" i="20" s="1"/>
  <c r="R79" i="20"/>
  <c r="U79" i="20" s="1"/>
  <c r="T71" i="20"/>
  <c r="T91" i="20" s="1"/>
  <c r="R72" i="20"/>
  <c r="U72" i="20" s="1"/>
  <c r="Q49" i="20"/>
  <c r="T326" i="21"/>
  <c r="T287" i="21"/>
  <c r="W287" i="21" s="1"/>
  <c r="T281" i="21"/>
  <c r="W281" i="21" s="1"/>
  <c r="T218" i="21"/>
  <c r="W218" i="21" s="1"/>
  <c r="R177" i="21"/>
  <c r="U177" i="21" s="1"/>
  <c r="U196" i="21" s="1"/>
  <c r="Q154" i="21"/>
  <c r="Q427" i="22"/>
  <c r="T386" i="22"/>
  <c r="R389" i="22"/>
  <c r="U389" i="22" s="1"/>
  <c r="R394" i="22"/>
  <c r="U394" i="22"/>
  <c r="R397" i="22"/>
  <c r="U397" i="22" s="1"/>
  <c r="R388" i="22"/>
  <c r="U388" i="22" s="1"/>
  <c r="R393" i="22"/>
  <c r="U393" i="22" s="1"/>
  <c r="R387" i="22"/>
  <c r="U387" i="22" s="1"/>
  <c r="R396" i="22"/>
  <c r="U396" i="22" s="1"/>
  <c r="R305" i="22"/>
  <c r="U305" i="22" s="1"/>
  <c r="R274" i="22"/>
  <c r="U274" i="22" s="1"/>
  <c r="R268" i="22"/>
  <c r="U268" i="22"/>
  <c r="R227" i="22"/>
  <c r="U227" i="22" s="1"/>
  <c r="Q196" i="22"/>
  <c r="R148" i="22"/>
  <c r="U148" i="22" s="1"/>
  <c r="R149" i="22"/>
  <c r="U149" i="22" s="1"/>
  <c r="R135" i="22"/>
  <c r="Q70" i="22"/>
  <c r="R39" i="22"/>
  <c r="U39" i="22"/>
  <c r="V8" i="88"/>
  <c r="Y8" i="88"/>
  <c r="X8" i="88"/>
  <c r="V12" i="88"/>
  <c r="Y12" i="88"/>
  <c r="X12" i="88"/>
  <c r="Y16" i="88"/>
  <c r="X16" i="88"/>
  <c r="W16" i="88"/>
  <c r="V16" i="88"/>
  <c r="Y20" i="88"/>
  <c r="X20" i="88"/>
  <c r="W20" i="88"/>
  <c r="V20" i="88"/>
  <c r="Y24" i="88"/>
  <c r="X24" i="88"/>
  <c r="W24" i="88"/>
  <c r="V24" i="88"/>
  <c r="V28" i="88"/>
  <c r="Y28" i="88"/>
  <c r="X28" i="88"/>
  <c r="W28" i="88"/>
  <c r="V32" i="88"/>
  <c r="X32" i="88"/>
  <c r="Y32" i="88"/>
  <c r="W32" i="88"/>
  <c r="V36" i="88"/>
  <c r="Y36" i="88"/>
  <c r="X36" i="88"/>
  <c r="W36" i="88"/>
  <c r="W40" i="88"/>
  <c r="V40" i="88"/>
  <c r="S40" i="88" s="1"/>
  <c r="Y40" i="88"/>
  <c r="X40" i="88"/>
  <c r="W44" i="88"/>
  <c r="V44" i="88"/>
  <c r="S44" i="88" s="1"/>
  <c r="Y44" i="88"/>
  <c r="X44" i="88"/>
  <c r="W48" i="88"/>
  <c r="V48" i="88"/>
  <c r="Y48" i="88"/>
  <c r="X48" i="88"/>
  <c r="X52" i="88"/>
  <c r="W52" i="88"/>
  <c r="Y52" i="88"/>
  <c r="V52" i="88"/>
  <c r="X56" i="88"/>
  <c r="W56" i="88"/>
  <c r="S56" i="88" s="1"/>
  <c r="Y56" i="88"/>
  <c r="V56" i="88"/>
  <c r="X60" i="88"/>
  <c r="W60" i="88"/>
  <c r="Y60" i="88"/>
  <c r="V60" i="88"/>
  <c r="X64" i="88"/>
  <c r="W64" i="88"/>
  <c r="Y64" i="88"/>
  <c r="V64" i="88"/>
  <c r="X68" i="88"/>
  <c r="W68" i="88"/>
  <c r="Y68" i="88"/>
  <c r="V68" i="88"/>
  <c r="W72" i="88"/>
  <c r="W76" i="88"/>
  <c r="W80" i="88"/>
  <c r="W84" i="88"/>
  <c r="W88" i="88"/>
  <c r="W15" i="93"/>
  <c r="V15" i="93"/>
  <c r="X15" i="93"/>
  <c r="Y15" i="93"/>
  <c r="X22" i="93"/>
  <c r="W22" i="93"/>
  <c r="Y22" i="93"/>
  <c r="V22" i="93"/>
  <c r="Y38" i="93"/>
  <c r="X38" i="93"/>
  <c r="V38" i="93"/>
  <c r="W38" i="93"/>
  <c r="V45" i="93"/>
  <c r="Y45" i="93"/>
  <c r="X45" i="93"/>
  <c r="W45" i="93"/>
  <c r="W49" i="93"/>
  <c r="V49" i="93"/>
  <c r="X49" i="93"/>
  <c r="Y49" i="93"/>
  <c r="V59" i="93"/>
  <c r="Y59" i="93"/>
  <c r="W59" i="93"/>
  <c r="X59" i="93"/>
  <c r="V80" i="93"/>
  <c r="S80" i="93" s="1"/>
  <c r="Y80" i="93"/>
  <c r="X80" i="93"/>
  <c r="W80" i="93"/>
  <c r="Y7" i="86"/>
  <c r="X7" i="86"/>
  <c r="W7" i="86"/>
  <c r="V7" i="86"/>
  <c r="Y11" i="86"/>
  <c r="X11" i="86"/>
  <c r="W11" i="86"/>
  <c r="V11" i="86"/>
  <c r="Y15" i="86"/>
  <c r="X15" i="86"/>
  <c r="W15" i="86"/>
  <c r="V15" i="86"/>
  <c r="Y19" i="86"/>
  <c r="X19" i="86"/>
  <c r="W19" i="86"/>
  <c r="V19" i="86"/>
  <c r="Y23" i="86"/>
  <c r="X23" i="86"/>
  <c r="W23" i="86"/>
  <c r="V23" i="86"/>
  <c r="Y27" i="86"/>
  <c r="X27" i="86"/>
  <c r="W27" i="86"/>
  <c r="V27" i="86"/>
  <c r="W34" i="86"/>
  <c r="Y34" i="86"/>
  <c r="X34" i="86"/>
  <c r="V34" i="86"/>
  <c r="W38" i="86"/>
  <c r="Y38" i="86"/>
  <c r="X38" i="86"/>
  <c r="V38" i="86"/>
  <c r="W42" i="86"/>
  <c r="Y42" i="86"/>
  <c r="X42" i="86"/>
  <c r="V42" i="86"/>
  <c r="W46" i="86"/>
  <c r="Y46" i="86"/>
  <c r="X46" i="86"/>
  <c r="V46" i="86"/>
  <c r="X50" i="86"/>
  <c r="V50" i="86"/>
  <c r="W50" i="86"/>
  <c r="Y50" i="86"/>
  <c r="X54" i="86"/>
  <c r="V54" i="86"/>
  <c r="W54" i="86"/>
  <c r="Y54" i="86"/>
  <c r="X58" i="86"/>
  <c r="V58" i="86"/>
  <c r="W58" i="86"/>
  <c r="Y58" i="86"/>
  <c r="X62" i="86"/>
  <c r="V62" i="86"/>
  <c r="W62" i="86"/>
  <c r="Y62" i="86"/>
  <c r="Y69" i="86"/>
  <c r="V69" i="86"/>
  <c r="W69" i="86"/>
  <c r="X69" i="86"/>
  <c r="V73" i="86"/>
  <c r="X73" i="86"/>
  <c r="W73" i="86"/>
  <c r="Y73" i="86"/>
  <c r="V77" i="86"/>
  <c r="S77" i="86" s="1"/>
  <c r="X77" i="86"/>
  <c r="W77" i="86"/>
  <c r="Y77" i="86"/>
  <c r="N98" i="88"/>
  <c r="O98" i="88"/>
  <c r="R240" i="20"/>
  <c r="R232" i="20"/>
  <c r="U232" i="20" s="1"/>
  <c r="T407" i="21"/>
  <c r="W407" i="21" s="1"/>
  <c r="W427" i="21" s="1"/>
  <c r="R304" i="22"/>
  <c r="U304" i="22" s="1"/>
  <c r="R226" i="22"/>
  <c r="U226" i="22"/>
  <c r="R139" i="22"/>
  <c r="U139" i="22" s="1"/>
  <c r="R147" i="22"/>
  <c r="U147" i="22" s="1"/>
  <c r="R64" i="22"/>
  <c r="U64" i="22" s="1"/>
  <c r="R43" i="22"/>
  <c r="U43" i="22"/>
  <c r="R40" i="22"/>
  <c r="U40" i="22" s="1"/>
  <c r="M87" i="88"/>
  <c r="Y9" i="88"/>
  <c r="X9" i="88"/>
  <c r="W9" i="88"/>
  <c r="Y13" i="88"/>
  <c r="X13" i="88"/>
  <c r="W13" i="88"/>
  <c r="X17" i="88"/>
  <c r="Y17" i="88"/>
  <c r="W17" i="88"/>
  <c r="V17" i="88"/>
  <c r="X21" i="88"/>
  <c r="Y21" i="88"/>
  <c r="W21" i="88"/>
  <c r="V21" i="88"/>
  <c r="X25" i="88"/>
  <c r="Y25" i="88"/>
  <c r="W25" i="88"/>
  <c r="V25" i="88"/>
  <c r="Y29" i="88"/>
  <c r="X29" i="88"/>
  <c r="W29" i="88"/>
  <c r="V29" i="88"/>
  <c r="Y33" i="88"/>
  <c r="W33" i="88"/>
  <c r="V33" i="88"/>
  <c r="V37" i="88"/>
  <c r="Y37" i="88"/>
  <c r="X37" i="88"/>
  <c r="V41" i="88"/>
  <c r="Y41" i="88"/>
  <c r="X41" i="88"/>
  <c r="W41" i="88"/>
  <c r="V45" i="88"/>
  <c r="Y45" i="88"/>
  <c r="X45" i="88"/>
  <c r="W49" i="88"/>
  <c r="V49" i="88"/>
  <c r="X49" i="88"/>
  <c r="Y49" i="88"/>
  <c r="W53" i="88"/>
  <c r="V53" i="88"/>
  <c r="X53" i="88"/>
  <c r="Y53" i="88"/>
  <c r="W57" i="88"/>
  <c r="V57" i="88"/>
  <c r="X57" i="88"/>
  <c r="Y57" i="88"/>
  <c r="W61" i="88"/>
  <c r="V61" i="88"/>
  <c r="X61" i="88"/>
  <c r="Y61" i="88"/>
  <c r="W65" i="88"/>
  <c r="V65" i="88"/>
  <c r="X65" i="88"/>
  <c r="Y65" i="88"/>
  <c r="W69" i="88"/>
  <c r="V69" i="88"/>
  <c r="X69" i="88"/>
  <c r="Y69" i="88"/>
  <c r="X73" i="88"/>
  <c r="W73" i="88"/>
  <c r="Y73" i="88"/>
  <c r="V73" i="88"/>
  <c r="X77" i="88"/>
  <c r="W77" i="88"/>
  <c r="Y77" i="88"/>
  <c r="V77" i="88"/>
  <c r="X81" i="88"/>
  <c r="W81" i="88"/>
  <c r="Y81" i="88"/>
  <c r="V81" i="88"/>
  <c r="X85" i="88"/>
  <c r="W85" i="88"/>
  <c r="Y85" i="88"/>
  <c r="V85" i="88"/>
  <c r="S85" i="88"/>
  <c r="X89" i="88"/>
  <c r="W89" i="88"/>
  <c r="Y89" i="88"/>
  <c r="S89" i="88"/>
  <c r="V89" i="88"/>
  <c r="X94" i="88"/>
  <c r="W94" i="88"/>
  <c r="S94" i="88"/>
  <c r="Y94" i="88"/>
  <c r="V94" i="88"/>
  <c r="X10" i="93"/>
  <c r="W10" i="93"/>
  <c r="Y10" i="93"/>
  <c r="Y13" i="93"/>
  <c r="X13" i="93"/>
  <c r="W13" i="93"/>
  <c r="V13" i="93"/>
  <c r="V16" i="93"/>
  <c r="Y16" i="93"/>
  <c r="X16" i="93"/>
  <c r="W16" i="93"/>
  <c r="W19" i="93"/>
  <c r="V19" i="93"/>
  <c r="X19" i="93"/>
  <c r="Y19" i="93"/>
  <c r="X26" i="93"/>
  <c r="W26" i="93"/>
  <c r="Y26" i="93"/>
  <c r="V33" i="93"/>
  <c r="Y33" i="93"/>
  <c r="X33" i="93"/>
  <c r="W33" i="93"/>
  <c r="S33" i="93" s="1"/>
  <c r="W36" i="93"/>
  <c r="V36" i="93"/>
  <c r="Y36" i="93"/>
  <c r="X36" i="93"/>
  <c r="X39" i="93"/>
  <c r="W39" i="93"/>
  <c r="Y39" i="93"/>
  <c r="V39" i="93"/>
  <c r="S39" i="93" s="1"/>
  <c r="Y42" i="93"/>
  <c r="X42" i="93"/>
  <c r="V42" i="93"/>
  <c r="V50" i="93"/>
  <c r="S50" i="93" s="1"/>
  <c r="Y50" i="93"/>
  <c r="X50" i="93"/>
  <c r="W50" i="93"/>
  <c r="Y55" i="93"/>
  <c r="X55" i="93"/>
  <c r="W55" i="93"/>
  <c r="V55" i="93"/>
  <c r="Y60" i="93"/>
  <c r="X60" i="93"/>
  <c r="W60" i="93"/>
  <c r="V60" i="93"/>
  <c r="X61" i="93"/>
  <c r="W61" i="93"/>
  <c r="Y61" i="93"/>
  <c r="V61" i="93"/>
  <c r="Y68" i="93"/>
  <c r="X68" i="93"/>
  <c r="W68" i="93"/>
  <c r="V68" i="93"/>
  <c r="V72" i="93"/>
  <c r="Y72" i="93"/>
  <c r="X72" i="93"/>
  <c r="W72" i="93"/>
  <c r="V76" i="93"/>
  <c r="Y76" i="93"/>
  <c r="X76" i="93"/>
  <c r="Y81" i="93"/>
  <c r="X81" i="93"/>
  <c r="W81" i="93"/>
  <c r="V81" i="93"/>
  <c r="X84" i="93"/>
  <c r="Y84" i="93"/>
  <c r="W84" i="93"/>
  <c r="V84" i="93"/>
  <c r="X8" i="86"/>
  <c r="Y8" i="86"/>
  <c r="W8" i="86"/>
  <c r="V8" i="86"/>
  <c r="X12" i="86"/>
  <c r="Y12" i="86"/>
  <c r="W12" i="86"/>
  <c r="V12" i="86"/>
  <c r="X16" i="86"/>
  <c r="Y16" i="86"/>
  <c r="W16" i="86"/>
  <c r="V16" i="86"/>
  <c r="X20" i="86"/>
  <c r="Y20" i="86"/>
  <c r="W20" i="86"/>
  <c r="V20" i="86"/>
  <c r="X24" i="86"/>
  <c r="Y24" i="86"/>
  <c r="W24" i="86"/>
  <c r="V24" i="86"/>
  <c r="Y28" i="86"/>
  <c r="X28" i="86"/>
  <c r="W28" i="86"/>
  <c r="V28" i="86"/>
  <c r="V31" i="86"/>
  <c r="Y31" i="86"/>
  <c r="W31" i="86"/>
  <c r="X31" i="86"/>
  <c r="V35" i="86"/>
  <c r="Y35" i="86"/>
  <c r="W35" i="86"/>
  <c r="X35" i="86"/>
  <c r="V39" i="86"/>
  <c r="Y39" i="86"/>
  <c r="S39" i="86" s="1"/>
  <c r="W39" i="86"/>
  <c r="X39" i="86"/>
  <c r="V43" i="86"/>
  <c r="Y43" i="86"/>
  <c r="W43" i="86"/>
  <c r="X43" i="86"/>
  <c r="V47" i="86"/>
  <c r="Y47" i="86"/>
  <c r="W47" i="86"/>
  <c r="X47" i="86"/>
  <c r="W51" i="86"/>
  <c r="V51" i="86"/>
  <c r="Y51" i="86"/>
  <c r="X51" i="86"/>
  <c r="W55" i="86"/>
  <c r="V55" i="86"/>
  <c r="S55" i="86" s="1"/>
  <c r="Y55" i="86"/>
  <c r="X55" i="86"/>
  <c r="W59" i="86"/>
  <c r="V59" i="86"/>
  <c r="S59" i="86" s="1"/>
  <c r="Y59" i="86"/>
  <c r="X59" i="86"/>
  <c r="W63" i="86"/>
  <c r="V63" i="86"/>
  <c r="Y63" i="86"/>
  <c r="X63" i="86"/>
  <c r="X66" i="86"/>
  <c r="V66" i="86"/>
  <c r="W66" i="86"/>
  <c r="Y66" i="86"/>
  <c r="Y70" i="86"/>
  <c r="W70" i="86"/>
  <c r="V70" i="86"/>
  <c r="X70" i="86"/>
  <c r="Y74" i="86"/>
  <c r="W74" i="86"/>
  <c r="V74" i="86"/>
  <c r="X74" i="86"/>
  <c r="Y78" i="86"/>
  <c r="W78" i="86"/>
  <c r="V78" i="86"/>
  <c r="X78" i="86"/>
  <c r="V96" i="88"/>
  <c r="S96" i="88" s="1"/>
  <c r="X99" i="88"/>
  <c r="N99" i="88"/>
  <c r="O99" i="88"/>
  <c r="W37" i="88"/>
  <c r="W76" i="93"/>
  <c r="R415" i="21"/>
  <c r="U415" i="21" s="1"/>
  <c r="T334" i="21"/>
  <c r="R324" i="21"/>
  <c r="R306" i="22"/>
  <c r="U306" i="22" s="1"/>
  <c r="R31" i="22"/>
  <c r="X10" i="88"/>
  <c r="Y10" i="88"/>
  <c r="W10" i="88"/>
  <c r="W14" i="88"/>
  <c r="Y14" i="88"/>
  <c r="X14" i="88"/>
  <c r="S14" i="88" s="1"/>
  <c r="W18" i="88"/>
  <c r="Y18" i="88"/>
  <c r="X18" i="88"/>
  <c r="W22" i="88"/>
  <c r="Y22" i="88"/>
  <c r="X22" i="88"/>
  <c r="W26" i="88"/>
  <c r="Y26" i="88"/>
  <c r="X26" i="88"/>
  <c r="X30" i="88"/>
  <c r="Y30" i="88"/>
  <c r="W30" i="88"/>
  <c r="V30" i="88"/>
  <c r="X34" i="88"/>
  <c r="Y34" i="88"/>
  <c r="W34" i="88"/>
  <c r="V34" i="88"/>
  <c r="Y38" i="88"/>
  <c r="X38" i="88"/>
  <c r="V38" i="88"/>
  <c r="S38" i="88" s="1"/>
  <c r="W38" i="88"/>
  <c r="Y42" i="88"/>
  <c r="X42" i="88"/>
  <c r="V42" i="88"/>
  <c r="Y46" i="88"/>
  <c r="X46" i="88"/>
  <c r="V46" i="88"/>
  <c r="W46" i="88"/>
  <c r="V50" i="88"/>
  <c r="Y50" i="88"/>
  <c r="X50" i="88"/>
  <c r="W50" i="88"/>
  <c r="V54" i="88"/>
  <c r="Y54" i="88"/>
  <c r="X54" i="88"/>
  <c r="W54" i="88"/>
  <c r="V58" i="88"/>
  <c r="Y58" i="88"/>
  <c r="X58" i="88"/>
  <c r="W58" i="88"/>
  <c r="V62" i="88"/>
  <c r="Y62" i="88"/>
  <c r="X62" i="88"/>
  <c r="W62" i="88"/>
  <c r="V66" i="88"/>
  <c r="Y66" i="88"/>
  <c r="X66" i="88"/>
  <c r="W66" i="88"/>
  <c r="W70" i="88"/>
  <c r="V70" i="88"/>
  <c r="S70" i="88" s="1"/>
  <c r="Y70" i="88"/>
  <c r="X70" i="88"/>
  <c r="W74" i="88"/>
  <c r="V74" i="88"/>
  <c r="Y74" i="88"/>
  <c r="X74" i="88"/>
  <c r="W78" i="88"/>
  <c r="V78" i="88"/>
  <c r="Y78" i="88"/>
  <c r="X78" i="88"/>
  <c r="W82" i="88"/>
  <c r="V82" i="88"/>
  <c r="Y82" i="88"/>
  <c r="X82" i="88"/>
  <c r="W86" i="88"/>
  <c r="V86" i="88"/>
  <c r="Y86" i="88"/>
  <c r="X86" i="88"/>
  <c r="W90" i="88"/>
  <c r="V90" i="88"/>
  <c r="Y90" i="88"/>
  <c r="X90" i="88"/>
  <c r="W91" i="88"/>
  <c r="V91" i="88"/>
  <c r="X91" i="88"/>
  <c r="Y91" i="88"/>
  <c r="W7" i="93"/>
  <c r="V7" i="93"/>
  <c r="X7" i="93"/>
  <c r="X14" i="93"/>
  <c r="W14" i="93"/>
  <c r="Y14" i="93"/>
  <c r="S14" i="93"/>
  <c r="V14" i="93"/>
  <c r="Y17" i="93"/>
  <c r="X17" i="93"/>
  <c r="W17" i="93"/>
  <c r="V17" i="93"/>
  <c r="V20" i="93"/>
  <c r="Y20" i="93"/>
  <c r="X20" i="93"/>
  <c r="W20" i="93"/>
  <c r="W23" i="93"/>
  <c r="V23" i="93"/>
  <c r="X23" i="93"/>
  <c r="S23" i="93" s="1"/>
  <c r="W27" i="93"/>
  <c r="V27" i="93"/>
  <c r="X27" i="93"/>
  <c r="Y27" i="93"/>
  <c r="Y30" i="93"/>
  <c r="X30" i="93"/>
  <c r="V30" i="93"/>
  <c r="W30" i="93"/>
  <c r="V37" i="93"/>
  <c r="Y37" i="93"/>
  <c r="X37" i="93"/>
  <c r="W40" i="93"/>
  <c r="V40" i="93"/>
  <c r="Y40" i="93"/>
  <c r="X40" i="93"/>
  <c r="X43" i="93"/>
  <c r="W43" i="93"/>
  <c r="Y43" i="93"/>
  <c r="V43" i="93"/>
  <c r="Y46" i="93"/>
  <c r="X46" i="93"/>
  <c r="V46" i="93"/>
  <c r="W46" i="93"/>
  <c r="Y51" i="93"/>
  <c r="X51" i="93"/>
  <c r="W51" i="93"/>
  <c r="V51" i="93"/>
  <c r="X56" i="93"/>
  <c r="W56" i="93"/>
  <c r="Y56" i="93"/>
  <c r="V56" i="93"/>
  <c r="W57" i="93"/>
  <c r="V57" i="93"/>
  <c r="X57" i="93"/>
  <c r="Y57" i="93"/>
  <c r="W62" i="93"/>
  <c r="V62" i="93"/>
  <c r="Y62" i="93"/>
  <c r="X62" i="93"/>
  <c r="X65" i="93"/>
  <c r="W65" i="93"/>
  <c r="Y65" i="93"/>
  <c r="V65" i="93"/>
  <c r="X69" i="93"/>
  <c r="W69" i="93"/>
  <c r="Y69" i="93"/>
  <c r="Y73" i="93"/>
  <c r="X73" i="93"/>
  <c r="W73" i="93"/>
  <c r="V73" i="93"/>
  <c r="Y77" i="93"/>
  <c r="X77" i="93"/>
  <c r="W77" i="93"/>
  <c r="V77" i="93"/>
  <c r="V82" i="93"/>
  <c r="Y82" i="93"/>
  <c r="X82" i="93"/>
  <c r="W82" i="93"/>
  <c r="W85" i="93"/>
  <c r="Y85" i="93"/>
  <c r="X85" i="93"/>
  <c r="V85" i="93"/>
  <c r="S85" i="93" s="1"/>
  <c r="W9" i="86"/>
  <c r="Y9" i="86"/>
  <c r="X9" i="86"/>
  <c r="V9" i="86"/>
  <c r="W13" i="86"/>
  <c r="Y13" i="86"/>
  <c r="X13" i="86"/>
  <c r="V13" i="86"/>
  <c r="W17" i="86"/>
  <c r="Y17" i="86"/>
  <c r="X17" i="86"/>
  <c r="V17" i="86"/>
  <c r="W21" i="86"/>
  <c r="Y21" i="86"/>
  <c r="X21" i="86"/>
  <c r="V21" i="86"/>
  <c r="W25" i="86"/>
  <c r="Y25" i="86"/>
  <c r="X25" i="86"/>
  <c r="V25" i="86"/>
  <c r="X29" i="86"/>
  <c r="S29" i="86" s="1"/>
  <c r="Y29" i="86"/>
  <c r="W29" i="86"/>
  <c r="V29" i="86"/>
  <c r="Y32" i="86"/>
  <c r="X32" i="86"/>
  <c r="W32" i="86"/>
  <c r="V32" i="86"/>
  <c r="Y36" i="86"/>
  <c r="X36" i="86"/>
  <c r="W36" i="86"/>
  <c r="V36" i="86"/>
  <c r="Y40" i="86"/>
  <c r="X40" i="86"/>
  <c r="W40" i="86"/>
  <c r="V40" i="86"/>
  <c r="Y44" i="86"/>
  <c r="X44" i="86"/>
  <c r="W44" i="86"/>
  <c r="V44" i="86"/>
  <c r="Y48" i="86"/>
  <c r="X48" i="86"/>
  <c r="W48" i="86"/>
  <c r="V48" i="86"/>
  <c r="V52" i="86"/>
  <c r="W52" i="86"/>
  <c r="Y52" i="86"/>
  <c r="X52" i="86"/>
  <c r="V56" i="86"/>
  <c r="S56" i="86" s="1"/>
  <c r="W56" i="86"/>
  <c r="Y56" i="86"/>
  <c r="X56" i="86"/>
  <c r="V60" i="86"/>
  <c r="W60" i="86"/>
  <c r="Y60" i="86"/>
  <c r="X60" i="86"/>
  <c r="V64" i="86"/>
  <c r="W64" i="86"/>
  <c r="Y64" i="86"/>
  <c r="X64" i="86"/>
  <c r="W67" i="86"/>
  <c r="V67" i="86"/>
  <c r="Y67" i="86"/>
  <c r="X67" i="86"/>
  <c r="X71" i="86"/>
  <c r="W71" i="86"/>
  <c r="V71" i="86"/>
  <c r="Y71" i="86"/>
  <c r="X75" i="86"/>
  <c r="W75" i="86"/>
  <c r="V75" i="86"/>
  <c r="X79" i="86"/>
  <c r="W79" i="86"/>
  <c r="V79" i="86"/>
  <c r="Y79" i="86"/>
  <c r="V9" i="88"/>
  <c r="S9" i="88" s="1"/>
  <c r="V13" i="88"/>
  <c r="V18" i="88"/>
  <c r="V26" i="88"/>
  <c r="W42" i="93"/>
  <c r="V69" i="93"/>
  <c r="O154" i="20"/>
  <c r="T338" i="21"/>
  <c r="W338" i="21" s="1"/>
  <c r="R21" i="21"/>
  <c r="U21" i="21" s="1"/>
  <c r="R222" i="22"/>
  <c r="U222" i="22" s="1"/>
  <c r="R140" i="22"/>
  <c r="U140" i="22" s="1"/>
  <c r="R38" i="22"/>
  <c r="U38" i="22" s="1"/>
  <c r="W7" i="88"/>
  <c r="Y7" i="88"/>
  <c r="X7" i="88"/>
  <c r="W11" i="88"/>
  <c r="Y11" i="88"/>
  <c r="X11" i="88"/>
  <c r="V15" i="88"/>
  <c r="Y15" i="88"/>
  <c r="W15" i="88"/>
  <c r="V19" i="88"/>
  <c r="Y19" i="88"/>
  <c r="W19" i="88"/>
  <c r="V23" i="88"/>
  <c r="Y23" i="88"/>
  <c r="W23" i="88"/>
  <c r="V27" i="88"/>
  <c r="Y27" i="88"/>
  <c r="W27" i="88"/>
  <c r="W31" i="88"/>
  <c r="X31" i="88"/>
  <c r="Y31" i="88"/>
  <c r="V31" i="88"/>
  <c r="S31" i="88" s="1"/>
  <c r="W35" i="88"/>
  <c r="Y35" i="88"/>
  <c r="X35" i="88"/>
  <c r="X39" i="88"/>
  <c r="W39" i="88"/>
  <c r="Y39" i="88"/>
  <c r="V39" i="88"/>
  <c r="S39" i="88" s="1"/>
  <c r="X43" i="88"/>
  <c r="W43" i="88"/>
  <c r="Y43" i="88"/>
  <c r="V43" i="88"/>
  <c r="X47" i="88"/>
  <c r="W47" i="88"/>
  <c r="Y47" i="88"/>
  <c r="V47" i="88"/>
  <c r="Y51" i="88"/>
  <c r="X51" i="88"/>
  <c r="W51" i="88"/>
  <c r="V51" i="88"/>
  <c r="S51" i="88" s="1"/>
  <c r="Y55" i="88"/>
  <c r="X55" i="88"/>
  <c r="W55" i="88"/>
  <c r="V55" i="88"/>
  <c r="S55" i="88" s="1"/>
  <c r="Y59" i="88"/>
  <c r="X59" i="88"/>
  <c r="W59" i="88"/>
  <c r="V59" i="88"/>
  <c r="S59" i="88" s="1"/>
  <c r="Y63" i="88"/>
  <c r="X63" i="88"/>
  <c r="W63" i="88"/>
  <c r="V63" i="88"/>
  <c r="S63" i="88" s="1"/>
  <c r="Y67" i="88"/>
  <c r="X67" i="88"/>
  <c r="W67" i="88"/>
  <c r="V67" i="88"/>
  <c r="S67" i="88" s="1"/>
  <c r="V71" i="88"/>
  <c r="Y71" i="88"/>
  <c r="X71" i="88"/>
  <c r="W71" i="88"/>
  <c r="V75" i="88"/>
  <c r="Y75" i="88"/>
  <c r="X75" i="88"/>
  <c r="W75" i="88"/>
  <c r="V79" i="88"/>
  <c r="Y79" i="88"/>
  <c r="X79" i="88"/>
  <c r="W79" i="88"/>
  <c r="V83" i="88"/>
  <c r="Y83" i="88"/>
  <c r="X83" i="88"/>
  <c r="W83" i="88"/>
  <c r="V87" i="88"/>
  <c r="Y87" i="88"/>
  <c r="X87" i="88"/>
  <c r="W87" i="88"/>
  <c r="V92" i="88"/>
  <c r="Y92" i="88"/>
  <c r="X92" i="88"/>
  <c r="W92" i="88"/>
  <c r="V8" i="93"/>
  <c r="Y8" i="93"/>
  <c r="X8" i="93"/>
  <c r="W8" i="93"/>
  <c r="W11" i="93"/>
  <c r="V11" i="93"/>
  <c r="S11" i="93" s="1"/>
  <c r="X11" i="93"/>
  <c r="Y11" i="93"/>
  <c r="X18" i="93"/>
  <c r="W18" i="93"/>
  <c r="Y18" i="93"/>
  <c r="Y21" i="93"/>
  <c r="X21" i="93"/>
  <c r="W21" i="93"/>
  <c r="V21" i="93"/>
  <c r="V24" i="93"/>
  <c r="Y24" i="93"/>
  <c r="X24" i="93"/>
  <c r="W24" i="93"/>
  <c r="W28" i="93"/>
  <c r="V28" i="93"/>
  <c r="Y28" i="93"/>
  <c r="X28" i="93"/>
  <c r="X31" i="93"/>
  <c r="W31" i="93"/>
  <c r="Y31" i="93"/>
  <c r="V31" i="93"/>
  <c r="S31" i="93" s="1"/>
  <c r="Y34" i="93"/>
  <c r="X34" i="93"/>
  <c r="V34" i="93"/>
  <c r="S34" i="93" s="1"/>
  <c r="V41" i="93"/>
  <c r="Y41" i="93"/>
  <c r="X41" i="93"/>
  <c r="W41" i="93"/>
  <c r="W44" i="93"/>
  <c r="V44" i="93"/>
  <c r="Y44" i="93"/>
  <c r="X44" i="93"/>
  <c r="S44" i="93"/>
  <c r="X47" i="93"/>
  <c r="W47" i="93"/>
  <c r="Y47" i="93"/>
  <c r="V47" i="93"/>
  <c r="S47" i="93" s="1"/>
  <c r="X52" i="93"/>
  <c r="W52" i="93"/>
  <c r="Y52" i="93"/>
  <c r="V52" i="93"/>
  <c r="W53" i="93"/>
  <c r="V53" i="93"/>
  <c r="X53" i="93"/>
  <c r="Y53" i="93"/>
  <c r="V58" i="93"/>
  <c r="W58" i="93"/>
  <c r="Y58" i="93"/>
  <c r="X58" i="93"/>
  <c r="V63" i="93"/>
  <c r="Y63" i="93"/>
  <c r="W63" i="93"/>
  <c r="X63" i="93"/>
  <c r="W66" i="93"/>
  <c r="V66" i="93"/>
  <c r="Y66" i="93"/>
  <c r="X66" i="93"/>
  <c r="Y70" i="93"/>
  <c r="Y74" i="93"/>
  <c r="Y78" i="93"/>
  <c r="Y83" i="93"/>
  <c r="X83" i="93"/>
  <c r="W83" i="93"/>
  <c r="V83" i="93"/>
  <c r="S83" i="93" s="1"/>
  <c r="V86" i="93"/>
  <c r="Y86" i="93"/>
  <c r="X86" i="93"/>
  <c r="W86" i="93"/>
  <c r="V10" i="86"/>
  <c r="N10" i="86"/>
  <c r="O10" i="86"/>
  <c r="Y10" i="86"/>
  <c r="X10" i="86"/>
  <c r="W10" i="86"/>
  <c r="V14" i="86"/>
  <c r="N14" i="86"/>
  <c r="O14" i="86"/>
  <c r="Y14" i="86"/>
  <c r="X14" i="86"/>
  <c r="W14" i="86"/>
  <c r="V18" i="86"/>
  <c r="N18" i="86"/>
  <c r="O18" i="86"/>
  <c r="Y18" i="86"/>
  <c r="X18" i="86"/>
  <c r="W18" i="86"/>
  <c r="V22" i="86"/>
  <c r="N22" i="86"/>
  <c r="O22" i="86"/>
  <c r="Y22" i="86"/>
  <c r="X22" i="86"/>
  <c r="W22" i="86"/>
  <c r="V26" i="86"/>
  <c r="N26" i="86"/>
  <c r="O26" i="86"/>
  <c r="Y26" i="86"/>
  <c r="X26" i="86"/>
  <c r="W26" i="86"/>
  <c r="W30" i="86"/>
  <c r="Y30" i="86"/>
  <c r="S30" i="86" s="1"/>
  <c r="X30" i="86"/>
  <c r="V30" i="86"/>
  <c r="X33" i="86"/>
  <c r="Y33" i="86"/>
  <c r="W33" i="86"/>
  <c r="V33" i="86"/>
  <c r="X37" i="86"/>
  <c r="Y37" i="86"/>
  <c r="W37" i="86"/>
  <c r="V37" i="86"/>
  <c r="X41" i="86"/>
  <c r="Y41" i="86"/>
  <c r="W41" i="86"/>
  <c r="X45" i="86"/>
  <c r="Y45" i="86"/>
  <c r="W45" i="86"/>
  <c r="V45" i="86"/>
  <c r="Y49" i="86"/>
  <c r="V49" i="86"/>
  <c r="W49" i="86"/>
  <c r="X49" i="86"/>
  <c r="Y53" i="86"/>
  <c r="V53" i="86"/>
  <c r="W53" i="86"/>
  <c r="X53" i="86"/>
  <c r="Y57" i="86"/>
  <c r="V57" i="86"/>
  <c r="S57" i="86" s="1"/>
  <c r="W57" i="86"/>
  <c r="X57" i="86"/>
  <c r="Y61" i="86"/>
  <c r="V61" i="86"/>
  <c r="W61" i="86"/>
  <c r="Y65" i="86"/>
  <c r="V65" i="86"/>
  <c r="W65" i="86"/>
  <c r="X65" i="86"/>
  <c r="V68" i="86"/>
  <c r="W68" i="86"/>
  <c r="Y68" i="86"/>
  <c r="X68" i="86"/>
  <c r="W72" i="86"/>
  <c r="X72" i="86"/>
  <c r="V72" i="86"/>
  <c r="Y72" i="86"/>
  <c r="W76" i="86"/>
  <c r="X76" i="86"/>
  <c r="V76" i="86"/>
  <c r="Y76" i="86"/>
  <c r="X33" i="88"/>
  <c r="W42" i="88"/>
  <c r="W45" i="88"/>
  <c r="Y7" i="93"/>
  <c r="V10" i="93"/>
  <c r="Y23" i="93"/>
  <c r="V26" i="93"/>
  <c r="N26" i="93"/>
  <c r="O26" i="93"/>
  <c r="N96" i="88"/>
  <c r="O96" i="88"/>
  <c r="N100" i="88"/>
  <c r="O100" i="88"/>
  <c r="N101" i="88"/>
  <c r="O101" i="88"/>
  <c r="N71" i="93"/>
  <c r="O71" i="93"/>
  <c r="N10" i="88"/>
  <c r="O10" i="88"/>
  <c r="N18" i="88"/>
  <c r="O18" i="88"/>
  <c r="N23" i="93"/>
  <c r="O23" i="93"/>
  <c r="N21" i="93"/>
  <c r="O21" i="93"/>
  <c r="N11" i="88"/>
  <c r="O11" i="88"/>
  <c r="N93" i="88"/>
  <c r="O93" i="88"/>
  <c r="N76" i="86"/>
  <c r="O76" i="86"/>
  <c r="N72" i="86"/>
  <c r="O72" i="86"/>
  <c r="N86" i="93"/>
  <c r="O86" i="93"/>
  <c r="N82" i="93"/>
  <c r="O82" i="93"/>
  <c r="N76" i="93"/>
  <c r="O76" i="93"/>
  <c r="N72" i="93"/>
  <c r="O72" i="93"/>
  <c r="N77" i="86"/>
  <c r="O77" i="86"/>
  <c r="N73" i="86"/>
  <c r="O73" i="86"/>
  <c r="N80" i="93"/>
  <c r="O80" i="93"/>
  <c r="K97" i="92"/>
  <c r="N61" i="86"/>
  <c r="O61" i="86"/>
  <c r="N57" i="86"/>
  <c r="O57" i="86"/>
  <c r="N53" i="86"/>
  <c r="O53" i="86"/>
  <c r="N49" i="86"/>
  <c r="O49" i="86"/>
  <c r="N63" i="93"/>
  <c r="O63" i="93"/>
  <c r="N58" i="93"/>
  <c r="O58" i="93"/>
  <c r="N64" i="86"/>
  <c r="O64" i="86"/>
  <c r="N60" i="86"/>
  <c r="O60" i="86"/>
  <c r="N52" i="86"/>
  <c r="O52" i="86"/>
  <c r="N51" i="93"/>
  <c r="O51" i="93"/>
  <c r="N58" i="88"/>
  <c r="O58" i="88"/>
  <c r="N50" i="88"/>
  <c r="O50" i="88"/>
  <c r="N50" i="93"/>
  <c r="O50" i="93"/>
  <c r="N65" i="88"/>
  <c r="O65" i="88"/>
  <c r="N61" i="88"/>
  <c r="O61" i="88"/>
  <c r="N57" i="88"/>
  <c r="O57" i="88"/>
  <c r="N53" i="88"/>
  <c r="O53" i="88"/>
  <c r="N49" i="88"/>
  <c r="O49" i="88"/>
  <c r="N59" i="93"/>
  <c r="O59" i="93"/>
  <c r="N64" i="93"/>
  <c r="O64" i="93"/>
  <c r="N56" i="86"/>
  <c r="O56" i="86"/>
  <c r="N65" i="93"/>
  <c r="O65" i="93"/>
  <c r="N56" i="93"/>
  <c r="O56" i="93"/>
  <c r="N66" i="88"/>
  <c r="O66" i="88"/>
  <c r="N62" i="88"/>
  <c r="O62" i="88"/>
  <c r="N54" i="88"/>
  <c r="O54" i="88"/>
  <c r="N66" i="86"/>
  <c r="O66" i="86"/>
  <c r="N63" i="86"/>
  <c r="O63" i="86"/>
  <c r="N59" i="86"/>
  <c r="O59" i="86"/>
  <c r="N55" i="86"/>
  <c r="O55" i="86"/>
  <c r="N51" i="86"/>
  <c r="O51" i="86"/>
  <c r="N41" i="93"/>
  <c r="O41" i="93"/>
  <c r="N31" i="93"/>
  <c r="O31" i="93"/>
  <c r="N43" i="93"/>
  <c r="O43" i="93"/>
  <c r="N30" i="93"/>
  <c r="O30" i="93"/>
  <c r="N34" i="88"/>
  <c r="O34" i="88"/>
  <c r="N30" i="88"/>
  <c r="O30" i="88"/>
  <c r="N39" i="93"/>
  <c r="O39" i="93"/>
  <c r="N41" i="88"/>
  <c r="O41" i="88"/>
  <c r="N45" i="93"/>
  <c r="O45" i="93"/>
  <c r="N36" i="88"/>
  <c r="O36" i="88"/>
  <c r="N32" i="88"/>
  <c r="O32" i="88"/>
  <c r="N28" i="88"/>
  <c r="O28" i="88"/>
  <c r="K115" i="92"/>
  <c r="M118" i="92"/>
  <c r="K116" i="92"/>
  <c r="N9" i="93"/>
  <c r="O9" i="93"/>
  <c r="N10" i="93"/>
  <c r="O10" i="93"/>
  <c r="K102" i="92"/>
  <c r="K106" i="92"/>
  <c r="M100" i="92"/>
  <c r="N23" i="88"/>
  <c r="O23" i="88"/>
  <c r="N7" i="88"/>
  <c r="O7" i="88"/>
  <c r="N45" i="88"/>
  <c r="O45" i="88"/>
  <c r="N33" i="88"/>
  <c r="O33" i="88"/>
  <c r="U344" i="17"/>
  <c r="U364" i="17" s="1"/>
  <c r="U253" i="19"/>
  <c r="U346" i="12"/>
  <c r="W176" i="10"/>
  <c r="U29" i="15"/>
  <c r="W16" i="13"/>
  <c r="W302" i="12"/>
  <c r="W281" i="11"/>
  <c r="W92" i="10"/>
  <c r="W344" i="9"/>
  <c r="W364" i="9" s="1"/>
  <c r="T364" i="9"/>
  <c r="W281" i="10"/>
  <c r="U323" i="12"/>
  <c r="W199" i="8"/>
  <c r="W176" i="9"/>
  <c r="U365" i="8"/>
  <c r="N65" i="86"/>
  <c r="O65" i="86"/>
  <c r="N37" i="86"/>
  <c r="O37" i="86"/>
  <c r="N33" i="86"/>
  <c r="O33" i="86"/>
  <c r="N30" i="86"/>
  <c r="O30" i="86"/>
  <c r="N83" i="93"/>
  <c r="O83" i="93"/>
  <c r="N52" i="93"/>
  <c r="O52" i="93"/>
  <c r="N47" i="93"/>
  <c r="O47" i="93"/>
  <c r="N34" i="93"/>
  <c r="O34" i="93"/>
  <c r="N18" i="93"/>
  <c r="O18" i="93"/>
  <c r="N11" i="93"/>
  <c r="O11" i="93"/>
  <c r="N35" i="88"/>
  <c r="O35" i="88"/>
  <c r="N15" i="88"/>
  <c r="O15" i="88"/>
  <c r="N13" i="88"/>
  <c r="O13" i="88"/>
  <c r="N44" i="86"/>
  <c r="O44" i="86"/>
  <c r="N40" i="86"/>
  <c r="O40" i="86"/>
  <c r="N36" i="86"/>
  <c r="O36" i="86"/>
  <c r="N32" i="86"/>
  <c r="O32" i="86"/>
  <c r="N29" i="86"/>
  <c r="O29" i="86"/>
  <c r="N25" i="86"/>
  <c r="O25" i="86"/>
  <c r="N21" i="86"/>
  <c r="O21" i="86"/>
  <c r="N17" i="86"/>
  <c r="O17" i="86"/>
  <c r="N13" i="86"/>
  <c r="O13" i="86"/>
  <c r="N9" i="86"/>
  <c r="O9" i="86"/>
  <c r="N85" i="93"/>
  <c r="O85" i="93"/>
  <c r="N77" i="93"/>
  <c r="O77" i="93"/>
  <c r="N73" i="93"/>
  <c r="O73" i="93"/>
  <c r="N46" i="93"/>
  <c r="O46" i="93"/>
  <c r="N20" i="93"/>
  <c r="O20" i="93"/>
  <c r="N42" i="88"/>
  <c r="O42" i="88"/>
  <c r="N38" i="88"/>
  <c r="O38" i="88"/>
  <c r="N22" i="88"/>
  <c r="O22" i="88"/>
  <c r="N47" i="86"/>
  <c r="O47" i="86"/>
  <c r="N43" i="86"/>
  <c r="O43" i="86"/>
  <c r="N39" i="86"/>
  <c r="O39" i="86"/>
  <c r="N35" i="86"/>
  <c r="O35" i="86"/>
  <c r="N31" i="86"/>
  <c r="O31" i="86"/>
  <c r="N68" i="93"/>
  <c r="O68" i="93"/>
  <c r="N61" i="93"/>
  <c r="O61" i="93"/>
  <c r="N60" i="93"/>
  <c r="O60" i="93"/>
  <c r="N55" i="93"/>
  <c r="O55" i="93"/>
  <c r="N42" i="93"/>
  <c r="O42" i="93"/>
  <c r="N19" i="93"/>
  <c r="O19" i="93"/>
  <c r="N46" i="86"/>
  <c r="O46" i="86"/>
  <c r="N42" i="86"/>
  <c r="O42" i="86"/>
  <c r="N38" i="86"/>
  <c r="O38" i="86"/>
  <c r="N34" i="86"/>
  <c r="O34" i="86"/>
  <c r="N23" i="86"/>
  <c r="O23" i="86"/>
  <c r="N19" i="86"/>
  <c r="O19" i="86"/>
  <c r="N15" i="86"/>
  <c r="O15" i="86"/>
  <c r="N11" i="86"/>
  <c r="O11" i="86"/>
  <c r="N7" i="86"/>
  <c r="O7" i="86"/>
  <c r="N22" i="93"/>
  <c r="O22" i="93"/>
  <c r="N68" i="88"/>
  <c r="O68" i="88"/>
  <c r="N64" i="88"/>
  <c r="O64" i="88"/>
  <c r="N60" i="88"/>
  <c r="O60" i="88"/>
  <c r="N56" i="88"/>
  <c r="O56" i="88"/>
  <c r="N52" i="88"/>
  <c r="O52" i="88"/>
  <c r="N24" i="88"/>
  <c r="O24" i="88"/>
  <c r="N20" i="88"/>
  <c r="O20" i="88"/>
  <c r="N16" i="88"/>
  <c r="O16" i="88"/>
  <c r="N79" i="93"/>
  <c r="O79" i="93"/>
  <c r="W134" i="18"/>
  <c r="W154" i="18" s="1"/>
  <c r="N67" i="93"/>
  <c r="O67" i="93"/>
  <c r="N12" i="93"/>
  <c r="O12" i="93"/>
  <c r="U114" i="13"/>
  <c r="N35" i="93"/>
  <c r="O35" i="93"/>
  <c r="U386" i="17"/>
  <c r="U406" i="17" s="1"/>
  <c r="U177" i="15"/>
  <c r="U196" i="15" s="1"/>
  <c r="U414" i="12"/>
  <c r="W344" i="10"/>
  <c r="U155" i="15"/>
  <c r="U387" i="12"/>
  <c r="W365" i="11"/>
  <c r="W82" i="14"/>
  <c r="U302" i="8"/>
  <c r="W345" i="8"/>
  <c r="R217" i="19"/>
  <c r="N68" i="86"/>
  <c r="O68" i="86"/>
  <c r="N45" i="86"/>
  <c r="O45" i="86"/>
  <c r="N41" i="86"/>
  <c r="O41" i="86"/>
  <c r="N78" i="93"/>
  <c r="O78" i="93"/>
  <c r="N74" i="93"/>
  <c r="O74" i="93"/>
  <c r="N70" i="93"/>
  <c r="O70" i="93"/>
  <c r="N28" i="93"/>
  <c r="O28" i="93"/>
  <c r="N8" i="93"/>
  <c r="O8" i="93"/>
  <c r="N92" i="88"/>
  <c r="O92" i="88"/>
  <c r="N87" i="88"/>
  <c r="O87" i="88"/>
  <c r="N83" i="88"/>
  <c r="O83" i="88"/>
  <c r="N79" i="88"/>
  <c r="O79" i="88"/>
  <c r="N75" i="88"/>
  <c r="O75" i="88"/>
  <c r="N71" i="88"/>
  <c r="O71" i="88"/>
  <c r="N31" i="88"/>
  <c r="O31" i="88"/>
  <c r="N19" i="88"/>
  <c r="O19" i="88"/>
  <c r="N9" i="88"/>
  <c r="O9" i="88"/>
  <c r="N75" i="86"/>
  <c r="O75" i="86"/>
  <c r="N71" i="86"/>
  <c r="O71" i="86"/>
  <c r="N62" i="93"/>
  <c r="O62" i="93"/>
  <c r="N57" i="93"/>
  <c r="O57" i="93"/>
  <c r="N40" i="93"/>
  <c r="O40" i="93"/>
  <c r="N37" i="93"/>
  <c r="O37" i="93"/>
  <c r="N17" i="93"/>
  <c r="O17" i="93"/>
  <c r="N14" i="93"/>
  <c r="O14" i="93"/>
  <c r="N46" i="88"/>
  <c r="O46" i="88"/>
  <c r="U324" i="21"/>
  <c r="N28" i="86"/>
  <c r="O28" i="86"/>
  <c r="N24" i="86"/>
  <c r="O24" i="86"/>
  <c r="N20" i="86"/>
  <c r="O20" i="86"/>
  <c r="N16" i="86"/>
  <c r="O16" i="86"/>
  <c r="N12" i="86"/>
  <c r="O12" i="86"/>
  <c r="N8" i="86"/>
  <c r="O8" i="86"/>
  <c r="N84" i="93"/>
  <c r="O84" i="93"/>
  <c r="N81" i="93"/>
  <c r="O81" i="93"/>
  <c r="N36" i="93"/>
  <c r="O36" i="93"/>
  <c r="N16" i="93"/>
  <c r="O16" i="93"/>
  <c r="N94" i="88"/>
  <c r="O94" i="88"/>
  <c r="N89" i="88"/>
  <c r="O89" i="88"/>
  <c r="N85" i="88"/>
  <c r="O85" i="88"/>
  <c r="N81" i="88"/>
  <c r="O81" i="88"/>
  <c r="N77" i="88"/>
  <c r="O77" i="88"/>
  <c r="N73" i="88"/>
  <c r="O73" i="88"/>
  <c r="N38" i="93"/>
  <c r="O38" i="93"/>
  <c r="N88" i="88"/>
  <c r="O88" i="88"/>
  <c r="N84" i="88"/>
  <c r="O84" i="88"/>
  <c r="N80" i="88"/>
  <c r="O80" i="88"/>
  <c r="N76" i="88"/>
  <c r="O76" i="88"/>
  <c r="N72" i="88"/>
  <c r="O72" i="88"/>
  <c r="N8" i="88"/>
  <c r="O8" i="88"/>
  <c r="N29" i="93"/>
  <c r="O29" i="93"/>
  <c r="N75" i="93"/>
  <c r="O75" i="93"/>
  <c r="N32" i="93"/>
  <c r="O32" i="93"/>
  <c r="W281" i="16"/>
  <c r="T406" i="19"/>
  <c r="W197" i="11"/>
  <c r="U239" i="12"/>
  <c r="U259" i="12" s="1"/>
  <c r="U411" i="14"/>
  <c r="W71" i="13"/>
  <c r="U408" i="8"/>
  <c r="W31" i="8"/>
  <c r="U401" i="10"/>
  <c r="U303" i="9"/>
  <c r="U387" i="8"/>
  <c r="U282" i="10"/>
  <c r="W281" i="8"/>
  <c r="R91" i="22"/>
  <c r="N66" i="93"/>
  <c r="O66" i="93"/>
  <c r="N53" i="93"/>
  <c r="O53" i="93"/>
  <c r="N44" i="93"/>
  <c r="O44" i="93"/>
  <c r="N24" i="93"/>
  <c r="O24" i="93"/>
  <c r="N67" i="88"/>
  <c r="O67" i="88"/>
  <c r="N63" i="88"/>
  <c r="O63" i="88"/>
  <c r="N59" i="88"/>
  <c r="O59" i="88"/>
  <c r="N55" i="88"/>
  <c r="O55" i="88"/>
  <c r="N51" i="88"/>
  <c r="O51" i="88"/>
  <c r="N47" i="88"/>
  <c r="O47" i="88"/>
  <c r="N43" i="88"/>
  <c r="O43" i="88"/>
  <c r="N39" i="88"/>
  <c r="O39" i="88"/>
  <c r="N26" i="88"/>
  <c r="O26" i="88"/>
  <c r="N79" i="86"/>
  <c r="O79" i="86"/>
  <c r="N67" i="86"/>
  <c r="O67" i="86"/>
  <c r="N7" i="93"/>
  <c r="O7" i="93"/>
  <c r="N91" i="88"/>
  <c r="O91" i="88"/>
  <c r="N86" i="88"/>
  <c r="O86" i="88"/>
  <c r="N82" i="88"/>
  <c r="O82" i="88"/>
  <c r="N78" i="88"/>
  <c r="O78" i="88"/>
  <c r="N74" i="88"/>
  <c r="O74" i="88"/>
  <c r="N70" i="88"/>
  <c r="O70" i="88"/>
  <c r="N14" i="88"/>
  <c r="O14" i="88"/>
  <c r="N78" i="86"/>
  <c r="O78" i="86"/>
  <c r="N74" i="86"/>
  <c r="O74" i="86"/>
  <c r="N70" i="86"/>
  <c r="O70" i="86"/>
  <c r="N33" i="93"/>
  <c r="O33" i="93"/>
  <c r="N13" i="93"/>
  <c r="O13" i="93"/>
  <c r="N37" i="88"/>
  <c r="O37" i="88"/>
  <c r="N29" i="88"/>
  <c r="O29" i="88"/>
  <c r="N25" i="88"/>
  <c r="O25" i="88"/>
  <c r="N21" i="88"/>
  <c r="O21" i="88"/>
  <c r="N17" i="88"/>
  <c r="O17" i="88"/>
  <c r="N62" i="86"/>
  <c r="O62" i="86"/>
  <c r="N58" i="86"/>
  <c r="O58" i="86"/>
  <c r="N54" i="86"/>
  <c r="O54" i="86"/>
  <c r="N50" i="86"/>
  <c r="O50" i="86"/>
  <c r="N49" i="93"/>
  <c r="O49" i="93"/>
  <c r="N15" i="93"/>
  <c r="O15" i="93"/>
  <c r="N44" i="88"/>
  <c r="O44" i="88"/>
  <c r="N40" i="88"/>
  <c r="O40" i="88"/>
  <c r="N12" i="88"/>
  <c r="O12" i="88"/>
  <c r="W326" i="21"/>
  <c r="U290" i="17"/>
  <c r="N95" i="88"/>
  <c r="O95" i="88"/>
  <c r="N25" i="93"/>
  <c r="O25" i="93"/>
  <c r="W407" i="22"/>
  <c r="W427" i="22" s="1"/>
  <c r="N54" i="93"/>
  <c r="O54" i="93"/>
  <c r="U206" i="17"/>
  <c r="U260" i="14"/>
  <c r="U280" i="14" s="1"/>
  <c r="R280" i="14"/>
  <c r="U197" i="12"/>
  <c r="U217" i="12" s="1"/>
  <c r="R112" i="15"/>
  <c r="U8" i="12"/>
  <c r="U28" i="12" s="1"/>
  <c r="U262" i="17"/>
  <c r="U280" i="17" s="1"/>
  <c r="W113" i="10"/>
  <c r="U239" i="10"/>
  <c r="U259" i="10" s="1"/>
  <c r="R259" i="10"/>
  <c r="W386" i="12"/>
  <c r="U407" i="11"/>
  <c r="U427" i="11" s="1"/>
  <c r="R427" i="11"/>
  <c r="U260" i="8"/>
  <c r="U303" i="15"/>
  <c r="U322" i="15" s="1"/>
  <c r="U155" i="8"/>
  <c r="W323" i="12"/>
  <c r="W324" i="11"/>
  <c r="U30" i="10"/>
  <c r="U8" i="9"/>
  <c r="W218" i="8"/>
  <c r="T406" i="15"/>
  <c r="M103" i="92"/>
  <c r="M98" i="92"/>
  <c r="V78" i="93"/>
  <c r="V74" i="93"/>
  <c r="V70" i="93"/>
  <c r="B66" i="92"/>
  <c r="E79" i="92"/>
  <c r="G79" i="92"/>
  <c r="J86" i="92"/>
  <c r="E87" i="92"/>
  <c r="H81" i="92"/>
  <c r="K81" i="92" s="1"/>
  <c r="E84" i="92"/>
  <c r="J82" i="92"/>
  <c r="E74" i="92"/>
  <c r="G75" i="92"/>
  <c r="J88" i="92"/>
  <c r="G71" i="92"/>
  <c r="J67" i="92"/>
  <c r="G91" i="92"/>
  <c r="M91" i="92" s="1"/>
  <c r="J89" i="92"/>
  <c r="J80" i="92"/>
  <c r="M80" i="92" s="1"/>
  <c r="G74" i="92"/>
  <c r="E75" i="92"/>
  <c r="K75" i="92" s="1"/>
  <c r="J75" i="92"/>
  <c r="G73" i="92"/>
  <c r="J87" i="92"/>
  <c r="M87" i="92" s="1"/>
  <c r="E80" i="92"/>
  <c r="G83" i="92"/>
  <c r="H67" i="92"/>
  <c r="X78" i="93"/>
  <c r="X74" i="93"/>
  <c r="X70" i="93"/>
  <c r="S70" i="93" s="1"/>
  <c r="H79" i="92"/>
  <c r="K79" i="92" s="1"/>
  <c r="J70" i="92"/>
  <c r="J84" i="92"/>
  <c r="H91" i="92"/>
  <c r="G81" i="92"/>
  <c r="M81" i="92" s="1"/>
  <c r="G76" i="92"/>
  <c r="G90" i="92"/>
  <c r="M90" i="92" s="1"/>
  <c r="G84" i="92"/>
  <c r="H85" i="92"/>
  <c r="K85" i="92" s="1"/>
  <c r="H71" i="92"/>
  <c r="K71" i="92" s="1"/>
  <c r="E77" i="92"/>
  <c r="G86" i="92"/>
  <c r="M86" i="92" s="1"/>
  <c r="H72" i="92"/>
  <c r="H88" i="92"/>
  <c r="J73" i="92"/>
  <c r="G78" i="92"/>
  <c r="H77" i="92"/>
  <c r="E86" i="92"/>
  <c r="H86" i="92"/>
  <c r="E78" i="92"/>
  <c r="H76" i="92"/>
  <c r="J71" i="92"/>
  <c r="G67" i="92"/>
  <c r="E90" i="92"/>
  <c r="G70" i="92"/>
  <c r="E70" i="92"/>
  <c r="Q66" i="92"/>
  <c r="H78" i="92"/>
  <c r="J77" i="92"/>
  <c r="J69" i="92"/>
  <c r="H73" i="92"/>
  <c r="K73" i="92" s="1"/>
  <c r="H82" i="92"/>
  <c r="K82" i="92" s="1"/>
  <c r="G72" i="92"/>
  <c r="J68" i="92"/>
  <c r="H68" i="92"/>
  <c r="J85" i="92"/>
  <c r="M85" i="92" s="1"/>
  <c r="E68" i="92"/>
  <c r="H90" i="92"/>
  <c r="G88" i="92"/>
  <c r="J74" i="92"/>
  <c r="M74" i="92" s="1"/>
  <c r="E88" i="92"/>
  <c r="K88" i="92" s="1"/>
  <c r="H74" i="92"/>
  <c r="K74" i="92" s="1"/>
  <c r="H70" i="92"/>
  <c r="G89" i="92"/>
  <c r="M89" i="92" s="1"/>
  <c r="G77" i="92"/>
  <c r="M77" i="92" s="1"/>
  <c r="E91" i="92"/>
  <c r="H89" i="92"/>
  <c r="J79" i="92"/>
  <c r="E72" i="92"/>
  <c r="K72" i="92" s="1"/>
  <c r="J78" i="92"/>
  <c r="J76" i="92"/>
  <c r="H80" i="92"/>
  <c r="K80" i="92" s="1"/>
  <c r="W102" i="88"/>
  <c r="V102" i="88"/>
  <c r="V88" i="88"/>
  <c r="V84" i="88"/>
  <c r="V80" i="88"/>
  <c r="V76" i="88"/>
  <c r="V72" i="88"/>
  <c r="G61" i="92"/>
  <c r="J50" i="92"/>
  <c r="Y88" i="88"/>
  <c r="Y84" i="88"/>
  <c r="S84" i="88"/>
  <c r="Y80" i="88"/>
  <c r="Y76" i="88"/>
  <c r="Y72" i="88"/>
  <c r="G40" i="92"/>
  <c r="H48" i="92"/>
  <c r="H38" i="92"/>
  <c r="E38" i="92"/>
  <c r="V138" i="89"/>
  <c r="U138" i="89"/>
  <c r="W117" i="89"/>
  <c r="V118" i="89"/>
  <c r="W119" i="89"/>
  <c r="V120" i="89"/>
  <c r="U126" i="89"/>
  <c r="W127" i="89"/>
  <c r="V128" i="89"/>
  <c r="U134" i="89"/>
  <c r="U122" i="89"/>
  <c r="W123" i="89"/>
  <c r="U130" i="89"/>
  <c r="W131" i="89"/>
  <c r="W116" i="89"/>
  <c r="W118" i="89"/>
  <c r="V126" i="89"/>
  <c r="V134" i="89"/>
  <c r="W95" i="89"/>
  <c r="V96" i="89"/>
  <c r="W97" i="89"/>
  <c r="V98" i="89"/>
  <c r="W99" i="89"/>
  <c r="W101" i="89"/>
  <c r="V102" i="89"/>
  <c r="V104" i="89"/>
  <c r="W105" i="89"/>
  <c r="V106" i="89"/>
  <c r="W107" i="89"/>
  <c r="W109" i="89"/>
  <c r="V110" i="89"/>
  <c r="W111" i="89"/>
  <c r="V112" i="89"/>
  <c r="W113" i="89"/>
  <c r="V114" i="89"/>
  <c r="U96" i="89"/>
  <c r="U98" i="89"/>
  <c r="U102" i="89"/>
  <c r="U104" i="89"/>
  <c r="U106" i="89"/>
  <c r="U110" i="89"/>
  <c r="U112" i="89"/>
  <c r="U114" i="89"/>
  <c r="W96" i="89"/>
  <c r="W98" i="89"/>
  <c r="W102" i="89"/>
  <c r="W104" i="89"/>
  <c r="W106" i="89"/>
  <c r="W110" i="89"/>
  <c r="W112" i="89"/>
  <c r="W114" i="89"/>
  <c r="U97" i="89"/>
  <c r="U99" i="89"/>
  <c r="U101" i="89"/>
  <c r="U105" i="89"/>
  <c r="U107" i="89"/>
  <c r="U109" i="89"/>
  <c r="U113" i="89"/>
  <c r="U115" i="89"/>
  <c r="U117" i="89"/>
  <c r="U119" i="89"/>
  <c r="W120" i="89"/>
  <c r="U121" i="89"/>
  <c r="W122" i="89"/>
  <c r="U123" i="89"/>
  <c r="U125" i="89"/>
  <c r="W126" i="89"/>
  <c r="W128" i="89"/>
  <c r="U129" i="89"/>
  <c r="W130" i="89"/>
  <c r="U131" i="89"/>
  <c r="U133" i="89"/>
  <c r="W134" i="89"/>
  <c r="W136" i="89"/>
  <c r="U137" i="89"/>
  <c r="W138" i="89"/>
  <c r="U139" i="89"/>
  <c r="U141" i="89"/>
  <c r="W142" i="89"/>
  <c r="W144" i="89"/>
  <c r="U145" i="89"/>
  <c r="W146" i="89"/>
  <c r="U147" i="89"/>
  <c r="W148" i="89"/>
  <c r="U149" i="89"/>
  <c r="W150" i="89"/>
  <c r="W152" i="89"/>
  <c r="U153" i="89"/>
  <c r="W154" i="89"/>
  <c r="U155" i="89"/>
  <c r="U157" i="89"/>
  <c r="X97" i="89"/>
  <c r="X99" i="89"/>
  <c r="X101" i="89"/>
  <c r="X105" i="89"/>
  <c r="X107" i="89"/>
  <c r="X109" i="89"/>
  <c r="X113" i="89"/>
  <c r="X115" i="89"/>
  <c r="X117" i="89"/>
  <c r="X119" i="89"/>
  <c r="X123" i="89"/>
  <c r="X125" i="89"/>
  <c r="X129" i="89"/>
  <c r="X131" i="89"/>
  <c r="X133" i="89"/>
  <c r="X137" i="89"/>
  <c r="X139" i="89"/>
  <c r="X141" i="89"/>
  <c r="X145" i="89"/>
  <c r="X147" i="89"/>
  <c r="X149" i="89"/>
  <c r="X153" i="89"/>
  <c r="X155" i="89"/>
  <c r="X157" i="89"/>
  <c r="W139" i="89"/>
  <c r="W141" i="89"/>
  <c r="W143" i="89"/>
  <c r="W145" i="89"/>
  <c r="W147" i="89"/>
  <c r="W149" i="89"/>
  <c r="W153" i="89"/>
  <c r="W155" i="89"/>
  <c r="W157" i="89"/>
  <c r="S80" i="88"/>
  <c r="V115" i="89"/>
  <c r="U120" i="89"/>
  <c r="V122" i="89"/>
  <c r="W125" i="89"/>
  <c r="X128" i="89"/>
  <c r="V129" i="89"/>
  <c r="X130" i="89"/>
  <c r="V133" i="89"/>
  <c r="U136" i="89"/>
  <c r="M107" i="92"/>
  <c r="X118" i="89"/>
  <c r="V136" i="89"/>
  <c r="V137" i="89"/>
  <c r="V150" i="89"/>
  <c r="V146" i="89"/>
  <c r="V154" i="89"/>
  <c r="V142" i="89"/>
  <c r="V144" i="89"/>
  <c r="V152" i="89"/>
  <c r="K90" i="92"/>
  <c r="U93" i="22"/>
  <c r="T385" i="21"/>
  <c r="U165" i="22"/>
  <c r="U399" i="19"/>
  <c r="U198" i="20"/>
  <c r="U166" i="14"/>
  <c r="U119" i="21"/>
  <c r="U302" i="21"/>
  <c r="R133" i="15"/>
  <c r="U119" i="15"/>
  <c r="U52" i="11"/>
  <c r="T112" i="19"/>
  <c r="T217" i="19"/>
  <c r="R149" i="8"/>
  <c r="U149" i="8" s="1"/>
  <c r="R386" i="8"/>
  <c r="O259" i="8"/>
  <c r="R242" i="8"/>
  <c r="T239" i="8"/>
  <c r="R107" i="8"/>
  <c r="U107" i="8" s="1"/>
  <c r="T386" i="13"/>
  <c r="W386" i="13"/>
  <c r="T136" i="13"/>
  <c r="W136" i="13" s="1"/>
  <c r="R419" i="14"/>
  <c r="U419" i="14" s="1"/>
  <c r="Q301" i="14"/>
  <c r="T271" i="14"/>
  <c r="W271" i="14"/>
  <c r="W363" i="13"/>
  <c r="Q364" i="13"/>
  <c r="T107" i="13"/>
  <c r="W107" i="13" s="1"/>
  <c r="Q385" i="14"/>
  <c r="T239" i="14"/>
  <c r="T259" i="14" s="1"/>
  <c r="Q217" i="14"/>
  <c r="O427" i="15"/>
  <c r="R102" i="8"/>
  <c r="U102" i="8" s="1"/>
  <c r="R317" i="9"/>
  <c r="U317" i="9" s="1"/>
  <c r="O49" i="12"/>
  <c r="T323" i="13"/>
  <c r="O343" i="13"/>
  <c r="R302" i="13"/>
  <c r="O385" i="14"/>
  <c r="Q259" i="14"/>
  <c r="O154" i="14"/>
  <c r="R40" i="14"/>
  <c r="U40" i="14" s="1"/>
  <c r="R35" i="14"/>
  <c r="U35" i="14" s="1"/>
  <c r="O406" i="15"/>
  <c r="E67" i="92"/>
  <c r="O385" i="13"/>
  <c r="O301" i="13"/>
  <c r="O259" i="13"/>
  <c r="Q427" i="14"/>
  <c r="O364" i="14"/>
  <c r="R294" i="14"/>
  <c r="U294" i="14" s="1"/>
  <c r="O70" i="14"/>
  <c r="Q49" i="14"/>
  <c r="Q28" i="14"/>
  <c r="O196" i="16"/>
  <c r="Q70" i="16"/>
  <c r="Q385" i="17"/>
  <c r="R123" i="17"/>
  <c r="U123" i="17" s="1"/>
  <c r="O364" i="18"/>
  <c r="O154" i="18"/>
  <c r="R422" i="20"/>
  <c r="U422" i="20" s="1"/>
  <c r="R420" i="20"/>
  <c r="U420" i="20" s="1"/>
  <c r="Q322" i="20"/>
  <c r="Q322" i="18"/>
  <c r="R254" i="18"/>
  <c r="U254" i="18" s="1"/>
  <c r="R198" i="18"/>
  <c r="U198" i="18" s="1"/>
  <c r="Q175" i="18"/>
  <c r="R355" i="19"/>
  <c r="U355" i="19" s="1"/>
  <c r="O322" i="19"/>
  <c r="R295" i="19"/>
  <c r="U295" i="19" s="1"/>
  <c r="O91" i="19"/>
  <c r="R378" i="20"/>
  <c r="U378" i="20" s="1"/>
  <c r="R324" i="20"/>
  <c r="U324" i="20" s="1"/>
  <c r="U343" i="20" s="1"/>
  <c r="Q280" i="20"/>
  <c r="R231" i="20"/>
  <c r="U231" i="20" s="1"/>
  <c r="R227" i="20"/>
  <c r="T211" i="20"/>
  <c r="W211" i="20" s="1"/>
  <c r="T103" i="13"/>
  <c r="R72" i="18"/>
  <c r="R91" i="18" s="1"/>
  <c r="T50" i="18"/>
  <c r="W50" i="18" s="1"/>
  <c r="W70" i="18" s="1"/>
  <c r="Q364" i="19"/>
  <c r="R282" i="20"/>
  <c r="U282" i="20" s="1"/>
  <c r="Q217" i="20"/>
  <c r="R420" i="19"/>
  <c r="U420" i="19" s="1"/>
  <c r="R418" i="19"/>
  <c r="U418" i="19" s="1"/>
  <c r="O364" i="19"/>
  <c r="O49" i="19"/>
  <c r="W132" i="22"/>
  <c r="W133" i="22" s="1"/>
  <c r="R78" i="20"/>
  <c r="U78" i="20" s="1"/>
  <c r="O406" i="21"/>
  <c r="R413" i="21"/>
  <c r="U413" i="21" s="1"/>
  <c r="U132" i="89"/>
  <c r="U142" i="89"/>
  <c r="U144" i="89"/>
  <c r="U146" i="89"/>
  <c r="U148" i="89"/>
  <c r="U150" i="89"/>
  <c r="U152" i="89"/>
  <c r="U154" i="89"/>
  <c r="U338" i="22"/>
  <c r="U211" i="8"/>
  <c r="U351" i="9"/>
  <c r="W37" i="8"/>
  <c r="T49" i="8"/>
  <c r="U324" i="8"/>
  <c r="U50" i="19"/>
  <c r="T49" i="20"/>
  <c r="W261" i="18"/>
  <c r="T154" i="19"/>
  <c r="W223" i="18"/>
  <c r="W324" i="20"/>
  <c r="W343" i="20"/>
  <c r="T343" i="20"/>
  <c r="W112" i="19"/>
  <c r="W217" i="19"/>
  <c r="Q259" i="10"/>
  <c r="T302" i="11"/>
  <c r="T322" i="11" s="1"/>
  <c r="O301" i="11"/>
  <c r="O112" i="11"/>
  <c r="O196" i="10"/>
  <c r="Q322" i="11"/>
  <c r="O196" i="11"/>
  <c r="O175" i="11"/>
  <c r="O154" i="11"/>
  <c r="Q112" i="9"/>
  <c r="T365" i="10"/>
  <c r="W365" i="10"/>
  <c r="O175" i="10"/>
  <c r="Q49" i="10"/>
  <c r="O133" i="11"/>
  <c r="O91" i="9"/>
  <c r="R59" i="9"/>
  <c r="U59" i="9" s="1"/>
  <c r="Q280" i="10"/>
  <c r="T218" i="10"/>
  <c r="T238" i="10" s="1"/>
  <c r="O217" i="10"/>
  <c r="R71" i="10"/>
  <c r="U71" i="10" s="1"/>
  <c r="U91" i="10" s="1"/>
  <c r="T50" i="10"/>
  <c r="W50" i="10" s="1"/>
  <c r="W70" i="10" s="1"/>
  <c r="O49" i="10"/>
  <c r="Q322" i="13"/>
  <c r="W90" i="13"/>
  <c r="W91" i="13" s="1"/>
  <c r="W153" i="14"/>
  <c r="O28" i="15"/>
  <c r="R71" i="11"/>
  <c r="O322" i="16"/>
  <c r="Q238" i="16"/>
  <c r="R72" i="17"/>
  <c r="R411" i="21"/>
  <c r="U411" i="21" s="1"/>
  <c r="O217" i="21"/>
  <c r="Q175" i="22"/>
  <c r="O112" i="22"/>
  <c r="O175" i="22"/>
  <c r="R198" i="16"/>
  <c r="R86" i="17"/>
  <c r="U86" i="17" s="1"/>
  <c r="R311" i="18"/>
  <c r="U311" i="18" s="1"/>
  <c r="U69" i="20"/>
  <c r="R114" i="22"/>
  <c r="T241" i="21"/>
  <c r="W241" i="21" s="1"/>
  <c r="Q112" i="22"/>
  <c r="U72" i="17"/>
  <c r="T85" i="102"/>
  <c r="S86" i="102"/>
  <c r="S69" i="102"/>
  <c r="T42" i="102"/>
  <c r="T26" i="102"/>
  <c r="T40" i="102"/>
  <c r="S46" i="102"/>
  <c r="U26" i="102"/>
  <c r="V26" i="102"/>
  <c r="U86" i="102"/>
  <c r="T32" i="102"/>
  <c r="T38" i="102"/>
  <c r="T30" i="102"/>
  <c r="V51" i="102"/>
  <c r="U83" i="102"/>
  <c r="T86" i="102"/>
  <c r="T36" i="102"/>
  <c r="T44" i="102"/>
  <c r="V53" i="102"/>
  <c r="S73" i="102"/>
  <c r="T12" i="102"/>
  <c r="T8" i="102"/>
  <c r="T77" i="102"/>
  <c r="S78" i="102"/>
  <c r="S81" i="102"/>
  <c r="T89" i="102"/>
  <c r="U8" i="102"/>
  <c r="T9" i="102"/>
  <c r="U12" i="102"/>
  <c r="T13" i="102"/>
  <c r="V30" i="102"/>
  <c r="V32" i="102"/>
  <c r="V34" i="102"/>
  <c r="V36" i="102"/>
  <c r="V38" i="102"/>
  <c r="V40" i="102"/>
  <c r="V42" i="102"/>
  <c r="V44" i="102"/>
  <c r="T46" i="102"/>
  <c r="T71" i="102"/>
  <c r="S72" i="102"/>
  <c r="U75" i="102"/>
  <c r="T78" i="102"/>
  <c r="U89" i="102"/>
  <c r="U9" i="102"/>
  <c r="U13" i="102"/>
  <c r="V46" i="102"/>
  <c r="T72" i="102"/>
  <c r="U78" i="102"/>
  <c r="U7" i="102"/>
  <c r="U11" i="102"/>
  <c r="U55" i="102"/>
  <c r="U56" i="102"/>
  <c r="U57" i="102"/>
  <c r="U58" i="102"/>
  <c r="U59" i="102"/>
  <c r="U60" i="102"/>
  <c r="U61" i="102"/>
  <c r="U62" i="102"/>
  <c r="U63" i="102"/>
  <c r="U64" i="102"/>
  <c r="U65" i="102"/>
  <c r="U66" i="102"/>
  <c r="U67" i="102"/>
  <c r="U68" i="102"/>
  <c r="T70" i="102"/>
  <c r="S71" i="102"/>
  <c r="T74" i="102"/>
  <c r="S77" i="102"/>
  <c r="T82" i="102"/>
  <c r="S85" i="102"/>
  <c r="S89" i="102"/>
  <c r="U74" i="102"/>
  <c r="U82" i="102"/>
  <c r="T10" i="102"/>
  <c r="T14" i="102"/>
  <c r="T7" i="102"/>
  <c r="U10" i="102"/>
  <c r="T11" i="102"/>
  <c r="U14" i="102"/>
  <c r="V49" i="102"/>
  <c r="T69" i="102"/>
  <c r="S70" i="102"/>
  <c r="T73" i="102"/>
  <c r="S74" i="102"/>
  <c r="U79" i="102"/>
  <c r="T81" i="102"/>
  <c r="S82" i="102"/>
  <c r="U87" i="102"/>
  <c r="S7" i="102"/>
  <c r="S8" i="102"/>
  <c r="P8" i="102" s="1"/>
  <c r="S9" i="102"/>
  <c r="S10" i="102"/>
  <c r="S11" i="102"/>
  <c r="S12" i="102"/>
  <c r="S13" i="102"/>
  <c r="P13" i="102" s="1"/>
  <c r="S14" i="102"/>
  <c r="U28" i="102"/>
  <c r="V29" i="102"/>
  <c r="S30" i="102"/>
  <c r="V31" i="102"/>
  <c r="S32" i="102"/>
  <c r="V33" i="102"/>
  <c r="S34" i="102"/>
  <c r="V35" i="102"/>
  <c r="S36" i="102"/>
  <c r="V37" i="102"/>
  <c r="S38" i="102"/>
  <c r="P38" i="102" s="1"/>
  <c r="V39" i="102"/>
  <c r="S40" i="102"/>
  <c r="P40" i="102" s="1"/>
  <c r="V41" i="102"/>
  <c r="S42" i="102"/>
  <c r="V43" i="102"/>
  <c r="S44" i="102"/>
  <c r="P44" i="102" s="1"/>
  <c r="V45" i="102"/>
  <c r="V47" i="102"/>
  <c r="V28" i="102"/>
  <c r="S48" i="102"/>
  <c r="T48" i="102"/>
  <c r="S50" i="102"/>
  <c r="T50" i="102"/>
  <c r="S52" i="102"/>
  <c r="T52" i="102"/>
  <c r="S54" i="102"/>
  <c r="T54" i="102"/>
  <c r="S28" i="102"/>
  <c r="S29" i="102"/>
  <c r="S31" i="102"/>
  <c r="P31" i="102" s="1"/>
  <c r="S33" i="102"/>
  <c r="P33" i="102" s="1"/>
  <c r="S35" i="102"/>
  <c r="S37" i="102"/>
  <c r="S39" i="102"/>
  <c r="P39" i="102" s="1"/>
  <c r="S41" i="102"/>
  <c r="S43" i="102"/>
  <c r="S45" i="102"/>
  <c r="S47" i="102"/>
  <c r="P47" i="102" s="1"/>
  <c r="U48" i="102"/>
  <c r="U50" i="102"/>
  <c r="U52" i="102"/>
  <c r="U54" i="102"/>
  <c r="T29" i="102"/>
  <c r="T31" i="102"/>
  <c r="T33" i="102"/>
  <c r="T35" i="102"/>
  <c r="T37" i="102"/>
  <c r="P37" i="102" s="1"/>
  <c r="T39" i="102"/>
  <c r="T41" i="102"/>
  <c r="T43" i="102"/>
  <c r="T45" i="102"/>
  <c r="P45" i="102" s="1"/>
  <c r="T47" i="102"/>
  <c r="V48" i="102"/>
  <c r="S49" i="102"/>
  <c r="P49" i="102" s="1"/>
  <c r="T49" i="102"/>
  <c r="V50" i="102"/>
  <c r="S51" i="102"/>
  <c r="T51" i="102"/>
  <c r="V52" i="102"/>
  <c r="S53" i="102"/>
  <c r="T53" i="102"/>
  <c r="V54" i="102"/>
  <c r="T55" i="102"/>
  <c r="T56" i="102"/>
  <c r="T57" i="102"/>
  <c r="T58" i="102"/>
  <c r="T59" i="102"/>
  <c r="T60" i="102"/>
  <c r="T61" i="102"/>
  <c r="T62" i="102"/>
  <c r="T63" i="102"/>
  <c r="P63" i="102" s="1"/>
  <c r="T64" i="102"/>
  <c r="T65" i="102"/>
  <c r="T66" i="102"/>
  <c r="P66" i="102" s="1"/>
  <c r="T67" i="102"/>
  <c r="T68" i="102"/>
  <c r="V69" i="102"/>
  <c r="V70" i="102"/>
  <c r="P70" i="102" s="1"/>
  <c r="V71" i="102"/>
  <c r="V72" i="102"/>
  <c r="V73" i="102"/>
  <c r="P73" i="102" s="1"/>
  <c r="T75" i="102"/>
  <c r="U76" i="102"/>
  <c r="V77" i="102"/>
  <c r="T79" i="102"/>
  <c r="U80" i="102"/>
  <c r="V81" i="102"/>
  <c r="T83" i="102"/>
  <c r="U84" i="102"/>
  <c r="V85" i="102"/>
  <c r="T87" i="102"/>
  <c r="U88" i="102"/>
  <c r="U90" i="102"/>
  <c r="V76" i="102"/>
  <c r="V80" i="102"/>
  <c r="V84" i="102"/>
  <c r="V88" i="102"/>
  <c r="V90" i="102"/>
  <c r="V55" i="102"/>
  <c r="V56" i="102"/>
  <c r="V57" i="102"/>
  <c r="V58" i="102"/>
  <c r="V59" i="102"/>
  <c r="V60" i="102"/>
  <c r="V61" i="102"/>
  <c r="V62" i="102"/>
  <c r="V63" i="102"/>
  <c r="V64" i="102"/>
  <c r="V65" i="102"/>
  <c r="V66" i="102"/>
  <c r="V67" i="102"/>
  <c r="V68" i="102"/>
  <c r="V75" i="102"/>
  <c r="S76" i="102"/>
  <c r="V79" i="102"/>
  <c r="S80" i="102"/>
  <c r="V83" i="102"/>
  <c r="S84" i="102"/>
  <c r="V87" i="102"/>
  <c r="S88" i="102"/>
  <c r="S90" i="102"/>
  <c r="F90" i="102"/>
  <c r="G90" i="102"/>
  <c r="U72" i="89"/>
  <c r="U72" i="18"/>
  <c r="W239" i="8"/>
  <c r="U227" i="20"/>
  <c r="U302" i="13"/>
  <c r="U322" i="13" s="1"/>
  <c r="R322" i="13"/>
  <c r="W165" i="15"/>
  <c r="W175" i="15" s="1"/>
  <c r="U218" i="8"/>
  <c r="U10" i="22"/>
  <c r="U260" i="22"/>
  <c r="W94" i="21"/>
  <c r="U75" i="21"/>
  <c r="R91" i="21"/>
  <c r="U184" i="18"/>
  <c r="U202" i="18"/>
  <c r="R343" i="16"/>
  <c r="W28" i="17"/>
  <c r="U32" i="10"/>
  <c r="U346" i="19"/>
  <c r="W50" i="12"/>
  <c r="U240" i="22"/>
  <c r="U58" i="21"/>
  <c r="W201" i="21"/>
  <c r="U386" i="20"/>
  <c r="U386" i="8"/>
  <c r="R427" i="20"/>
  <c r="S88" i="88"/>
  <c r="R427" i="17"/>
  <c r="U408" i="17"/>
  <c r="U427" i="17" s="1"/>
  <c r="R238" i="19"/>
  <c r="W51" i="15"/>
  <c r="W8" i="9"/>
  <c r="W365" i="8"/>
  <c r="W239" i="14"/>
  <c r="W259" i="14" s="1"/>
  <c r="M67" i="92"/>
  <c r="U31" i="22"/>
  <c r="U198" i="8"/>
  <c r="U29" i="14"/>
  <c r="R28" i="14"/>
  <c r="U9" i="14"/>
  <c r="U28" i="14" s="1"/>
  <c r="U282" i="22"/>
  <c r="U50" i="20"/>
  <c r="U70" i="20" s="1"/>
  <c r="R70" i="20"/>
  <c r="U291" i="20"/>
  <c r="U121" i="19"/>
  <c r="U238" i="21"/>
  <c r="W344" i="18"/>
  <c r="T364" i="18"/>
  <c r="U52" i="10"/>
  <c r="R70" i="10"/>
  <c r="U72" i="8"/>
  <c r="W136" i="20"/>
  <c r="T154" i="20"/>
  <c r="W34" i="22"/>
  <c r="W49" i="22" s="1"/>
  <c r="T49" i="22"/>
  <c r="W196" i="22"/>
  <c r="W42" i="18"/>
  <c r="W49" i="18" s="1"/>
  <c r="T49" i="18"/>
  <c r="W240" i="18"/>
  <c r="T259" i="18"/>
  <c r="W345" i="19"/>
  <c r="W364" i="19" s="1"/>
  <c r="T364" i="19"/>
  <c r="W34" i="17"/>
  <c r="W76" i="17"/>
  <c r="W91" i="17" s="1"/>
  <c r="T91" i="17"/>
  <c r="W219" i="17"/>
  <c r="W238" i="17" s="1"/>
  <c r="T238" i="17"/>
  <c r="R49" i="16"/>
  <c r="W346" i="8"/>
  <c r="W364" i="8" s="1"/>
  <c r="U197" i="10"/>
  <c r="U217" i="10" s="1"/>
  <c r="U302" i="16"/>
  <c r="W196" i="16"/>
  <c r="W73" i="16"/>
  <c r="U140" i="16"/>
  <c r="W412" i="13"/>
  <c r="W427" i="13" s="1"/>
  <c r="T427" i="13"/>
  <c r="U115" i="11"/>
  <c r="R133" i="11"/>
  <c r="R427" i="14"/>
  <c r="R280" i="19"/>
  <c r="T427" i="21"/>
  <c r="R217" i="20"/>
  <c r="T28" i="17"/>
  <c r="T217" i="17"/>
  <c r="R112" i="16"/>
  <c r="T301" i="15"/>
  <c r="T364" i="15"/>
  <c r="U71" i="14"/>
  <c r="T70" i="22"/>
  <c r="T385" i="15"/>
  <c r="R238" i="21"/>
  <c r="R238" i="10"/>
  <c r="W301" i="14"/>
  <c r="R364" i="21"/>
  <c r="R238" i="14"/>
  <c r="T91" i="15"/>
  <c r="W283" i="13"/>
  <c r="R322" i="12"/>
  <c r="W219" i="16"/>
  <c r="T238" i="16"/>
  <c r="W307" i="16"/>
  <c r="W322" i="16" s="1"/>
  <c r="T322" i="16"/>
  <c r="W388" i="16"/>
  <c r="W406" i="16" s="1"/>
  <c r="T406" i="16"/>
  <c r="W9" i="15"/>
  <c r="T28" i="15"/>
  <c r="W119" i="15"/>
  <c r="W133" i="15" s="1"/>
  <c r="T133" i="15"/>
  <c r="T385" i="11"/>
  <c r="R196" i="15"/>
  <c r="T133" i="22"/>
  <c r="T259" i="22"/>
  <c r="T70" i="19"/>
  <c r="T238" i="22"/>
  <c r="T301" i="22"/>
  <c r="T301" i="12"/>
  <c r="R385" i="21"/>
  <c r="T175" i="8"/>
  <c r="W407" i="8"/>
  <c r="U71" i="15"/>
  <c r="R406" i="11"/>
  <c r="U158" i="20"/>
  <c r="U368" i="18"/>
  <c r="T49" i="19"/>
  <c r="W29" i="19"/>
  <c r="W49" i="19" s="1"/>
  <c r="W114" i="17"/>
  <c r="Q49" i="9"/>
  <c r="Q364" i="10"/>
  <c r="Q28" i="10"/>
  <c r="O406" i="12"/>
  <c r="O154" i="12"/>
  <c r="Q343" i="9"/>
  <c r="Q301" i="9"/>
  <c r="Q427" i="12"/>
  <c r="O133" i="12"/>
  <c r="Q28" i="12"/>
  <c r="O406" i="13"/>
  <c r="Q280" i="8"/>
  <c r="O259" i="9"/>
  <c r="Q175" i="9"/>
  <c r="R54" i="9"/>
  <c r="U54" i="9" s="1"/>
  <c r="O406" i="10"/>
  <c r="T197" i="10"/>
  <c r="W197" i="10" s="1"/>
  <c r="W217" i="10" s="1"/>
  <c r="T134" i="10"/>
  <c r="T154" i="10" s="1"/>
  <c r="T218" i="11"/>
  <c r="T134" i="11"/>
  <c r="T154" i="11" s="1"/>
  <c r="Q49" i="11"/>
  <c r="T348" i="12"/>
  <c r="T351" i="12"/>
  <c r="W351" i="12" s="1"/>
  <c r="R354" i="12"/>
  <c r="O280" i="12"/>
  <c r="T134" i="12"/>
  <c r="W134" i="12" s="1"/>
  <c r="T71" i="12"/>
  <c r="W71" i="12"/>
  <c r="W91" i="12" s="1"/>
  <c r="Q49" i="12"/>
  <c r="Q49" i="8"/>
  <c r="R311" i="9"/>
  <c r="U311" i="9" s="1"/>
  <c r="R315" i="9"/>
  <c r="U315" i="9" s="1"/>
  <c r="R309" i="9"/>
  <c r="O343" i="10"/>
  <c r="O238" i="10"/>
  <c r="O427" i="11"/>
  <c r="T344" i="11"/>
  <c r="T364" i="11" s="1"/>
  <c r="Q154" i="11"/>
  <c r="T367" i="12"/>
  <c r="T370" i="12"/>
  <c r="W370" i="12" s="1"/>
  <c r="T368" i="12"/>
  <c r="W368" i="12" s="1"/>
  <c r="T373" i="12"/>
  <c r="W373" i="12" s="1"/>
  <c r="T375" i="12"/>
  <c r="W375" i="12" s="1"/>
  <c r="T377" i="12"/>
  <c r="W377" i="12" s="1"/>
  <c r="O175" i="12"/>
  <c r="T62" i="13"/>
  <c r="W62" i="13" s="1"/>
  <c r="R366" i="14"/>
  <c r="R327" i="14"/>
  <c r="U327" i="14" s="1"/>
  <c r="R251" i="16"/>
  <c r="Q133" i="20"/>
  <c r="R8" i="20"/>
  <c r="R317" i="22"/>
  <c r="U317" i="22" s="1"/>
  <c r="T71" i="11"/>
  <c r="W71" i="11" s="1"/>
  <c r="W91" i="11" s="1"/>
  <c r="O49" i="11"/>
  <c r="O364" i="12"/>
  <c r="T92" i="12"/>
  <c r="Q154" i="14"/>
  <c r="R345" i="15"/>
  <c r="R364" i="15" s="1"/>
  <c r="Q322" i="15"/>
  <c r="O49" i="15"/>
  <c r="T323" i="16"/>
  <c r="Q259" i="16"/>
  <c r="O217" i="16"/>
  <c r="R157" i="17"/>
  <c r="U157" i="17" s="1"/>
  <c r="Q196" i="19"/>
  <c r="Q259" i="20"/>
  <c r="O112" i="20"/>
  <c r="T32" i="12"/>
  <c r="W32" i="12" s="1"/>
  <c r="Q49" i="13"/>
  <c r="Q196" i="15"/>
  <c r="Q112" i="15"/>
  <c r="R211" i="16"/>
  <c r="U211" i="16" s="1"/>
  <c r="O280" i="17"/>
  <c r="O217" i="17"/>
  <c r="Q175" i="17"/>
  <c r="Q238" i="18"/>
  <c r="O70" i="18"/>
  <c r="O154" i="19"/>
  <c r="R65" i="19"/>
  <c r="O322" i="20"/>
  <c r="Q322" i="21"/>
  <c r="O385" i="11"/>
  <c r="T29" i="11"/>
  <c r="W29" i="11" s="1"/>
  <c r="W49" i="11" s="1"/>
  <c r="O427" i="13"/>
  <c r="T239" i="13"/>
  <c r="W239" i="13" s="1"/>
  <c r="O112" i="13"/>
  <c r="R334" i="14"/>
  <c r="U334" i="14" s="1"/>
  <c r="T316" i="14"/>
  <c r="W316" i="14" s="1"/>
  <c r="Q343" i="15"/>
  <c r="O70" i="15"/>
  <c r="O259" i="17"/>
  <c r="R226" i="17"/>
  <c r="U226" i="17" s="1"/>
  <c r="R408" i="18"/>
  <c r="U408" i="18" s="1"/>
  <c r="O385" i="18"/>
  <c r="R310" i="18"/>
  <c r="U310" i="18" s="1"/>
  <c r="Q133" i="19"/>
  <c r="Q70" i="19"/>
  <c r="R198" i="21"/>
  <c r="R217" i="21" s="1"/>
  <c r="R399" i="22"/>
  <c r="U399" i="22" s="1"/>
  <c r="Q322" i="22"/>
  <c r="R38" i="19"/>
  <c r="U38" i="19" s="1"/>
  <c r="O301" i="20"/>
  <c r="Q49" i="21"/>
  <c r="R9" i="19"/>
  <c r="U9" i="19" s="1"/>
  <c r="U28" i="19" s="1"/>
  <c r="O427" i="20"/>
  <c r="R346" i="20"/>
  <c r="R364" i="20" s="1"/>
  <c r="Q175" i="20"/>
  <c r="B36" i="103"/>
  <c r="H8" i="91"/>
  <c r="W367" i="12"/>
  <c r="T91" i="11"/>
  <c r="W148" i="15"/>
  <c r="U29" i="8"/>
  <c r="W204" i="22"/>
  <c r="W217" i="22" s="1"/>
  <c r="T406" i="17"/>
  <c r="U408" i="15"/>
  <c r="R196" i="14"/>
  <c r="W427" i="17"/>
  <c r="U114" i="21"/>
  <c r="T364" i="8"/>
  <c r="W10" i="16"/>
  <c r="W364" i="21"/>
  <c r="W91" i="22"/>
  <c r="W175" i="22"/>
  <c r="W133" i="19"/>
  <c r="O196" i="8"/>
  <c r="O28" i="9"/>
  <c r="O238" i="9"/>
  <c r="O301" i="8"/>
  <c r="O385" i="10"/>
  <c r="W414" i="12"/>
  <c r="R162" i="13"/>
  <c r="U162" i="13" s="1"/>
  <c r="R190" i="20"/>
  <c r="R196" i="20"/>
  <c r="R253" i="22"/>
  <c r="U253" i="22" s="1"/>
  <c r="U34" i="102"/>
  <c r="T34" i="102"/>
  <c r="O238" i="18"/>
  <c r="U190" i="20"/>
  <c r="W178" i="14"/>
  <c r="W334" i="21"/>
  <c r="T70" i="10"/>
  <c r="R70" i="22"/>
  <c r="W71" i="20"/>
  <c r="W91" i="20" s="1"/>
  <c r="W17" i="13"/>
  <c r="O133" i="10"/>
  <c r="Q91" i="15"/>
  <c r="T344" i="17"/>
  <c r="W344" i="17" s="1"/>
  <c r="W364" i="17" s="1"/>
  <c r="R302" i="17"/>
  <c r="U302" i="17" s="1"/>
  <c r="U322" i="17" s="1"/>
  <c r="R284" i="17"/>
  <c r="U284" i="17" s="1"/>
  <c r="U301" i="17" s="1"/>
  <c r="Q154" i="17"/>
  <c r="T113" i="16"/>
  <c r="W113" i="16" s="1"/>
  <c r="W133" i="16" s="1"/>
  <c r="U258" i="22"/>
  <c r="M97" i="92"/>
  <c r="Q36" i="92"/>
  <c r="K108" i="92"/>
  <c r="K114" i="92"/>
  <c r="Q96" i="92"/>
  <c r="M68" i="92"/>
  <c r="M101" i="92"/>
  <c r="M106" i="92"/>
  <c r="D66" i="92"/>
  <c r="J8" i="91"/>
  <c r="K87" i="92"/>
  <c r="M99" i="92"/>
  <c r="K110" i="92"/>
  <c r="U251" i="16"/>
  <c r="W348" i="12"/>
  <c r="R238" i="17"/>
  <c r="R343" i="20"/>
  <c r="Q364" i="9"/>
  <c r="W216" i="17"/>
  <c r="W217" i="17" s="1"/>
  <c r="W279" i="21"/>
  <c r="W132" i="21"/>
  <c r="Q259" i="9"/>
  <c r="U50" i="12"/>
  <c r="U70" i="12" s="1"/>
  <c r="R70" i="12"/>
  <c r="U153" i="8"/>
  <c r="O154" i="8"/>
  <c r="T136" i="8"/>
  <c r="W136" i="8"/>
  <c r="T139" i="8"/>
  <c r="W139" i="8" s="1"/>
  <c r="T144" i="8"/>
  <c r="W144" i="8" s="1"/>
  <c r="T147" i="8"/>
  <c r="W147" i="8" s="1"/>
  <c r="R134" i="8"/>
  <c r="T137" i="8"/>
  <c r="W137" i="8" s="1"/>
  <c r="T142" i="8"/>
  <c r="W142" i="8" s="1"/>
  <c r="T145" i="8"/>
  <c r="W145" i="8" s="1"/>
  <c r="T138" i="8"/>
  <c r="W138" i="8" s="1"/>
  <c r="T149" i="8"/>
  <c r="W149" i="8" s="1"/>
  <c r="T135" i="8"/>
  <c r="W135" i="8" s="1"/>
  <c r="T140" i="8"/>
  <c r="W140" i="8" s="1"/>
  <c r="T141" i="8"/>
  <c r="W141" i="8" s="1"/>
  <c r="T146" i="8"/>
  <c r="W146" i="8" s="1"/>
  <c r="T143" i="8"/>
  <c r="W143" i="8" s="1"/>
  <c r="T148" i="8"/>
  <c r="W148" i="8" s="1"/>
  <c r="R145" i="8"/>
  <c r="U145" i="8" s="1"/>
  <c r="R146" i="8"/>
  <c r="R135" i="8"/>
  <c r="U135" i="8" s="1"/>
  <c r="R143" i="8"/>
  <c r="U143" i="8" s="1"/>
  <c r="R140" i="8"/>
  <c r="U140" i="8" s="1"/>
  <c r="R142" i="8"/>
  <c r="U142" i="8" s="1"/>
  <c r="T134" i="8"/>
  <c r="R136" i="8"/>
  <c r="U136" i="8"/>
  <c r="U27" i="8"/>
  <c r="O28" i="8"/>
  <c r="U279" i="9"/>
  <c r="O280" i="9"/>
  <c r="U155" i="9"/>
  <c r="O175" i="9"/>
  <c r="O133" i="9"/>
  <c r="T86" i="9"/>
  <c r="W86" i="9" s="1"/>
  <c r="T84" i="9"/>
  <c r="W84" i="9" s="1"/>
  <c r="T82" i="9"/>
  <c r="W82" i="9" s="1"/>
  <c r="T80" i="9"/>
  <c r="W80" i="9" s="1"/>
  <c r="T78" i="9"/>
  <c r="W78" i="9" s="1"/>
  <c r="T76" i="9"/>
  <c r="W76" i="9" s="1"/>
  <c r="T74" i="9"/>
  <c r="W74" i="9"/>
  <c r="T72" i="9"/>
  <c r="W72" i="9" s="1"/>
  <c r="T79" i="9"/>
  <c r="W79" i="9" s="1"/>
  <c r="R71" i="9"/>
  <c r="T85" i="9"/>
  <c r="W85" i="9" s="1"/>
  <c r="T77" i="9"/>
  <c r="W77" i="9" s="1"/>
  <c r="T83" i="9"/>
  <c r="W83" i="9" s="1"/>
  <c r="T75" i="9"/>
  <c r="W75" i="9" s="1"/>
  <c r="T73" i="9"/>
  <c r="W73" i="9" s="1"/>
  <c r="R85" i="9"/>
  <c r="U85" i="9" s="1"/>
  <c r="R83" i="9"/>
  <c r="U83" i="9" s="1"/>
  <c r="R81" i="9"/>
  <c r="U81" i="9" s="1"/>
  <c r="R79" i="9"/>
  <c r="U79" i="9" s="1"/>
  <c r="R77" i="9"/>
  <c r="U77" i="9" s="1"/>
  <c r="R75" i="9"/>
  <c r="U75" i="9" s="1"/>
  <c r="R73" i="9"/>
  <c r="U73" i="9" s="1"/>
  <c r="R86" i="9"/>
  <c r="U86" i="9" s="1"/>
  <c r="R84" i="9"/>
  <c r="U84" i="9" s="1"/>
  <c r="R82" i="9"/>
  <c r="U82" i="9"/>
  <c r="R80" i="9"/>
  <c r="U80" i="9" s="1"/>
  <c r="R78" i="9"/>
  <c r="U78" i="9" s="1"/>
  <c r="R76" i="9"/>
  <c r="U76" i="9" s="1"/>
  <c r="R74" i="9"/>
  <c r="U74" i="9" s="1"/>
  <c r="R72" i="9"/>
  <c r="U72" i="9" s="1"/>
  <c r="T81" i="9"/>
  <c r="W81" i="9"/>
  <c r="T422" i="10"/>
  <c r="W422" i="10" s="1"/>
  <c r="T418" i="10"/>
  <c r="W418" i="10" s="1"/>
  <c r="T414" i="10"/>
  <c r="W414" i="10" s="1"/>
  <c r="T410" i="10"/>
  <c r="W410" i="10" s="1"/>
  <c r="R407" i="10"/>
  <c r="T420" i="10"/>
  <c r="W420" i="10" s="1"/>
  <c r="T416" i="10"/>
  <c r="W416" i="10" s="1"/>
  <c r="T412" i="10"/>
  <c r="W412" i="10" s="1"/>
  <c r="T408" i="10"/>
  <c r="R422" i="10"/>
  <c r="U422" i="10" s="1"/>
  <c r="R420" i="10"/>
  <c r="U420" i="10" s="1"/>
  <c r="R418" i="10"/>
  <c r="U418" i="10" s="1"/>
  <c r="R416" i="10"/>
  <c r="U416" i="10" s="1"/>
  <c r="R414" i="10"/>
  <c r="U414" i="10" s="1"/>
  <c r="R412" i="10"/>
  <c r="U412" i="10" s="1"/>
  <c r="R410" i="10"/>
  <c r="U410" i="10" s="1"/>
  <c r="R408" i="10"/>
  <c r="R417" i="10"/>
  <c r="U417" i="10" s="1"/>
  <c r="R409" i="10"/>
  <c r="U409" i="10" s="1"/>
  <c r="T411" i="10"/>
  <c r="W411" i="10" s="1"/>
  <c r="T407" i="10"/>
  <c r="R415" i="10"/>
  <c r="U415" i="10" s="1"/>
  <c r="T421" i="10"/>
  <c r="W421" i="10" s="1"/>
  <c r="T417" i="10"/>
  <c r="W417" i="10" s="1"/>
  <c r="T413" i="10"/>
  <c r="W413" i="10" s="1"/>
  <c r="R421" i="10"/>
  <c r="U421" i="10" s="1"/>
  <c r="R413" i="10"/>
  <c r="U413" i="10" s="1"/>
  <c r="T409" i="10"/>
  <c r="W409" i="10" s="1"/>
  <c r="R191" i="13"/>
  <c r="U191" i="13" s="1"/>
  <c r="R189" i="13"/>
  <c r="U189" i="13" s="1"/>
  <c r="R187" i="13"/>
  <c r="U187" i="13" s="1"/>
  <c r="R185" i="13"/>
  <c r="U185" i="13" s="1"/>
  <c r="R183" i="13"/>
  <c r="U183" i="13" s="1"/>
  <c r="R181" i="13"/>
  <c r="U181" i="13" s="1"/>
  <c r="R179" i="13"/>
  <c r="U179" i="13" s="1"/>
  <c r="R177" i="13"/>
  <c r="U177" i="13" s="1"/>
  <c r="R190" i="13"/>
  <c r="U190" i="13" s="1"/>
  <c r="R188" i="13"/>
  <c r="U188" i="13" s="1"/>
  <c r="R186" i="13"/>
  <c r="U186" i="13" s="1"/>
  <c r="R184" i="13"/>
  <c r="U184" i="13" s="1"/>
  <c r="R182" i="13"/>
  <c r="U182" i="13" s="1"/>
  <c r="R180" i="13"/>
  <c r="U180" i="13" s="1"/>
  <c r="R178" i="13"/>
  <c r="U178" i="13"/>
  <c r="T177" i="13"/>
  <c r="W177" i="13" s="1"/>
  <c r="T176" i="13"/>
  <c r="T185" i="13"/>
  <c r="W185" i="13" s="1"/>
  <c r="T190" i="13"/>
  <c r="W190" i="13" s="1"/>
  <c r="T182" i="13"/>
  <c r="W182" i="13" s="1"/>
  <c r="T179" i="13"/>
  <c r="W179" i="13" s="1"/>
  <c r="T191" i="13"/>
  <c r="W191" i="13" s="1"/>
  <c r="T183" i="13"/>
  <c r="W183" i="13" s="1"/>
  <c r="T184" i="13"/>
  <c r="W184" i="13" s="1"/>
  <c r="T189" i="13"/>
  <c r="W189" i="13"/>
  <c r="T186" i="13"/>
  <c r="W186" i="13" s="1"/>
  <c r="T187" i="13"/>
  <c r="W187" i="13" s="1"/>
  <c r="U163" i="13"/>
  <c r="U380" i="16"/>
  <c r="Q280" i="16"/>
  <c r="W261" i="16"/>
  <c r="W408" i="18"/>
  <c r="K104" i="92"/>
  <c r="Q49" i="17"/>
  <c r="U242" i="8"/>
  <c r="W218" i="10"/>
  <c r="W238" i="10" s="1"/>
  <c r="U345" i="15"/>
  <c r="U364" i="15" s="1"/>
  <c r="R406" i="22"/>
  <c r="W134" i="11"/>
  <c r="W154" i="11" s="1"/>
  <c r="T49" i="15"/>
  <c r="R196" i="19"/>
  <c r="R49" i="22"/>
  <c r="T175" i="15"/>
  <c r="O406" i="16"/>
  <c r="Q322" i="16"/>
  <c r="R175" i="22"/>
  <c r="W302" i="9"/>
  <c r="W260" i="11"/>
  <c r="W280" i="11" s="1"/>
  <c r="R259" i="14"/>
  <c r="U240" i="20"/>
  <c r="T70" i="14"/>
  <c r="U168" i="16"/>
  <c r="T385" i="17"/>
  <c r="R147" i="9"/>
  <c r="U147" i="9" s="1"/>
  <c r="T218" i="9"/>
  <c r="R221" i="9"/>
  <c r="T285" i="9"/>
  <c r="W285" i="9" s="1"/>
  <c r="K103" i="92"/>
  <c r="U92" i="19"/>
  <c r="R137" i="9"/>
  <c r="U137" i="9" s="1"/>
  <c r="U165" i="14"/>
  <c r="T181" i="13"/>
  <c r="W181" i="13" s="1"/>
  <c r="W176" i="12"/>
  <c r="W336" i="15"/>
  <c r="W343" i="15" s="1"/>
  <c r="T343" i="15"/>
  <c r="R139" i="8"/>
  <c r="U139" i="8" s="1"/>
  <c r="R138" i="8"/>
  <c r="U138" i="8" s="1"/>
  <c r="U112" i="15"/>
  <c r="R248" i="13"/>
  <c r="U248" i="13" s="1"/>
  <c r="R165" i="13"/>
  <c r="R52" i="8"/>
  <c r="U52" i="8" s="1"/>
  <c r="R60" i="8"/>
  <c r="U60" i="8" s="1"/>
  <c r="U12" i="10"/>
  <c r="U263" i="10"/>
  <c r="U385" i="11"/>
  <c r="U159" i="9"/>
  <c r="U418" i="22"/>
  <c r="U391" i="21"/>
  <c r="U406" i="21" s="1"/>
  <c r="R406" i="21"/>
  <c r="W104" i="16"/>
  <c r="W112" i="16" s="1"/>
  <c r="T112" i="16"/>
  <c r="U373" i="13"/>
  <c r="R385" i="13"/>
  <c r="U33" i="12"/>
  <c r="U242" i="9"/>
  <c r="U259" i="9" s="1"/>
  <c r="R259" i="9"/>
  <c r="T427" i="9"/>
  <c r="W407" i="9"/>
  <c r="W427" i="9" s="1"/>
  <c r="R176" i="8"/>
  <c r="T178" i="8"/>
  <c r="W178" i="8" s="1"/>
  <c r="T180" i="8"/>
  <c r="W180" i="8" s="1"/>
  <c r="T182" i="8"/>
  <c r="W182" i="8" s="1"/>
  <c r="T184" i="8"/>
  <c r="W184" i="8" s="1"/>
  <c r="T186" i="8"/>
  <c r="W186" i="8" s="1"/>
  <c r="T188" i="8"/>
  <c r="W188" i="8" s="1"/>
  <c r="T190" i="8"/>
  <c r="W190" i="8" s="1"/>
  <c r="T179" i="8"/>
  <c r="W179" i="8" s="1"/>
  <c r="T183" i="8"/>
  <c r="W183" i="8" s="1"/>
  <c r="T187" i="8"/>
  <c r="W187" i="8" s="1"/>
  <c r="T191" i="8"/>
  <c r="W191" i="8"/>
  <c r="T177" i="8"/>
  <c r="W177" i="8" s="1"/>
  <c r="T181" i="8"/>
  <c r="W181" i="8" s="1"/>
  <c r="T185" i="8"/>
  <c r="W185" i="8" s="1"/>
  <c r="T189" i="8"/>
  <c r="W189" i="8" s="1"/>
  <c r="R185" i="8"/>
  <c r="U185" i="8" s="1"/>
  <c r="R177" i="8"/>
  <c r="U177" i="8"/>
  <c r="R191" i="8"/>
  <c r="U191" i="8" s="1"/>
  <c r="R183" i="8"/>
  <c r="U183" i="8" s="1"/>
  <c r="R189" i="8"/>
  <c r="U189" i="8" s="1"/>
  <c r="R181" i="8"/>
  <c r="U181" i="8" s="1"/>
  <c r="R182" i="8"/>
  <c r="U182" i="8" s="1"/>
  <c r="T176" i="8"/>
  <c r="T22" i="8"/>
  <c r="W22" i="8" s="1"/>
  <c r="T19" i="8"/>
  <c r="W19" i="8" s="1"/>
  <c r="T11" i="8"/>
  <c r="W11" i="8" s="1"/>
  <c r="T14" i="8"/>
  <c r="W14" i="8" s="1"/>
  <c r="R15" i="8"/>
  <c r="U15" i="8" s="1"/>
  <c r="R19" i="8"/>
  <c r="U19" i="8" s="1"/>
  <c r="R23" i="8"/>
  <c r="U23" i="8"/>
  <c r="T18" i="8"/>
  <c r="W18" i="8" s="1"/>
  <c r="T10" i="8"/>
  <c r="W10" i="8" s="1"/>
  <c r="T17" i="8"/>
  <c r="W17" i="8" s="1"/>
  <c r="R11" i="8"/>
  <c r="U11" i="8" s="1"/>
  <c r="R10" i="8"/>
  <c r="U10" i="8" s="1"/>
  <c r="R14" i="8"/>
  <c r="U14" i="8" s="1"/>
  <c r="R22" i="8"/>
  <c r="U22" i="8" s="1"/>
  <c r="R12" i="8"/>
  <c r="U12" i="8" s="1"/>
  <c r="T16" i="8"/>
  <c r="W16" i="8" s="1"/>
  <c r="R8" i="8"/>
  <c r="T9" i="8"/>
  <c r="W9" i="8" s="1"/>
  <c r="R13" i="8"/>
  <c r="U13" i="8" s="1"/>
  <c r="R17" i="8"/>
  <c r="U17" i="8" s="1"/>
  <c r="R21" i="8"/>
  <c r="U21" i="8" s="1"/>
  <c r="T8" i="8"/>
  <c r="T23" i="8"/>
  <c r="W23" i="8" s="1"/>
  <c r="T15" i="8"/>
  <c r="W15" i="8" s="1"/>
  <c r="T20" i="8"/>
  <c r="W20" i="8" s="1"/>
  <c r="T12" i="8"/>
  <c r="W12" i="8" s="1"/>
  <c r="T400" i="9"/>
  <c r="W400" i="9" s="1"/>
  <c r="T398" i="9"/>
  <c r="W398" i="9" s="1"/>
  <c r="T396" i="9"/>
  <c r="W396" i="9" s="1"/>
  <c r="T394" i="9"/>
  <c r="W394" i="9" s="1"/>
  <c r="T392" i="9"/>
  <c r="W392" i="9" s="1"/>
  <c r="T390" i="9"/>
  <c r="W390" i="9" s="1"/>
  <c r="T388" i="9"/>
  <c r="W388" i="9" s="1"/>
  <c r="R386" i="9"/>
  <c r="T401" i="9"/>
  <c r="W401" i="9" s="1"/>
  <c r="T393" i="9"/>
  <c r="W393" i="9" s="1"/>
  <c r="T399" i="9"/>
  <c r="W399" i="9" s="1"/>
  <c r="T391" i="9"/>
  <c r="W391" i="9" s="1"/>
  <c r="T397" i="9"/>
  <c r="W397" i="9" s="1"/>
  <c r="T389" i="9"/>
  <c r="W389" i="9"/>
  <c r="T395" i="9"/>
  <c r="W395" i="9" s="1"/>
  <c r="T387" i="9"/>
  <c r="W387" i="9" s="1"/>
  <c r="R401" i="9"/>
  <c r="U401" i="9" s="1"/>
  <c r="R399" i="9"/>
  <c r="U399" i="9" s="1"/>
  <c r="R397" i="9"/>
  <c r="U397" i="9" s="1"/>
  <c r="R395" i="9"/>
  <c r="U395" i="9" s="1"/>
  <c r="R393" i="9"/>
  <c r="U393" i="9" s="1"/>
  <c r="R391" i="9"/>
  <c r="U391" i="9" s="1"/>
  <c r="R389" i="9"/>
  <c r="U389" i="9" s="1"/>
  <c r="R400" i="9"/>
  <c r="U400" i="9" s="1"/>
  <c r="R398" i="9"/>
  <c r="U398" i="9" s="1"/>
  <c r="R396" i="9"/>
  <c r="U396" i="9" s="1"/>
  <c r="R394" i="9"/>
  <c r="U394" i="9" s="1"/>
  <c r="R392" i="9"/>
  <c r="U392" i="9" s="1"/>
  <c r="R390" i="9"/>
  <c r="U390" i="9" s="1"/>
  <c r="R388" i="9"/>
  <c r="U388" i="9"/>
  <c r="U300" i="9"/>
  <c r="O301" i="9"/>
  <c r="R269" i="9"/>
  <c r="U269" i="9"/>
  <c r="T274" i="9"/>
  <c r="W274" i="9" s="1"/>
  <c r="T272" i="9"/>
  <c r="W272" i="9" s="1"/>
  <c r="T270" i="9"/>
  <c r="W270" i="9" s="1"/>
  <c r="T268" i="9"/>
  <c r="W268" i="9" s="1"/>
  <c r="T266" i="9"/>
  <c r="W266" i="9" s="1"/>
  <c r="T264" i="9"/>
  <c r="W264" i="9"/>
  <c r="T262" i="9"/>
  <c r="W262" i="9" s="1"/>
  <c r="R260" i="9"/>
  <c r="T275" i="9"/>
  <c r="W275" i="9"/>
  <c r="T273" i="9"/>
  <c r="W273" i="9" s="1"/>
  <c r="T271" i="9"/>
  <c r="W271" i="9" s="1"/>
  <c r="T269" i="9"/>
  <c r="W269" i="9" s="1"/>
  <c r="T267" i="9"/>
  <c r="W267" i="9" s="1"/>
  <c r="T265" i="9"/>
  <c r="W265" i="9" s="1"/>
  <c r="T263" i="9"/>
  <c r="W263" i="9" s="1"/>
  <c r="T261" i="9"/>
  <c r="W261" i="9" s="1"/>
  <c r="R274" i="9"/>
  <c r="U274" i="9" s="1"/>
  <c r="R270" i="9"/>
  <c r="U270" i="9" s="1"/>
  <c r="R266" i="9"/>
  <c r="U266" i="9" s="1"/>
  <c r="R262" i="9"/>
  <c r="U262" i="9" s="1"/>
  <c r="R261" i="9"/>
  <c r="U261" i="9" s="1"/>
  <c r="R271" i="9"/>
  <c r="U271" i="9" s="1"/>
  <c r="R263" i="9"/>
  <c r="U263" i="9" s="1"/>
  <c r="R265" i="9"/>
  <c r="U265" i="9" s="1"/>
  <c r="T260" i="9"/>
  <c r="R272" i="9"/>
  <c r="U272" i="9" s="1"/>
  <c r="R268" i="9"/>
  <c r="U268" i="9" s="1"/>
  <c r="R264" i="9"/>
  <c r="U264" i="9" s="1"/>
  <c r="T232" i="9"/>
  <c r="W232" i="9" s="1"/>
  <c r="T227" i="9"/>
  <c r="W227" i="9" s="1"/>
  <c r="T224" i="9"/>
  <c r="W224" i="9" s="1"/>
  <c r="T219" i="9"/>
  <c r="W219" i="9" s="1"/>
  <c r="T229" i="9"/>
  <c r="W229" i="9" s="1"/>
  <c r="T226" i="9"/>
  <c r="W226" i="9" s="1"/>
  <c r="T221" i="9"/>
  <c r="W221" i="9"/>
  <c r="R230" i="9"/>
  <c r="U230" i="9" s="1"/>
  <c r="R226" i="9"/>
  <c r="U226" i="9" s="1"/>
  <c r="R222" i="9"/>
  <c r="U222" i="9" s="1"/>
  <c r="T231" i="9"/>
  <c r="W231" i="9" s="1"/>
  <c r="T223" i="9"/>
  <c r="W223" i="9" s="1"/>
  <c r="R218" i="9"/>
  <c r="R229" i="9"/>
  <c r="U229" i="9" s="1"/>
  <c r="T233" i="9"/>
  <c r="W233" i="9" s="1"/>
  <c r="T225" i="9"/>
  <c r="W225" i="9" s="1"/>
  <c r="R223" i="9"/>
  <c r="U223" i="9" s="1"/>
  <c r="R227" i="9"/>
  <c r="R232" i="9"/>
  <c r="U232" i="9" s="1"/>
  <c r="R228" i="9"/>
  <c r="U228" i="9"/>
  <c r="R224" i="9"/>
  <c r="U224" i="9" s="1"/>
  <c r="R220" i="9"/>
  <c r="U220" i="9" s="1"/>
  <c r="T228" i="9"/>
  <c r="W228" i="9" s="1"/>
  <c r="T220" i="9"/>
  <c r="W220" i="9" s="1"/>
  <c r="O154" i="9"/>
  <c r="U426" i="10"/>
  <c r="O427" i="10"/>
  <c r="T253" i="13"/>
  <c r="W253" i="13" s="1"/>
  <c r="T251" i="13"/>
  <c r="W251" i="13" s="1"/>
  <c r="T249" i="13"/>
  <c r="W249" i="13"/>
  <c r="T247" i="13"/>
  <c r="W247" i="13" s="1"/>
  <c r="T245" i="13"/>
  <c r="W245" i="13" s="1"/>
  <c r="T243" i="13"/>
  <c r="W243" i="13" s="1"/>
  <c r="T240" i="13"/>
  <c r="W240" i="13" s="1"/>
  <c r="T254" i="13"/>
  <c r="W254" i="13" s="1"/>
  <c r="T246" i="13"/>
  <c r="W246" i="13" s="1"/>
  <c r="T252" i="13"/>
  <c r="W252" i="13" s="1"/>
  <c r="T244" i="13"/>
  <c r="W244" i="13" s="1"/>
  <c r="T250" i="13"/>
  <c r="W250" i="13" s="1"/>
  <c r="T242" i="13"/>
  <c r="T248" i="13"/>
  <c r="W248" i="13" s="1"/>
  <c r="R239" i="13"/>
  <c r="R246" i="13"/>
  <c r="U246" i="13" s="1"/>
  <c r="R244" i="13"/>
  <c r="U244" i="13" s="1"/>
  <c r="R243" i="13"/>
  <c r="U243" i="13" s="1"/>
  <c r="R254" i="13"/>
  <c r="R242" i="13"/>
  <c r="R250" i="13"/>
  <c r="U250" i="13" s="1"/>
  <c r="R249" i="13"/>
  <c r="U249" i="13" s="1"/>
  <c r="R240" i="13"/>
  <c r="R245" i="13"/>
  <c r="U245" i="13" s="1"/>
  <c r="R247" i="13"/>
  <c r="U247" i="13" s="1"/>
  <c r="U252" i="13"/>
  <c r="R233" i="13"/>
  <c r="U233" i="13" s="1"/>
  <c r="R231" i="13"/>
  <c r="U231" i="13" s="1"/>
  <c r="R229" i="13"/>
  <c r="U229" i="13" s="1"/>
  <c r="R227" i="13"/>
  <c r="U227" i="13" s="1"/>
  <c r="R225" i="13"/>
  <c r="U225" i="13" s="1"/>
  <c r="R223" i="13"/>
  <c r="U223" i="13" s="1"/>
  <c r="R221" i="13"/>
  <c r="U221" i="13" s="1"/>
  <c r="R219" i="13"/>
  <c r="U219" i="13" s="1"/>
  <c r="R232" i="13"/>
  <c r="U232" i="13" s="1"/>
  <c r="R230" i="13"/>
  <c r="U230" i="13" s="1"/>
  <c r="R228" i="13"/>
  <c r="U228" i="13" s="1"/>
  <c r="R226" i="13"/>
  <c r="U226" i="13" s="1"/>
  <c r="R224" i="13"/>
  <c r="U224" i="13"/>
  <c r="R222" i="13"/>
  <c r="U222" i="13" s="1"/>
  <c r="R220" i="13"/>
  <c r="T219" i="13"/>
  <c r="W219" i="13" s="1"/>
  <c r="R218" i="13"/>
  <c r="T233" i="13"/>
  <c r="W233" i="13" s="1"/>
  <c r="T218" i="13"/>
  <c r="T229" i="13"/>
  <c r="W229" i="13" s="1"/>
  <c r="T231" i="13"/>
  <c r="W231" i="13" s="1"/>
  <c r="T225" i="13"/>
  <c r="W225" i="13" s="1"/>
  <c r="T223" i="13"/>
  <c r="W223" i="13" s="1"/>
  <c r="T226" i="13"/>
  <c r="W226" i="13" s="1"/>
  <c r="T227" i="13"/>
  <c r="W227" i="13" s="1"/>
  <c r="T228" i="13"/>
  <c r="W228" i="13" s="1"/>
  <c r="T230" i="13"/>
  <c r="W230" i="13" s="1"/>
  <c r="T224" i="13"/>
  <c r="W224" i="13" s="1"/>
  <c r="T222" i="13"/>
  <c r="W222" i="13" s="1"/>
  <c r="T232" i="13"/>
  <c r="W232" i="13" s="1"/>
  <c r="T212" i="13"/>
  <c r="W212" i="13" s="1"/>
  <c r="T210" i="13"/>
  <c r="W210" i="13" s="1"/>
  <c r="T208" i="13"/>
  <c r="W208" i="13" s="1"/>
  <c r="T206" i="13"/>
  <c r="W206" i="13" s="1"/>
  <c r="T204" i="13"/>
  <c r="W204" i="13" s="1"/>
  <c r="T202" i="13"/>
  <c r="W202" i="13" s="1"/>
  <c r="T200" i="13"/>
  <c r="W200" i="13" s="1"/>
  <c r="T198" i="13"/>
  <c r="W198" i="13" s="1"/>
  <c r="T209" i="13"/>
  <c r="W209" i="13" s="1"/>
  <c r="T201" i="13"/>
  <c r="W201" i="13" s="1"/>
  <c r="T207" i="13"/>
  <c r="W207" i="13" s="1"/>
  <c r="T199" i="13"/>
  <c r="W199" i="13"/>
  <c r="T205" i="13"/>
  <c r="W205" i="13" s="1"/>
  <c r="R197" i="13"/>
  <c r="U197" i="13" s="1"/>
  <c r="T211" i="13"/>
  <c r="W211" i="13"/>
  <c r="R205" i="13"/>
  <c r="U205" i="13" s="1"/>
  <c r="R203" i="13"/>
  <c r="R201" i="13"/>
  <c r="R199" i="13"/>
  <c r="U199" i="13" s="1"/>
  <c r="T203" i="13"/>
  <c r="W203" i="13" s="1"/>
  <c r="R204" i="13"/>
  <c r="U204" i="13" s="1"/>
  <c r="R202" i="13"/>
  <c r="U202" i="13" s="1"/>
  <c r="R200" i="13"/>
  <c r="U200" i="13" s="1"/>
  <c r="R208" i="13"/>
  <c r="U208" i="13" s="1"/>
  <c r="R210" i="13"/>
  <c r="U210" i="13" s="1"/>
  <c r="R206" i="13"/>
  <c r="U206" i="13" s="1"/>
  <c r="R207" i="13"/>
  <c r="U207" i="13" s="1"/>
  <c r="T197" i="13"/>
  <c r="R212" i="13"/>
  <c r="U212" i="13" s="1"/>
  <c r="R198" i="13"/>
  <c r="U198" i="13" s="1"/>
  <c r="R209" i="13"/>
  <c r="U209" i="13" s="1"/>
  <c r="T170" i="13"/>
  <c r="W170" i="13" s="1"/>
  <c r="T168" i="13"/>
  <c r="W168" i="13" s="1"/>
  <c r="T166" i="13"/>
  <c r="W166" i="13" s="1"/>
  <c r="T164" i="13"/>
  <c r="T162" i="13"/>
  <c r="W162" i="13" s="1"/>
  <c r="T160" i="13"/>
  <c r="W160" i="13" s="1"/>
  <c r="T158" i="13"/>
  <c r="W158" i="13" s="1"/>
  <c r="T156" i="13"/>
  <c r="W156" i="13" s="1"/>
  <c r="T165" i="13"/>
  <c r="W165" i="13" s="1"/>
  <c r="T157" i="13"/>
  <c r="W157" i="13"/>
  <c r="T163" i="13"/>
  <c r="W163" i="13" s="1"/>
  <c r="R155" i="13"/>
  <c r="T169" i="13"/>
  <c r="W169" i="13" s="1"/>
  <c r="T161" i="13"/>
  <c r="W161" i="13" s="1"/>
  <c r="T167" i="13"/>
  <c r="W167" i="13" s="1"/>
  <c r="T159" i="13"/>
  <c r="W159" i="13"/>
  <c r="R160" i="13"/>
  <c r="U160" i="13" s="1"/>
  <c r="R158" i="13"/>
  <c r="R156" i="13"/>
  <c r="U156" i="13"/>
  <c r="R159" i="13"/>
  <c r="U159" i="13" s="1"/>
  <c r="R157" i="13"/>
  <c r="U157" i="13" s="1"/>
  <c r="R170" i="13"/>
  <c r="R168" i="13"/>
  <c r="U168" i="13" s="1"/>
  <c r="R166" i="13"/>
  <c r="U166" i="13" s="1"/>
  <c r="R164" i="13"/>
  <c r="U165" i="13"/>
  <c r="Q112" i="13"/>
  <c r="R316" i="14"/>
  <c r="U316" i="14" s="1"/>
  <c r="R314" i="14"/>
  <c r="U314" i="14" s="1"/>
  <c r="R312" i="14"/>
  <c r="U312" i="14" s="1"/>
  <c r="R310" i="14"/>
  <c r="U310" i="14" s="1"/>
  <c r="R308" i="14"/>
  <c r="U308" i="14" s="1"/>
  <c r="R306" i="14"/>
  <c r="U306" i="14" s="1"/>
  <c r="R304" i="14"/>
  <c r="U304" i="14" s="1"/>
  <c r="R317" i="14"/>
  <c r="R315" i="14"/>
  <c r="U315" i="14" s="1"/>
  <c r="R313" i="14"/>
  <c r="R311" i="14"/>
  <c r="U311" i="14" s="1"/>
  <c r="R309" i="14"/>
  <c r="U309" i="14" s="1"/>
  <c r="R307" i="14"/>
  <c r="U307" i="14" s="1"/>
  <c r="R305" i="14"/>
  <c r="U305" i="14" s="1"/>
  <c r="R303" i="14"/>
  <c r="U303" i="14" s="1"/>
  <c r="T303" i="14"/>
  <c r="W303" i="14"/>
  <c r="R302" i="14"/>
  <c r="U302" i="14" s="1"/>
  <c r="T305" i="14"/>
  <c r="W305" i="14" s="1"/>
  <c r="T302" i="14"/>
  <c r="T314" i="14"/>
  <c r="W314" i="14" s="1"/>
  <c r="T312" i="14"/>
  <c r="W312" i="14" s="1"/>
  <c r="T310" i="14"/>
  <c r="W310" i="14" s="1"/>
  <c r="T308" i="14"/>
  <c r="W308" i="14"/>
  <c r="T307" i="14"/>
  <c r="W307" i="14" s="1"/>
  <c r="T317" i="14"/>
  <c r="W317" i="14" s="1"/>
  <c r="T315" i="14"/>
  <c r="W315" i="14" s="1"/>
  <c r="T313" i="14"/>
  <c r="W313" i="14" s="1"/>
  <c r="T311" i="14"/>
  <c r="W311" i="14" s="1"/>
  <c r="T309" i="14"/>
  <c r="W309" i="14" s="1"/>
  <c r="T306" i="14"/>
  <c r="W306" i="14" s="1"/>
  <c r="T365" i="16"/>
  <c r="T377" i="16"/>
  <c r="W377" i="16" s="1"/>
  <c r="T375" i="16"/>
  <c r="W375" i="16" s="1"/>
  <c r="T373" i="16"/>
  <c r="W373" i="16" s="1"/>
  <c r="T371" i="16"/>
  <c r="W371" i="16" s="1"/>
  <c r="T369" i="16"/>
  <c r="W369" i="16" s="1"/>
  <c r="T367" i="16"/>
  <c r="W367" i="16" s="1"/>
  <c r="R367" i="16"/>
  <c r="T376" i="16"/>
  <c r="W376" i="16" s="1"/>
  <c r="T374" i="16"/>
  <c r="W374" i="16" s="1"/>
  <c r="T372" i="16"/>
  <c r="W372" i="16" s="1"/>
  <c r="T370" i="16"/>
  <c r="W370" i="16" s="1"/>
  <c r="T368" i="16"/>
  <c r="W368" i="16" s="1"/>
  <c r="T366" i="16"/>
  <c r="W366" i="16" s="1"/>
  <c r="R368" i="16"/>
  <c r="U368" i="16" s="1"/>
  <c r="R366" i="16"/>
  <c r="U366" i="16" s="1"/>
  <c r="R370" i="16"/>
  <c r="U370" i="16" s="1"/>
  <c r="T380" i="16"/>
  <c r="W380" i="16"/>
  <c r="T378" i="16"/>
  <c r="W378" i="16" s="1"/>
  <c r="R377" i="16"/>
  <c r="U377" i="16" s="1"/>
  <c r="R375" i="16"/>
  <c r="U375" i="16" s="1"/>
  <c r="R373" i="16"/>
  <c r="U373" i="16" s="1"/>
  <c r="R371" i="16"/>
  <c r="U371" i="16" s="1"/>
  <c r="R379" i="16"/>
  <c r="U379" i="16"/>
  <c r="R378" i="16"/>
  <c r="U378" i="16" s="1"/>
  <c r="O385" i="16"/>
  <c r="T91" i="12"/>
  <c r="T133" i="16"/>
  <c r="U427" i="18"/>
  <c r="R387" i="9"/>
  <c r="U387" i="9" s="1"/>
  <c r="R406" i="10"/>
  <c r="O175" i="13"/>
  <c r="R137" i="8"/>
  <c r="U137" i="8" s="1"/>
  <c r="T71" i="9"/>
  <c r="R385" i="17"/>
  <c r="R238" i="11"/>
  <c r="T280" i="12"/>
  <c r="T322" i="17"/>
  <c r="R301" i="22"/>
  <c r="R49" i="14"/>
  <c r="T385" i="8"/>
  <c r="R238" i="20"/>
  <c r="R179" i="8"/>
  <c r="U179" i="8" s="1"/>
  <c r="R343" i="22"/>
  <c r="R154" i="18"/>
  <c r="W316" i="15"/>
  <c r="R196" i="22"/>
  <c r="W262" i="17"/>
  <c r="R112" i="13"/>
  <c r="W134" i="21"/>
  <c r="W154" i="21" s="1"/>
  <c r="R385" i="8"/>
  <c r="O343" i="14"/>
  <c r="Q364" i="18"/>
  <c r="R369" i="16"/>
  <c r="U369" i="16" s="1"/>
  <c r="R225" i="9"/>
  <c r="U225" i="9" s="1"/>
  <c r="R211" i="13"/>
  <c r="U211" i="13" s="1"/>
  <c r="R145" i="9"/>
  <c r="U145" i="9" s="1"/>
  <c r="R273" i="9"/>
  <c r="U273" i="9" s="1"/>
  <c r="T135" i="9"/>
  <c r="W135" i="9" s="1"/>
  <c r="T143" i="9"/>
  <c r="W143" i="9" s="1"/>
  <c r="R219" i="9"/>
  <c r="T230" i="9"/>
  <c r="W230" i="9" s="1"/>
  <c r="R16" i="8"/>
  <c r="U16" i="8" s="1"/>
  <c r="T290" i="9"/>
  <c r="W290" i="9" s="1"/>
  <c r="M102" i="92"/>
  <c r="T196" i="11"/>
  <c r="R112" i="20"/>
  <c r="U92" i="20"/>
  <c r="U112" i="20" s="1"/>
  <c r="W386" i="10"/>
  <c r="R148" i="8"/>
  <c r="U148" i="8" s="1"/>
  <c r="O112" i="8"/>
  <c r="R147" i="8"/>
  <c r="U147" i="8" s="1"/>
  <c r="R180" i="8"/>
  <c r="U180" i="8" s="1"/>
  <c r="T259" i="12"/>
  <c r="W406" i="17"/>
  <c r="R376" i="16"/>
  <c r="R241" i="13"/>
  <c r="U241" i="13" s="1"/>
  <c r="W116" i="12"/>
  <c r="T427" i="14"/>
  <c r="W407" i="14"/>
  <c r="W427" i="14" s="1"/>
  <c r="R167" i="13"/>
  <c r="U167" i="13" s="1"/>
  <c r="R54" i="8"/>
  <c r="U261" i="11"/>
  <c r="U280" i="11" s="1"/>
  <c r="R280" i="11"/>
  <c r="U97" i="10"/>
  <c r="U135" i="10"/>
  <c r="U154" i="10" s="1"/>
  <c r="R70" i="18"/>
  <c r="U55" i="18"/>
  <c r="U70" i="18" s="1"/>
  <c r="U154" i="18"/>
  <c r="R411" i="10"/>
  <c r="U411" i="10" s="1"/>
  <c r="W50" i="9"/>
  <c r="T70" i="9"/>
  <c r="R427" i="9"/>
  <c r="T105" i="8"/>
  <c r="W105" i="8" s="1"/>
  <c r="T102" i="8"/>
  <c r="W102" i="8" s="1"/>
  <c r="T97" i="8"/>
  <c r="W97" i="8" s="1"/>
  <c r="T94" i="8"/>
  <c r="W94" i="8" s="1"/>
  <c r="R92" i="8"/>
  <c r="U92" i="8" s="1"/>
  <c r="T107" i="8"/>
  <c r="W107" i="8" s="1"/>
  <c r="T104" i="8"/>
  <c r="W104" i="8" s="1"/>
  <c r="T99" i="8"/>
  <c r="W99" i="8" s="1"/>
  <c r="T96" i="8"/>
  <c r="W96" i="8" s="1"/>
  <c r="T106" i="8"/>
  <c r="W106" i="8" s="1"/>
  <c r="T101" i="8"/>
  <c r="T98" i="8"/>
  <c r="W98" i="8" s="1"/>
  <c r="T93" i="8"/>
  <c r="W93" i="8" s="1"/>
  <c r="T95" i="8"/>
  <c r="W95" i="8" s="1"/>
  <c r="T103" i="8"/>
  <c r="W103" i="8" s="1"/>
  <c r="T100" i="8"/>
  <c r="W100" i="8" s="1"/>
  <c r="R94" i="8"/>
  <c r="U94" i="8" s="1"/>
  <c r="R99" i="8"/>
  <c r="U99" i="8" s="1"/>
  <c r="R97" i="8"/>
  <c r="U97" i="8" s="1"/>
  <c r="R95" i="8"/>
  <c r="U95" i="8" s="1"/>
  <c r="T92" i="8"/>
  <c r="R93" i="8"/>
  <c r="U93" i="8" s="1"/>
  <c r="R101" i="8"/>
  <c r="U101" i="8" s="1"/>
  <c r="R103" i="8"/>
  <c r="U103" i="8" s="1"/>
  <c r="R98" i="8"/>
  <c r="U98" i="8"/>
  <c r="R96" i="8"/>
  <c r="U96" i="8" s="1"/>
  <c r="T65" i="8"/>
  <c r="W65" i="8" s="1"/>
  <c r="T63" i="8"/>
  <c r="W63" i="8" s="1"/>
  <c r="T61" i="8"/>
  <c r="W61" i="8" s="1"/>
  <c r="T59" i="8"/>
  <c r="W59" i="8" s="1"/>
  <c r="T57" i="8"/>
  <c r="W57" i="8" s="1"/>
  <c r="T55" i="8"/>
  <c r="W55" i="8" s="1"/>
  <c r="T53" i="8"/>
  <c r="W53" i="8" s="1"/>
  <c r="T51" i="8"/>
  <c r="W51" i="8" s="1"/>
  <c r="T62" i="8"/>
  <c r="W62" i="8" s="1"/>
  <c r="T54" i="8"/>
  <c r="W54" i="8" s="1"/>
  <c r="T60" i="8"/>
  <c r="W60" i="8" s="1"/>
  <c r="T52" i="8"/>
  <c r="W52" i="8" s="1"/>
  <c r="T58" i="8"/>
  <c r="W58" i="8" s="1"/>
  <c r="R50" i="8"/>
  <c r="T64" i="8"/>
  <c r="W64" i="8" s="1"/>
  <c r="T56" i="8"/>
  <c r="W56" i="8" s="1"/>
  <c r="T50" i="8"/>
  <c r="R65" i="8"/>
  <c r="U65" i="8" s="1"/>
  <c r="R63" i="8"/>
  <c r="U63" i="8" s="1"/>
  <c r="R61" i="8"/>
  <c r="U61" i="8" s="1"/>
  <c r="R59" i="8"/>
  <c r="U59" i="8" s="1"/>
  <c r="R57" i="8"/>
  <c r="U57" i="8" s="1"/>
  <c r="R55" i="8"/>
  <c r="U55" i="8" s="1"/>
  <c r="R53" i="8"/>
  <c r="U53" i="8" s="1"/>
  <c r="R51" i="8"/>
  <c r="U51" i="8" s="1"/>
  <c r="U405" i="9"/>
  <c r="O406" i="9"/>
  <c r="T337" i="9"/>
  <c r="W337" i="9" s="1"/>
  <c r="T335" i="9"/>
  <c r="W335" i="9" s="1"/>
  <c r="T333" i="9"/>
  <c r="W333" i="9" s="1"/>
  <c r="T331" i="9"/>
  <c r="W331" i="9" s="1"/>
  <c r="T329" i="9"/>
  <c r="W329" i="9" s="1"/>
  <c r="T327" i="9"/>
  <c r="W327" i="9" s="1"/>
  <c r="T325" i="9"/>
  <c r="W325" i="9" s="1"/>
  <c r="R323" i="9"/>
  <c r="U323" i="9" s="1"/>
  <c r="T334" i="9"/>
  <c r="W334" i="9" s="1"/>
  <c r="T326" i="9"/>
  <c r="W326" i="9" s="1"/>
  <c r="T332" i="9"/>
  <c r="W332" i="9" s="1"/>
  <c r="T324" i="9"/>
  <c r="W324" i="9" s="1"/>
  <c r="T338" i="9"/>
  <c r="W338" i="9" s="1"/>
  <c r="T330" i="9"/>
  <c r="W330" i="9" s="1"/>
  <c r="T336" i="9"/>
  <c r="W336" i="9" s="1"/>
  <c r="T328" i="9"/>
  <c r="W328" i="9" s="1"/>
  <c r="R338" i="9"/>
  <c r="U338" i="9" s="1"/>
  <c r="R336" i="9"/>
  <c r="U336" i="9" s="1"/>
  <c r="R334" i="9"/>
  <c r="U334" i="9" s="1"/>
  <c r="R332" i="9"/>
  <c r="U332" i="9" s="1"/>
  <c r="R330" i="9"/>
  <c r="U330" i="9" s="1"/>
  <c r="R328" i="9"/>
  <c r="U328" i="9" s="1"/>
  <c r="R326" i="9"/>
  <c r="U326" i="9" s="1"/>
  <c r="R325" i="9"/>
  <c r="U325" i="9"/>
  <c r="R337" i="9"/>
  <c r="U337" i="9" s="1"/>
  <c r="R335" i="9"/>
  <c r="U335" i="9" s="1"/>
  <c r="R333" i="9"/>
  <c r="U333" i="9" s="1"/>
  <c r="R331" i="9"/>
  <c r="U331" i="9" s="1"/>
  <c r="R329" i="9"/>
  <c r="U329" i="9" s="1"/>
  <c r="R327" i="9"/>
  <c r="U327" i="9" s="1"/>
  <c r="R324" i="9"/>
  <c r="U324" i="9" s="1"/>
  <c r="T286" i="9"/>
  <c r="W286" i="9" s="1"/>
  <c r="R296" i="9"/>
  <c r="U296" i="9" s="1"/>
  <c r="R292" i="9"/>
  <c r="U292" i="9" s="1"/>
  <c r="R288" i="9"/>
  <c r="U288" i="9" s="1"/>
  <c r="R284" i="9"/>
  <c r="U284" i="9" s="1"/>
  <c r="R294" i="9"/>
  <c r="U294" i="9" s="1"/>
  <c r="R290" i="9"/>
  <c r="U290" i="9" s="1"/>
  <c r="R286" i="9"/>
  <c r="U286" i="9" s="1"/>
  <c r="R282" i="9"/>
  <c r="U282" i="9" s="1"/>
  <c r="R281" i="9"/>
  <c r="T282" i="9"/>
  <c r="W282" i="9" s="1"/>
  <c r="T284" i="9"/>
  <c r="W284" i="9" s="1"/>
  <c r="R295" i="9"/>
  <c r="U295" i="9" s="1"/>
  <c r="R291" i="9"/>
  <c r="U291" i="9" s="1"/>
  <c r="R287" i="9"/>
  <c r="U287" i="9" s="1"/>
  <c r="R283" i="9"/>
  <c r="U283" i="9" s="1"/>
  <c r="T295" i="9"/>
  <c r="W295" i="9" s="1"/>
  <c r="T291" i="9"/>
  <c r="W291" i="9" s="1"/>
  <c r="T287" i="9"/>
  <c r="W287" i="9" s="1"/>
  <c r="T283" i="9"/>
  <c r="W283" i="9" s="1"/>
  <c r="T281" i="9"/>
  <c r="W281" i="9" s="1"/>
  <c r="T288" i="9"/>
  <c r="W288" i="9" s="1"/>
  <c r="T292" i="9"/>
  <c r="W292" i="9" s="1"/>
  <c r="T294" i="9"/>
  <c r="W294" i="9"/>
  <c r="R293" i="9"/>
  <c r="U293" i="9" s="1"/>
  <c r="R289" i="9"/>
  <c r="R285" i="9"/>
  <c r="U285" i="9" s="1"/>
  <c r="U227" i="9"/>
  <c r="U221" i="9"/>
  <c r="U219" i="9"/>
  <c r="T211" i="9"/>
  <c r="W211" i="9"/>
  <c r="T209" i="9"/>
  <c r="W209" i="9" s="1"/>
  <c r="T207" i="9"/>
  <c r="W207" i="9" s="1"/>
  <c r="T205" i="9"/>
  <c r="W205" i="9" s="1"/>
  <c r="T203" i="9"/>
  <c r="W203" i="9" s="1"/>
  <c r="T201" i="9"/>
  <c r="W201" i="9" s="1"/>
  <c r="T199" i="9"/>
  <c r="W199" i="9"/>
  <c r="R197" i="9"/>
  <c r="T212" i="9"/>
  <c r="W212" i="9" s="1"/>
  <c r="T210" i="9"/>
  <c r="W210" i="9"/>
  <c r="T208" i="9"/>
  <c r="W208" i="9" s="1"/>
  <c r="T206" i="9"/>
  <c r="W206" i="9" s="1"/>
  <c r="T204" i="9"/>
  <c r="W204" i="9" s="1"/>
  <c r="T202" i="9"/>
  <c r="W202" i="9" s="1"/>
  <c r="T200" i="9"/>
  <c r="W200" i="9" s="1"/>
  <c r="T198" i="9"/>
  <c r="W198" i="9" s="1"/>
  <c r="R212" i="9"/>
  <c r="U212" i="9" s="1"/>
  <c r="R210" i="9"/>
  <c r="U210" i="9" s="1"/>
  <c r="R208" i="9"/>
  <c r="U208" i="9" s="1"/>
  <c r="R206" i="9"/>
  <c r="U206" i="9" s="1"/>
  <c r="R204" i="9"/>
  <c r="U204" i="9" s="1"/>
  <c r="R202" i="9"/>
  <c r="U202" i="9" s="1"/>
  <c r="R200" i="9"/>
  <c r="U200" i="9" s="1"/>
  <c r="R198" i="9"/>
  <c r="R211" i="9"/>
  <c r="U211" i="9" s="1"/>
  <c r="R209" i="9"/>
  <c r="U209" i="9" s="1"/>
  <c r="R207" i="9"/>
  <c r="U207" i="9" s="1"/>
  <c r="R205" i="9"/>
  <c r="U205" i="9" s="1"/>
  <c r="R203" i="9"/>
  <c r="U203" i="9" s="1"/>
  <c r="R201" i="9"/>
  <c r="U201" i="9" s="1"/>
  <c r="R199" i="9"/>
  <c r="U199" i="9" s="1"/>
  <c r="T148" i="9"/>
  <c r="W148" i="9" s="1"/>
  <c r="T144" i="9"/>
  <c r="W144" i="9" s="1"/>
  <c r="T140" i="9"/>
  <c r="W140" i="9"/>
  <c r="T136" i="9"/>
  <c r="W136" i="9" s="1"/>
  <c r="T146" i="9"/>
  <c r="W146" i="9" s="1"/>
  <c r="T142" i="9"/>
  <c r="W142" i="9" s="1"/>
  <c r="T138" i="9"/>
  <c r="W138" i="9" s="1"/>
  <c r="R134" i="9"/>
  <c r="U134" i="9" s="1"/>
  <c r="R146" i="9"/>
  <c r="U146" i="9"/>
  <c r="R142" i="9"/>
  <c r="U142" i="9" s="1"/>
  <c r="R138" i="9"/>
  <c r="U138" i="9" s="1"/>
  <c r="T134" i="9"/>
  <c r="T149" i="9"/>
  <c r="W149" i="9" s="1"/>
  <c r="T145" i="9"/>
  <c r="W145" i="9" s="1"/>
  <c r="T141" i="9"/>
  <c r="W141" i="9" s="1"/>
  <c r="T137" i="9"/>
  <c r="W137" i="9"/>
  <c r="R143" i="9"/>
  <c r="U143" i="9" s="1"/>
  <c r="R139" i="9"/>
  <c r="U139" i="9" s="1"/>
  <c r="R148" i="9"/>
  <c r="U148" i="9" s="1"/>
  <c r="R144" i="9"/>
  <c r="U144" i="9" s="1"/>
  <c r="R140" i="9"/>
  <c r="U140" i="9" s="1"/>
  <c r="R136" i="9"/>
  <c r="T127" i="9"/>
  <c r="W127" i="9" s="1"/>
  <c r="T125" i="9"/>
  <c r="W125" i="9" s="1"/>
  <c r="T123" i="9"/>
  <c r="W123" i="9" s="1"/>
  <c r="T121" i="9"/>
  <c r="W121" i="9" s="1"/>
  <c r="T119" i="9"/>
  <c r="W119" i="9" s="1"/>
  <c r="T117" i="9"/>
  <c r="W117" i="9" s="1"/>
  <c r="T115" i="9"/>
  <c r="W115" i="9" s="1"/>
  <c r="R113" i="9"/>
  <c r="T122" i="9"/>
  <c r="W122" i="9" s="1"/>
  <c r="T114" i="9"/>
  <c r="W114" i="9" s="1"/>
  <c r="T128" i="9"/>
  <c r="W128" i="9" s="1"/>
  <c r="T120" i="9"/>
  <c r="W120" i="9" s="1"/>
  <c r="T126" i="9"/>
  <c r="W126" i="9" s="1"/>
  <c r="T118" i="9"/>
  <c r="W118" i="9" s="1"/>
  <c r="T124" i="9"/>
  <c r="W124" i="9" s="1"/>
  <c r="T116" i="9"/>
  <c r="W116" i="9"/>
  <c r="R127" i="9"/>
  <c r="U127" i="9" s="1"/>
  <c r="R125" i="9"/>
  <c r="U125" i="9" s="1"/>
  <c r="R123" i="9"/>
  <c r="U123" i="9" s="1"/>
  <c r="R121" i="9"/>
  <c r="U121" i="9" s="1"/>
  <c r="R119" i="9"/>
  <c r="U119" i="9" s="1"/>
  <c r="R117" i="9"/>
  <c r="U117" i="9" s="1"/>
  <c r="R115" i="9"/>
  <c r="U115" i="9" s="1"/>
  <c r="R114" i="9"/>
  <c r="U114" i="9"/>
  <c r="R128" i="9"/>
  <c r="U128" i="9" s="1"/>
  <c r="R126" i="9"/>
  <c r="U126" i="9" s="1"/>
  <c r="R124" i="9"/>
  <c r="U124" i="9" s="1"/>
  <c r="R122" i="9"/>
  <c r="U122" i="9" s="1"/>
  <c r="R120" i="9"/>
  <c r="U120" i="9" s="1"/>
  <c r="R118" i="9"/>
  <c r="U118" i="9" s="1"/>
  <c r="R116" i="9"/>
  <c r="U116" i="9" s="1"/>
  <c r="T44" i="9"/>
  <c r="W44" i="9"/>
  <c r="T41" i="9"/>
  <c r="W41" i="9" s="1"/>
  <c r="T36" i="9"/>
  <c r="W36" i="9" s="1"/>
  <c r="T33" i="9"/>
  <c r="W33" i="9" s="1"/>
  <c r="R29" i="9"/>
  <c r="U29" i="9" s="1"/>
  <c r="T42" i="9"/>
  <c r="W42" i="9" s="1"/>
  <c r="T39" i="9"/>
  <c r="W39" i="9" s="1"/>
  <c r="T34" i="9"/>
  <c r="W34" i="9" s="1"/>
  <c r="T31" i="9"/>
  <c r="W31" i="9" s="1"/>
  <c r="R43" i="9"/>
  <c r="U43" i="9" s="1"/>
  <c r="R41" i="9"/>
  <c r="U41" i="9" s="1"/>
  <c r="R39" i="9"/>
  <c r="U39" i="9" s="1"/>
  <c r="R37" i="9"/>
  <c r="U37" i="9" s="1"/>
  <c r="R35" i="9"/>
  <c r="R33" i="9"/>
  <c r="U33" i="9" s="1"/>
  <c r="R31" i="9"/>
  <c r="U31" i="9" s="1"/>
  <c r="R40" i="9"/>
  <c r="U40" i="9" s="1"/>
  <c r="R32" i="9"/>
  <c r="U32" i="9" s="1"/>
  <c r="T38" i="9"/>
  <c r="W38" i="9" s="1"/>
  <c r="T30" i="9"/>
  <c r="W30" i="9" s="1"/>
  <c r="T37" i="9"/>
  <c r="W37" i="9" s="1"/>
  <c r="R38" i="9"/>
  <c r="U38" i="9" s="1"/>
  <c r="R30" i="9"/>
  <c r="U30" i="9" s="1"/>
  <c r="T29" i="9"/>
  <c r="R44" i="9"/>
  <c r="U44" i="9" s="1"/>
  <c r="R36" i="9"/>
  <c r="U36" i="9" s="1"/>
  <c r="T43" i="9"/>
  <c r="W43" i="9" s="1"/>
  <c r="T35" i="9"/>
  <c r="W35" i="9" s="1"/>
  <c r="T40" i="9"/>
  <c r="W40" i="9" s="1"/>
  <c r="T32" i="9"/>
  <c r="W32" i="9" s="1"/>
  <c r="U254" i="13"/>
  <c r="U242" i="13"/>
  <c r="U240" i="13"/>
  <c r="U203" i="13"/>
  <c r="U170" i="13"/>
  <c r="U164" i="13"/>
  <c r="U158" i="13"/>
  <c r="U317" i="14"/>
  <c r="U313" i="14"/>
  <c r="U376" i="16"/>
  <c r="U372" i="16"/>
  <c r="U367" i="16"/>
  <c r="W407" i="18"/>
  <c r="Q427" i="18"/>
  <c r="W344" i="11"/>
  <c r="W364" i="11" s="1"/>
  <c r="R322" i="17"/>
  <c r="T217" i="16"/>
  <c r="R280" i="20"/>
  <c r="R427" i="19"/>
  <c r="T238" i="14"/>
  <c r="T217" i="10"/>
  <c r="W134" i="10"/>
  <c r="W154" i="10" s="1"/>
  <c r="R176" i="13"/>
  <c r="U176" i="13" s="1"/>
  <c r="Q343" i="16"/>
  <c r="O49" i="9"/>
  <c r="T217" i="15"/>
  <c r="T301" i="16"/>
  <c r="R175" i="8"/>
  <c r="R91" i="14"/>
  <c r="R70" i="11"/>
  <c r="U324" i="18"/>
  <c r="U343" i="18" s="1"/>
  <c r="T154" i="17"/>
  <c r="R154" i="19"/>
  <c r="R133" i="8"/>
  <c r="U411" i="13"/>
  <c r="W301" i="16"/>
  <c r="U385" i="8"/>
  <c r="R196" i="12"/>
  <c r="T301" i="11"/>
  <c r="R365" i="16"/>
  <c r="U365" i="16" s="1"/>
  <c r="O217" i="13"/>
  <c r="R231" i="9"/>
  <c r="U231" i="9" s="1"/>
  <c r="T197" i="9"/>
  <c r="W197" i="9" s="1"/>
  <c r="R149" i="9"/>
  <c r="U149" i="9" s="1"/>
  <c r="O70" i="8"/>
  <c r="T415" i="10"/>
  <c r="W415" i="10" s="1"/>
  <c r="T13" i="8"/>
  <c r="W13" i="8" s="1"/>
  <c r="R20" i="8"/>
  <c r="U20" i="8" s="1"/>
  <c r="T296" i="9"/>
  <c r="W296" i="9" s="1"/>
  <c r="T293" i="9"/>
  <c r="W293" i="9"/>
  <c r="T196" i="21"/>
  <c r="R217" i="14"/>
  <c r="U198" i="14"/>
  <c r="U217" i="14"/>
  <c r="R190" i="8"/>
  <c r="U190" i="8" s="1"/>
  <c r="R100" i="8"/>
  <c r="U100" i="8" s="1"/>
  <c r="R144" i="8"/>
  <c r="U144" i="8" s="1"/>
  <c r="R178" i="8"/>
  <c r="R9" i="8"/>
  <c r="U9" i="8" s="1"/>
  <c r="R188" i="8"/>
  <c r="U188" i="8" s="1"/>
  <c r="W187" i="20"/>
  <c r="W165" i="16"/>
  <c r="W175" i="16" s="1"/>
  <c r="T175" i="16"/>
  <c r="T379" i="16"/>
  <c r="W379" i="16" s="1"/>
  <c r="W125" i="14"/>
  <c r="W133" i="14" s="1"/>
  <c r="T133" i="14"/>
  <c r="R251" i="13"/>
  <c r="U251" i="13" s="1"/>
  <c r="U327" i="15"/>
  <c r="R169" i="13"/>
  <c r="U169" i="13" s="1"/>
  <c r="T241" i="13"/>
  <c r="W241" i="13" s="1"/>
  <c r="R56" i="8"/>
  <c r="U56" i="8" s="1"/>
  <c r="R64" i="8"/>
  <c r="U64" i="8" s="1"/>
  <c r="U399" i="16"/>
  <c r="T304" i="14"/>
  <c r="W304" i="14" s="1"/>
  <c r="T221" i="13"/>
  <c r="W221" i="13" s="1"/>
  <c r="W91" i="15"/>
  <c r="W159" i="10"/>
  <c r="R419" i="10"/>
  <c r="U419" i="10" s="1"/>
  <c r="M119" i="92"/>
  <c r="W168" i="20"/>
  <c r="R385" i="9"/>
  <c r="U78" i="15"/>
  <c r="U91" i="15" s="1"/>
  <c r="R91" i="15"/>
  <c r="U386" i="14"/>
  <c r="U406" i="14" s="1"/>
  <c r="R406" i="14"/>
  <c r="U385" i="9"/>
  <c r="T385" i="18"/>
  <c r="W365" i="18"/>
  <c r="W385" i="18" s="1"/>
  <c r="T70" i="21"/>
  <c r="W51" i="21"/>
  <c r="W70" i="21" s="1"/>
  <c r="W8" i="19"/>
  <c r="W28" i="19" s="1"/>
  <c r="T28" i="19"/>
  <c r="T427" i="20"/>
  <c r="W289" i="19"/>
  <c r="W301" i="19" s="1"/>
  <c r="T301" i="19"/>
  <c r="W300" i="13"/>
  <c r="Q301" i="13"/>
  <c r="W154" i="19"/>
  <c r="T322" i="22"/>
  <c r="W259" i="22"/>
  <c r="O112" i="14"/>
  <c r="R233" i="8"/>
  <c r="R238" i="8" s="1"/>
  <c r="Q343" i="13"/>
  <c r="R135" i="9"/>
  <c r="U135" i="9" s="1"/>
  <c r="T52" i="12"/>
  <c r="W52" i="12" s="1"/>
  <c r="W70" i="12" s="1"/>
  <c r="T31" i="17"/>
  <c r="W31" i="17" s="1"/>
  <c r="T33" i="17"/>
  <c r="W33" i="17" s="1"/>
  <c r="T239" i="9"/>
  <c r="W239" i="9"/>
  <c r="R97" i="11"/>
  <c r="U97" i="11" s="1"/>
  <c r="U112" i="11" s="1"/>
  <c r="O364" i="13"/>
  <c r="O91" i="13"/>
  <c r="R409" i="15"/>
  <c r="U409" i="15" s="1"/>
  <c r="U427" i="15" s="1"/>
  <c r="O112" i="15"/>
  <c r="T155" i="17"/>
  <c r="T113" i="17"/>
  <c r="W113" i="17" s="1"/>
  <c r="T116" i="17"/>
  <c r="W116" i="17" s="1"/>
  <c r="T118" i="17"/>
  <c r="W118" i="17" s="1"/>
  <c r="T120" i="17"/>
  <c r="W120" i="17" s="1"/>
  <c r="T122" i="17"/>
  <c r="W122" i="17" s="1"/>
  <c r="T124" i="17"/>
  <c r="W124" i="17" s="1"/>
  <c r="T126" i="17"/>
  <c r="W126" i="17" s="1"/>
  <c r="T128" i="17"/>
  <c r="W128" i="17" s="1"/>
  <c r="T113" i="9"/>
  <c r="Q112" i="11"/>
  <c r="O28" i="11"/>
  <c r="T260" i="13"/>
  <c r="T280" i="13" s="1"/>
  <c r="T155" i="13"/>
  <c r="W155" i="13" s="1"/>
  <c r="R30" i="17"/>
  <c r="R49" i="17" s="1"/>
  <c r="T144" i="14"/>
  <c r="T154" i="14"/>
  <c r="Q154" i="15"/>
  <c r="O238" i="17"/>
  <c r="Q217" i="17"/>
  <c r="R387" i="18"/>
  <c r="R406" i="18" s="1"/>
  <c r="O385" i="15"/>
  <c r="O133" i="15"/>
  <c r="O427" i="16"/>
  <c r="Q301" i="16"/>
  <c r="O70" i="16"/>
  <c r="R184" i="17"/>
  <c r="R51" i="17"/>
  <c r="U51" i="17"/>
  <c r="Q385" i="18"/>
  <c r="Q112" i="14"/>
  <c r="O280" i="16"/>
  <c r="O49" i="16"/>
  <c r="R119" i="17"/>
  <c r="U119" i="17" s="1"/>
  <c r="U133" i="17" s="1"/>
  <c r="R345" i="18"/>
  <c r="R364" i="18" s="1"/>
  <c r="R293" i="18"/>
  <c r="U293" i="18" s="1"/>
  <c r="U301" i="18" s="1"/>
  <c r="O406" i="19"/>
  <c r="Q301" i="19"/>
  <c r="R240" i="21"/>
  <c r="U240" i="21" s="1"/>
  <c r="U259" i="21" s="1"/>
  <c r="U342" i="22"/>
  <c r="O343" i="22"/>
  <c r="Q133" i="22"/>
  <c r="O91" i="18"/>
  <c r="O217" i="19"/>
  <c r="O133" i="19"/>
  <c r="O343" i="20"/>
  <c r="Q280" i="21"/>
  <c r="Q259" i="21"/>
  <c r="R65" i="21"/>
  <c r="U65" i="21" s="1"/>
  <c r="U70" i="21" s="1"/>
  <c r="Q406" i="22"/>
  <c r="Q217" i="22"/>
  <c r="O91" i="22"/>
  <c r="B36" i="92"/>
  <c r="M82" i="92"/>
  <c r="Q70" i="18"/>
  <c r="O133" i="20"/>
  <c r="T328" i="21"/>
  <c r="W328" i="21" s="1"/>
  <c r="W343" i="21" s="1"/>
  <c r="O280" i="21"/>
  <c r="Q385" i="22"/>
  <c r="Q259" i="22"/>
  <c r="R372" i="19"/>
  <c r="R409" i="21"/>
  <c r="U409" i="21"/>
  <c r="O70" i="21"/>
  <c r="O259" i="22"/>
  <c r="Q238" i="22"/>
  <c r="U197" i="9"/>
  <c r="R322" i="14"/>
  <c r="W134" i="9"/>
  <c r="U281" i="9"/>
  <c r="W365" i="16"/>
  <c r="U218" i="13"/>
  <c r="U260" i="9"/>
  <c r="U345" i="18"/>
  <c r="U364" i="18" s="1"/>
  <c r="R196" i="13"/>
  <c r="U50" i="8"/>
  <c r="W218" i="13"/>
  <c r="U8" i="8"/>
  <c r="U176" i="8"/>
  <c r="W218" i="9"/>
  <c r="U71" i="9"/>
  <c r="R91" i="9"/>
  <c r="U134" i="8"/>
  <c r="T217" i="13"/>
  <c r="W197" i="13"/>
  <c r="W260" i="9"/>
  <c r="W176" i="8"/>
  <c r="W29" i="9"/>
  <c r="W50" i="8"/>
  <c r="W71" i="9"/>
  <c r="W176" i="13"/>
  <c r="W407" i="10"/>
  <c r="U407" i="10"/>
  <c r="W134" i="8"/>
  <c r="T154" i="8"/>
  <c r="T217" i="9"/>
  <c r="R343" i="9"/>
  <c r="W92" i="8"/>
  <c r="W302" i="14"/>
  <c r="U386" i="9"/>
  <c r="W8" i="8"/>
  <c r="U218" i="9"/>
  <c r="W72" i="89"/>
  <c r="U175" i="15"/>
  <c r="W144" i="14"/>
  <c r="W154" i="14" s="1"/>
  <c r="U233" i="8"/>
  <c r="T259" i="9"/>
  <c r="U238" i="17"/>
  <c r="W217" i="15"/>
  <c r="W406" i="14"/>
  <c r="U175" i="17"/>
  <c r="U427" i="19"/>
  <c r="W155" i="17"/>
  <c r="U427" i="20"/>
  <c r="W217" i="16"/>
  <c r="U406" i="10"/>
  <c r="W49" i="20"/>
  <c r="U406" i="19"/>
  <c r="U346" i="20"/>
  <c r="R154" i="21"/>
  <c r="T364" i="17"/>
  <c r="T301" i="17"/>
  <c r="T70" i="18"/>
  <c r="R28" i="21"/>
  <c r="U70" i="10"/>
  <c r="R154" i="10"/>
  <c r="U233" i="9"/>
  <c r="W415" i="12"/>
  <c r="W411" i="12"/>
  <c r="W330" i="12"/>
  <c r="Q133" i="11"/>
  <c r="Q175" i="12"/>
  <c r="W106" i="13"/>
  <c r="W105" i="13"/>
  <c r="W104" i="13"/>
  <c r="W101" i="13"/>
  <c r="W100" i="13"/>
  <c r="W99" i="13"/>
  <c r="W97" i="13"/>
  <c r="W96" i="13"/>
  <c r="W95" i="13"/>
  <c r="W93" i="13"/>
  <c r="U326" i="14"/>
  <c r="U325" i="14"/>
  <c r="U324" i="14"/>
  <c r="U386" i="16"/>
  <c r="W274" i="16"/>
  <c r="W273" i="16"/>
  <c r="W269" i="16"/>
  <c r="W262" i="16"/>
  <c r="W69" i="11"/>
  <c r="R218" i="12"/>
  <c r="U218" i="12" s="1"/>
  <c r="Q133" i="12"/>
  <c r="T197" i="12"/>
  <c r="T217" i="12" s="1"/>
  <c r="W267" i="16"/>
  <c r="W421" i="18"/>
  <c r="W419" i="18"/>
  <c r="W355" i="18"/>
  <c r="W353" i="18"/>
  <c r="R156" i="18"/>
  <c r="U156" i="18" s="1"/>
  <c r="Q406" i="16"/>
  <c r="W271" i="16"/>
  <c r="Q364" i="17"/>
  <c r="W417" i="18"/>
  <c r="W415" i="18"/>
  <c r="W351" i="18"/>
  <c r="W349" i="18"/>
  <c r="T260" i="18"/>
  <c r="W260" i="18" s="1"/>
  <c r="W280" i="18" s="1"/>
  <c r="Q154" i="18"/>
  <c r="R122" i="19"/>
  <c r="R133" i="19" s="1"/>
  <c r="O154" i="15"/>
  <c r="W275" i="16"/>
  <c r="O133" i="16"/>
  <c r="O364" i="17"/>
  <c r="R200" i="17"/>
  <c r="U200" i="17" s="1"/>
  <c r="U217" i="17" s="1"/>
  <c r="W413" i="18"/>
  <c r="W411" i="18"/>
  <c r="W347" i="18"/>
  <c r="W263" i="16"/>
  <c r="T58" i="16"/>
  <c r="T70" i="16" s="1"/>
  <c r="W58" i="16"/>
  <c r="W70" i="16" s="1"/>
  <c r="T8" i="16"/>
  <c r="T28" i="16" s="1"/>
  <c r="W29" i="17"/>
  <c r="W409" i="18"/>
  <c r="W359" i="18"/>
  <c r="W357" i="18"/>
  <c r="T280" i="18"/>
  <c r="T49" i="11"/>
  <c r="U280" i="19"/>
  <c r="U30" i="17"/>
  <c r="U49" i="17" s="1"/>
  <c r="R49" i="19"/>
  <c r="R175" i="17"/>
  <c r="U196" i="20"/>
  <c r="R91" i="10"/>
  <c r="W103" i="13"/>
  <c r="W238" i="14"/>
  <c r="U49" i="19"/>
  <c r="U259" i="15"/>
  <c r="R133" i="16"/>
  <c r="R390" i="16"/>
  <c r="U390" i="16" s="1"/>
  <c r="O322" i="17"/>
  <c r="Q259" i="15"/>
  <c r="O259" i="16"/>
  <c r="Q238" i="17"/>
  <c r="T29" i="16"/>
  <c r="T49" i="16" s="1"/>
  <c r="Q217" i="21"/>
  <c r="T113" i="21"/>
  <c r="W113" i="21" s="1"/>
  <c r="W133" i="21" s="1"/>
  <c r="Q364" i="22"/>
  <c r="Q133" i="21"/>
  <c r="O49" i="21"/>
  <c r="R406" i="16"/>
  <c r="V103" i="89"/>
  <c r="U103" i="89"/>
  <c r="X103" i="89"/>
  <c r="W103" i="89"/>
  <c r="X108" i="89"/>
  <c r="V108" i="89"/>
  <c r="W108" i="89"/>
  <c r="U108" i="89"/>
  <c r="V151" i="89"/>
  <c r="X151" i="89"/>
  <c r="U151" i="89"/>
  <c r="W151" i="89"/>
  <c r="V135" i="89"/>
  <c r="U135" i="89"/>
  <c r="X135" i="89"/>
  <c r="W135" i="89"/>
  <c r="X156" i="89"/>
  <c r="V156" i="89"/>
  <c r="U156" i="89"/>
  <c r="W156" i="89"/>
  <c r="X140" i="89"/>
  <c r="V140" i="89"/>
  <c r="U140" i="89"/>
  <c r="W140" i="89"/>
  <c r="R117" i="89"/>
  <c r="V121" i="89"/>
  <c r="W121" i="89"/>
  <c r="X121" i="89"/>
  <c r="X100" i="89"/>
  <c r="V100" i="89"/>
  <c r="W100" i="89"/>
  <c r="U100" i="89"/>
  <c r="V111" i="89"/>
  <c r="U111" i="89"/>
  <c r="X111" i="89"/>
  <c r="U116" i="89"/>
  <c r="V116" i="89"/>
  <c r="X116" i="89"/>
  <c r="V127" i="89"/>
  <c r="U127" i="89"/>
  <c r="X127" i="89"/>
  <c r="X132" i="89"/>
  <c r="V132" i="89"/>
  <c r="W132" i="89"/>
  <c r="V143" i="89"/>
  <c r="X143" i="89"/>
  <c r="U143" i="89"/>
  <c r="X148" i="89"/>
  <c r="V148" i="89"/>
  <c r="V95" i="89"/>
  <c r="U95" i="89"/>
  <c r="X95" i="89"/>
  <c r="V124" i="89"/>
  <c r="X124" i="89"/>
  <c r="W124" i="89"/>
  <c r="U124" i="89"/>
  <c r="V72" i="89"/>
  <c r="R217" i="17"/>
  <c r="U184" i="17"/>
  <c r="U372" i="19"/>
  <c r="R28" i="20"/>
  <c r="U8" i="20"/>
  <c r="U28" i="20" s="1"/>
  <c r="P52" i="102"/>
  <c r="W92" i="12"/>
  <c r="W112" i="12" s="1"/>
  <c r="T112" i="12"/>
  <c r="U354" i="12"/>
  <c r="W218" i="11"/>
  <c r="W238" i="11" s="1"/>
  <c r="T238" i="11"/>
  <c r="U65" i="19"/>
  <c r="U70" i="19" s="1"/>
  <c r="R70" i="19"/>
  <c r="U309" i="9"/>
  <c r="T49" i="12"/>
  <c r="W323" i="16"/>
  <c r="W343" i="16" s="1"/>
  <c r="T343" i="16"/>
  <c r="U175" i="8"/>
  <c r="U364" i="21"/>
  <c r="T406" i="13"/>
  <c r="U238" i="19"/>
  <c r="W301" i="12"/>
  <c r="W49" i="15"/>
  <c r="T113" i="11"/>
  <c r="T133" i="11" s="1"/>
  <c r="T50" i="11"/>
  <c r="T70" i="11" s="1"/>
  <c r="Q70" i="11"/>
  <c r="R374" i="16"/>
  <c r="U374" i="16" s="1"/>
  <c r="Q133" i="15"/>
  <c r="T71" i="16"/>
  <c r="W71" i="16" s="1"/>
  <c r="W91" i="16" s="1"/>
  <c r="O112" i="18"/>
  <c r="R372" i="20"/>
  <c r="U372" i="20" s="1"/>
  <c r="U385" i="20" s="1"/>
  <c r="Q385" i="20"/>
  <c r="W113" i="11"/>
  <c r="W133" i="11" s="1"/>
  <c r="U8" i="103"/>
  <c r="R14" i="103"/>
  <c r="T15" i="103" s="1"/>
  <c r="S8" i="103"/>
  <c r="T8" i="103"/>
  <c r="X15" i="89" l="1"/>
  <c r="X10" i="89"/>
  <c r="V15" i="89"/>
  <c r="V10" i="89"/>
  <c r="W10" i="89"/>
  <c r="U15" i="89"/>
  <c r="X51" i="89"/>
  <c r="X93" i="89"/>
  <c r="V51" i="89"/>
  <c r="W93" i="89"/>
  <c r="W51" i="89"/>
  <c r="V93" i="89"/>
  <c r="W197" i="12"/>
  <c r="W217" i="12" s="1"/>
  <c r="T70" i="12"/>
  <c r="W50" i="11"/>
  <c r="R427" i="15"/>
  <c r="T133" i="17"/>
  <c r="W260" i="13"/>
  <c r="W280" i="13" s="1"/>
  <c r="T385" i="16"/>
  <c r="T133" i="9"/>
  <c r="U198" i="16"/>
  <c r="R217" i="16"/>
  <c r="R133" i="9"/>
  <c r="U406" i="16"/>
  <c r="U122" i="19"/>
  <c r="U133" i="19" s="1"/>
  <c r="R70" i="21"/>
  <c r="T28" i="8"/>
  <c r="R112" i="11"/>
  <c r="T91" i="16"/>
  <c r="W196" i="8"/>
  <c r="P43" i="102"/>
  <c r="W301" i="11"/>
  <c r="U259" i="20"/>
  <c r="U91" i="18"/>
  <c r="P51" i="102"/>
  <c r="P32" i="102"/>
  <c r="W406" i="13"/>
  <c r="U217" i="20"/>
  <c r="S72" i="88"/>
  <c r="M88" i="92"/>
  <c r="S74" i="93"/>
  <c r="U281" i="12"/>
  <c r="U301" i="12" s="1"/>
  <c r="S10" i="93"/>
  <c r="S33" i="86"/>
  <c r="S52" i="93"/>
  <c r="S43" i="88"/>
  <c r="S44" i="86"/>
  <c r="S20" i="93"/>
  <c r="S86" i="88"/>
  <c r="S82" i="88"/>
  <c r="S46" i="88"/>
  <c r="S37" i="88"/>
  <c r="S42" i="93"/>
  <c r="S19" i="93"/>
  <c r="S77" i="88"/>
  <c r="S73" i="88"/>
  <c r="S34" i="86"/>
  <c r="U70" i="22"/>
  <c r="K69" i="92"/>
  <c r="K118" i="92"/>
  <c r="M110" i="92"/>
  <c r="S97" i="88"/>
  <c r="R406" i="15"/>
  <c r="P60" i="102"/>
  <c r="K91" i="92"/>
  <c r="W239" i="10"/>
  <c r="W259" i="10" s="1"/>
  <c r="O48" i="86"/>
  <c r="W422" i="15"/>
  <c r="W427" i="15" s="1"/>
  <c r="W29" i="21"/>
  <c r="W49" i="21" s="1"/>
  <c r="S45" i="86"/>
  <c r="S41" i="86"/>
  <c r="S10" i="86"/>
  <c r="S28" i="93"/>
  <c r="S83" i="88"/>
  <c r="S26" i="88"/>
  <c r="S75" i="86"/>
  <c r="S21" i="86"/>
  <c r="S77" i="93"/>
  <c r="S46" i="93"/>
  <c r="S54" i="88"/>
  <c r="S24" i="88"/>
  <c r="S93" i="88"/>
  <c r="U196" i="9"/>
  <c r="M115" i="92"/>
  <c r="U238" i="20"/>
  <c r="U155" i="11"/>
  <c r="U175" i="11" s="1"/>
  <c r="O89" i="86"/>
  <c r="T28" i="11"/>
  <c r="S72" i="86"/>
  <c r="S61" i="86"/>
  <c r="S49" i="86"/>
  <c r="S15" i="88"/>
  <c r="S40" i="86"/>
  <c r="S40" i="93"/>
  <c r="S34" i="88"/>
  <c r="S30" i="88"/>
  <c r="S10" i="88"/>
  <c r="S61" i="88"/>
  <c r="S57" i="88"/>
  <c r="S54" i="86"/>
  <c r="S50" i="86"/>
  <c r="S46" i="86"/>
  <c r="S8" i="88"/>
  <c r="S64" i="93"/>
  <c r="S32" i="93"/>
  <c r="S71" i="93"/>
  <c r="U280" i="20"/>
  <c r="W188" i="10"/>
  <c r="W180" i="10"/>
  <c r="S6" i="98"/>
  <c r="H50" i="92"/>
  <c r="X73" i="104"/>
  <c r="T334" i="12"/>
  <c r="W334" i="12" s="1"/>
  <c r="W104" i="11"/>
  <c r="W102" i="11"/>
  <c r="W98" i="11"/>
  <c r="W96" i="11"/>
  <c r="V85" i="104"/>
  <c r="V122" i="104"/>
  <c r="U103" i="104"/>
  <c r="W104" i="104"/>
  <c r="U73" i="104"/>
  <c r="V75" i="104"/>
  <c r="W96" i="104"/>
  <c r="W100" i="104"/>
  <c r="X79" i="104"/>
  <c r="V82" i="104"/>
  <c r="V86" i="104"/>
  <c r="U95" i="104"/>
  <c r="U99" i="104"/>
  <c r="X71" i="104"/>
  <c r="V73" i="104"/>
  <c r="U75" i="104"/>
  <c r="W91" i="104"/>
  <c r="U92" i="104"/>
  <c r="W95" i="104"/>
  <c r="U96" i="104"/>
  <c r="W99" i="104"/>
  <c r="U100" i="104"/>
  <c r="W103" i="104"/>
  <c r="U104" i="104"/>
  <c r="W107" i="104"/>
  <c r="U108" i="104"/>
  <c r="W120" i="104"/>
  <c r="W122" i="104"/>
  <c r="R130" i="89"/>
  <c r="R102" i="89"/>
  <c r="R97" i="89"/>
  <c r="R128" i="89"/>
  <c r="R114" i="89"/>
  <c r="R15" i="89"/>
  <c r="F157" i="89"/>
  <c r="W9" i="89"/>
  <c r="V9" i="89"/>
  <c r="U9" i="89"/>
  <c r="W7" i="89"/>
  <c r="V7" i="89"/>
  <c r="B10" i="91"/>
  <c r="B14" i="91"/>
  <c r="B22" i="91"/>
  <c r="H10" i="103"/>
  <c r="E72" i="106" s="1"/>
  <c r="J31" i="103"/>
  <c r="G93" i="106" s="1"/>
  <c r="G30" i="103"/>
  <c r="G61" i="106" s="1"/>
  <c r="J29" i="103"/>
  <c r="G91" i="106" s="1"/>
  <c r="G28" i="103"/>
  <c r="G59" i="106" s="1"/>
  <c r="J27" i="103"/>
  <c r="G89" i="106" s="1"/>
  <c r="G26" i="103"/>
  <c r="G57" i="106" s="1"/>
  <c r="J25" i="103"/>
  <c r="G87" i="106" s="1"/>
  <c r="G24" i="103"/>
  <c r="G55" i="106" s="1"/>
  <c r="J23" i="103"/>
  <c r="G85" i="106" s="1"/>
  <c r="G22" i="103"/>
  <c r="G53" i="106" s="1"/>
  <c r="J21" i="103"/>
  <c r="G83" i="106" s="1"/>
  <c r="G20" i="103"/>
  <c r="G51" i="106" s="1"/>
  <c r="J19" i="103"/>
  <c r="G81" i="106" s="1"/>
  <c r="G18" i="103"/>
  <c r="G49" i="106" s="1"/>
  <c r="J17" i="103"/>
  <c r="G79" i="106" s="1"/>
  <c r="G16" i="103"/>
  <c r="G47" i="106" s="1"/>
  <c r="J15" i="103"/>
  <c r="G77" i="106" s="1"/>
  <c r="J14" i="103"/>
  <c r="G76" i="106" s="1"/>
  <c r="E13" i="103"/>
  <c r="E46" i="91" s="1"/>
  <c r="H12" i="103"/>
  <c r="E74" i="106" s="1"/>
  <c r="G10" i="103"/>
  <c r="G41" i="106" s="1"/>
  <c r="H7" i="103"/>
  <c r="E69" i="106" s="1"/>
  <c r="H31" i="103"/>
  <c r="E93" i="106" s="1"/>
  <c r="E30" i="103"/>
  <c r="E63" i="91" s="1"/>
  <c r="H29" i="103"/>
  <c r="E91" i="106" s="1"/>
  <c r="E28" i="103"/>
  <c r="E61" i="91" s="1"/>
  <c r="H27" i="103"/>
  <c r="E89" i="106" s="1"/>
  <c r="E26" i="103"/>
  <c r="E59" i="91" s="1"/>
  <c r="H25" i="103"/>
  <c r="E87" i="106" s="1"/>
  <c r="E24" i="103"/>
  <c r="H23" i="103"/>
  <c r="E85" i="106" s="1"/>
  <c r="E22" i="103"/>
  <c r="E55" i="91" s="1"/>
  <c r="H21" i="103"/>
  <c r="E83" i="106" s="1"/>
  <c r="E20" i="103"/>
  <c r="E53" i="91" s="1"/>
  <c r="H19" i="103"/>
  <c r="E81" i="106" s="1"/>
  <c r="E18" i="103"/>
  <c r="E51" i="91" s="1"/>
  <c r="H17" i="103"/>
  <c r="E79" i="106" s="1"/>
  <c r="E16" i="103"/>
  <c r="E49" i="91" s="1"/>
  <c r="H15" i="103"/>
  <c r="E77" i="106" s="1"/>
  <c r="H14" i="103"/>
  <c r="E76" i="106" s="1"/>
  <c r="J13" i="103"/>
  <c r="G75" i="106" s="1"/>
  <c r="G12" i="103"/>
  <c r="G43" i="106" s="1"/>
  <c r="J11" i="103"/>
  <c r="G73" i="106" s="1"/>
  <c r="E10" i="103"/>
  <c r="E43" i="91" s="1"/>
  <c r="G9" i="103"/>
  <c r="G42" i="91" s="1"/>
  <c r="J8" i="103"/>
  <c r="G70" i="106" s="1"/>
  <c r="H8" i="103"/>
  <c r="E70" i="106" s="1"/>
  <c r="G31" i="103"/>
  <c r="G62" i="106" s="1"/>
  <c r="J30" i="103"/>
  <c r="G92" i="106" s="1"/>
  <c r="G29" i="103"/>
  <c r="G60" i="106" s="1"/>
  <c r="J28" i="103"/>
  <c r="G90" i="106" s="1"/>
  <c r="G27" i="103"/>
  <c r="G58" i="106" s="1"/>
  <c r="J26" i="103"/>
  <c r="G88" i="106" s="1"/>
  <c r="G25" i="103"/>
  <c r="G56" i="106" s="1"/>
  <c r="J24" i="103"/>
  <c r="G86" i="106" s="1"/>
  <c r="G23" i="103"/>
  <c r="G54" i="106" s="1"/>
  <c r="J22" i="103"/>
  <c r="G84" i="106" s="1"/>
  <c r="G21" i="103"/>
  <c r="G52" i="106" s="1"/>
  <c r="J20" i="103"/>
  <c r="G82" i="106" s="1"/>
  <c r="G19" i="103"/>
  <c r="G50" i="106" s="1"/>
  <c r="J18" i="103"/>
  <c r="G80" i="106" s="1"/>
  <c r="G17" i="103"/>
  <c r="G48" i="106" s="1"/>
  <c r="J16" i="103"/>
  <c r="G78" i="106" s="1"/>
  <c r="G15" i="103"/>
  <c r="G46" i="106" s="1"/>
  <c r="G14" i="103"/>
  <c r="G45" i="106" s="1"/>
  <c r="H13" i="103"/>
  <c r="E75" i="106" s="1"/>
  <c r="E12" i="103"/>
  <c r="H11" i="103"/>
  <c r="E73" i="106" s="1"/>
  <c r="E9" i="103"/>
  <c r="E42" i="91" s="1"/>
  <c r="G8" i="103"/>
  <c r="G41" i="91" s="1"/>
  <c r="J7" i="103"/>
  <c r="G69" i="106" s="1"/>
  <c r="E7" i="103"/>
  <c r="H9" i="103"/>
  <c r="E71" i="106" s="1"/>
  <c r="E31" i="103"/>
  <c r="E64" i="91" s="1"/>
  <c r="H30" i="103"/>
  <c r="E92" i="106" s="1"/>
  <c r="E29" i="103"/>
  <c r="E62" i="91" s="1"/>
  <c r="H28" i="103"/>
  <c r="E90" i="106" s="1"/>
  <c r="E27" i="103"/>
  <c r="E60" i="91" s="1"/>
  <c r="H26" i="103"/>
  <c r="E88" i="106" s="1"/>
  <c r="E25" i="103"/>
  <c r="E58" i="91" s="1"/>
  <c r="H24" i="103"/>
  <c r="E86" i="106" s="1"/>
  <c r="E23" i="103"/>
  <c r="E56" i="91" s="1"/>
  <c r="H22" i="103"/>
  <c r="E84" i="106" s="1"/>
  <c r="E21" i="103"/>
  <c r="E54" i="91" s="1"/>
  <c r="H20" i="103"/>
  <c r="E82" i="106" s="1"/>
  <c r="E19" i="103"/>
  <c r="E52" i="91" s="1"/>
  <c r="H18" i="103"/>
  <c r="E80" i="106" s="1"/>
  <c r="E17" i="103"/>
  <c r="E50" i="91" s="1"/>
  <c r="H16" i="103"/>
  <c r="E78" i="106" s="1"/>
  <c r="E15" i="103"/>
  <c r="E14" i="103"/>
  <c r="E47" i="91" s="1"/>
  <c r="G13" i="103"/>
  <c r="G44" i="106" s="1"/>
  <c r="J12" i="103"/>
  <c r="G74" i="106" s="1"/>
  <c r="G11" i="103"/>
  <c r="G42" i="106" s="1"/>
  <c r="J10" i="103"/>
  <c r="G72" i="106" s="1"/>
  <c r="E8" i="103"/>
  <c r="E41" i="91" s="1"/>
  <c r="G7" i="103"/>
  <c r="G40" i="91" s="1"/>
  <c r="E11" i="103"/>
  <c r="E44" i="91" s="1"/>
  <c r="J9" i="103"/>
  <c r="G71" i="106" s="1"/>
  <c r="B12" i="91"/>
  <c r="B20" i="91"/>
  <c r="B28" i="91"/>
  <c r="B21" i="91"/>
  <c r="B29" i="91"/>
  <c r="B11" i="91"/>
  <c r="B15" i="91"/>
  <c r="B19" i="91"/>
  <c r="B23" i="91"/>
  <c r="B27" i="91"/>
  <c r="B31" i="91"/>
  <c r="H61" i="103"/>
  <c r="H93" i="106" s="1"/>
  <c r="H57" i="103"/>
  <c r="H53" i="103"/>
  <c r="H49" i="103"/>
  <c r="H45" i="103"/>
  <c r="H41" i="103"/>
  <c r="H37" i="103"/>
  <c r="E58" i="103"/>
  <c r="E54" i="103"/>
  <c r="H55" i="106" s="1"/>
  <c r="E50" i="103"/>
  <c r="E46" i="103"/>
  <c r="E42" i="103"/>
  <c r="J61" i="103"/>
  <c r="J57" i="103"/>
  <c r="J53" i="103"/>
  <c r="J49" i="103"/>
  <c r="J45" i="103"/>
  <c r="J41" i="103"/>
  <c r="J37" i="103"/>
  <c r="J69" i="106" s="1"/>
  <c r="G58" i="103"/>
  <c r="J59" i="106" s="1"/>
  <c r="G54" i="103"/>
  <c r="J55" i="106" s="1"/>
  <c r="D55" i="106" s="1"/>
  <c r="G50" i="103"/>
  <c r="G46" i="103"/>
  <c r="J47" i="106" s="1"/>
  <c r="G42" i="103"/>
  <c r="G38" i="103"/>
  <c r="J39" i="106" s="1"/>
  <c r="H60" i="103"/>
  <c r="H56" i="103"/>
  <c r="H52" i="103"/>
  <c r="H84" i="106" s="1"/>
  <c r="H48" i="103"/>
  <c r="H44" i="103"/>
  <c r="H40" i="103"/>
  <c r="E61" i="103"/>
  <c r="H62" i="106" s="1"/>
  <c r="E57" i="103"/>
  <c r="H58" i="106" s="1"/>
  <c r="E53" i="103"/>
  <c r="H54" i="106" s="1"/>
  <c r="E49" i="103"/>
  <c r="H50" i="106" s="1"/>
  <c r="E45" i="103"/>
  <c r="H46" i="106" s="1"/>
  <c r="E41" i="103"/>
  <c r="H42" i="106" s="1"/>
  <c r="J60" i="103"/>
  <c r="J56" i="103"/>
  <c r="J52" i="103"/>
  <c r="J84" i="106" s="1"/>
  <c r="J48" i="103"/>
  <c r="J44" i="103"/>
  <c r="J40" i="103"/>
  <c r="G61" i="103"/>
  <c r="J62" i="106" s="1"/>
  <c r="G57" i="103"/>
  <c r="J58" i="106" s="1"/>
  <c r="D58" i="106" s="1"/>
  <c r="G53" i="103"/>
  <c r="J54" i="106" s="1"/>
  <c r="G49" i="103"/>
  <c r="J50" i="106" s="1"/>
  <c r="G45" i="103"/>
  <c r="J46" i="106" s="1"/>
  <c r="G41" i="103"/>
  <c r="J42" i="106" s="1"/>
  <c r="G37" i="103"/>
  <c r="J38" i="106" s="1"/>
  <c r="H58" i="103"/>
  <c r="H90" i="106" s="1"/>
  <c r="H50" i="103"/>
  <c r="H82" i="106" s="1"/>
  <c r="H42" i="103"/>
  <c r="H74" i="106" s="1"/>
  <c r="B74" i="106" s="1"/>
  <c r="E59" i="103"/>
  <c r="H60" i="106" s="1"/>
  <c r="E51" i="103"/>
  <c r="H52" i="106" s="1"/>
  <c r="E43" i="103"/>
  <c r="H44" i="106" s="1"/>
  <c r="J58" i="103"/>
  <c r="J50" i="103"/>
  <c r="J82" i="106" s="1"/>
  <c r="J42" i="103"/>
  <c r="G59" i="103"/>
  <c r="G51" i="103"/>
  <c r="J52" i="106" s="1"/>
  <c r="G43" i="103"/>
  <c r="J44" i="106" s="1"/>
  <c r="E38" i="103"/>
  <c r="H39" i="106" s="1"/>
  <c r="H59" i="103"/>
  <c r="H55" i="103"/>
  <c r="H51" i="103"/>
  <c r="H47" i="103"/>
  <c r="H43" i="103"/>
  <c r="H75" i="106" s="1"/>
  <c r="H39" i="103"/>
  <c r="E60" i="103"/>
  <c r="H63" i="91" s="1"/>
  <c r="E56" i="103"/>
  <c r="E52" i="103"/>
  <c r="H53" i="106" s="1"/>
  <c r="E48" i="103"/>
  <c r="H49" i="106" s="1"/>
  <c r="E44" i="103"/>
  <c r="H47" i="91" s="1"/>
  <c r="E40" i="103"/>
  <c r="H41" i="106" s="1"/>
  <c r="J59" i="103"/>
  <c r="J55" i="103"/>
  <c r="J51" i="103"/>
  <c r="J47" i="103"/>
  <c r="J43" i="103"/>
  <c r="J39" i="103"/>
  <c r="G60" i="103"/>
  <c r="G56" i="103"/>
  <c r="G52" i="103"/>
  <c r="G48" i="103"/>
  <c r="J49" i="106" s="1"/>
  <c r="G44" i="103"/>
  <c r="M44" i="103" s="1"/>
  <c r="G40" i="103"/>
  <c r="J41" i="106" s="1"/>
  <c r="E39" i="103"/>
  <c r="H40" i="106" s="1"/>
  <c r="H54" i="103"/>
  <c r="H86" i="106" s="1"/>
  <c r="H46" i="103"/>
  <c r="H78" i="106" s="1"/>
  <c r="H38" i="103"/>
  <c r="E55" i="103"/>
  <c r="H56" i="106" s="1"/>
  <c r="E47" i="103"/>
  <c r="H48" i="106" s="1"/>
  <c r="E37" i="103"/>
  <c r="H38" i="106" s="1"/>
  <c r="J54" i="103"/>
  <c r="J46" i="103"/>
  <c r="J38" i="103"/>
  <c r="G55" i="103"/>
  <c r="J56" i="106" s="1"/>
  <c r="G47" i="103"/>
  <c r="J48" i="106" s="1"/>
  <c r="D48" i="106" s="1"/>
  <c r="G39" i="103"/>
  <c r="J40" i="106" s="1"/>
  <c r="D9" i="91"/>
  <c r="D13" i="91"/>
  <c r="D17" i="91"/>
  <c r="D21" i="91"/>
  <c r="D25" i="91"/>
  <c r="D29" i="91"/>
  <c r="J7" i="91"/>
  <c r="H26" i="92"/>
  <c r="E27" i="92"/>
  <c r="J49" i="92"/>
  <c r="E37" i="92"/>
  <c r="J61" i="92"/>
  <c r="M61" i="92" s="1"/>
  <c r="H58" i="92"/>
  <c r="G43" i="92"/>
  <c r="J56" i="92"/>
  <c r="J38" i="92"/>
  <c r="J59" i="92"/>
  <c r="H53" i="92"/>
  <c r="J47" i="92"/>
  <c r="G41" i="92"/>
  <c r="J37" i="92"/>
  <c r="E40" i="92"/>
  <c r="G57" i="92"/>
  <c r="E46" i="92"/>
  <c r="H47" i="92"/>
  <c r="J45" i="92"/>
  <c r="E20" i="92"/>
  <c r="H29" i="92"/>
  <c r="H22" i="92"/>
  <c r="G19" i="92"/>
  <c r="J31" i="92"/>
  <c r="E26" i="92"/>
  <c r="J20" i="92"/>
  <c r="H23" i="92"/>
  <c r="J11" i="92"/>
  <c r="H21" i="92"/>
  <c r="E17" i="92"/>
  <c r="G22" i="92"/>
  <c r="J29" i="92"/>
  <c r="E11" i="92"/>
  <c r="G15" i="92"/>
  <c r="H9" i="92"/>
  <c r="G24" i="92"/>
  <c r="G31" i="92"/>
  <c r="J25" i="92"/>
  <c r="E10" i="92"/>
  <c r="E19" i="92"/>
  <c r="E9" i="92"/>
  <c r="H15" i="92"/>
  <c r="E30" i="92"/>
  <c r="H31" i="92"/>
  <c r="J24" i="92"/>
  <c r="G11" i="92"/>
  <c r="G16" i="91"/>
  <c r="D16" i="91" s="1"/>
  <c r="E16" i="92"/>
  <c r="H27" i="92"/>
  <c r="H24" i="92"/>
  <c r="J9" i="92"/>
  <c r="J23" i="92"/>
  <c r="H17" i="92"/>
  <c r="H7" i="92"/>
  <c r="G30" i="92"/>
  <c r="E28" i="92"/>
  <c r="E29" i="92"/>
  <c r="G59" i="91"/>
  <c r="G23" i="92"/>
  <c r="E24" i="92"/>
  <c r="E22" i="92"/>
  <c r="J7" i="92"/>
  <c r="E14" i="92"/>
  <c r="J22" i="92"/>
  <c r="E8" i="92"/>
  <c r="J28" i="92"/>
  <c r="J30" i="92"/>
  <c r="H13" i="92"/>
  <c r="E23" i="92"/>
  <c r="G8" i="92"/>
  <c r="G12" i="92"/>
  <c r="G26" i="92"/>
  <c r="J17" i="92"/>
  <c r="G17" i="92"/>
  <c r="H16" i="92"/>
  <c r="G95" i="91"/>
  <c r="G27" i="92"/>
  <c r="E21" i="92"/>
  <c r="E12" i="92"/>
  <c r="H18" i="92"/>
  <c r="E18" i="92"/>
  <c r="G13" i="92"/>
  <c r="G7" i="92"/>
  <c r="J13" i="92"/>
  <c r="H20" i="92"/>
  <c r="J21" i="92"/>
  <c r="B6" i="103"/>
  <c r="J18" i="92"/>
  <c r="H19" i="92"/>
  <c r="H12" i="92"/>
  <c r="E31" i="92"/>
  <c r="H8" i="92"/>
  <c r="J8" i="92"/>
  <c r="G29" i="92"/>
  <c r="J19" i="92"/>
  <c r="H11" i="92"/>
  <c r="G21" i="92"/>
  <c r="G14" i="92"/>
  <c r="H25" i="92"/>
  <c r="E25" i="92"/>
  <c r="J27" i="92"/>
  <c r="H28" i="92"/>
  <c r="B6" i="92"/>
  <c r="R111" i="89"/>
  <c r="R121" i="89"/>
  <c r="R133" i="89"/>
  <c r="D6" i="92"/>
  <c r="D6" i="103"/>
  <c r="U47" i="104"/>
  <c r="U68" i="104"/>
  <c r="U77" i="104"/>
  <c r="U93" i="104"/>
  <c r="U97" i="104"/>
  <c r="U101" i="104"/>
  <c r="U105" i="104"/>
  <c r="U109" i="104"/>
  <c r="V111" i="104"/>
  <c r="V112" i="104"/>
  <c r="V113" i="104"/>
  <c r="V114" i="104"/>
  <c r="V115" i="104"/>
  <c r="U116" i="104"/>
  <c r="U118" i="104"/>
  <c r="V123" i="104"/>
  <c r="W124" i="104"/>
  <c r="U126" i="104"/>
  <c r="W132" i="104"/>
  <c r="V47" i="104"/>
  <c r="V68" i="104"/>
  <c r="U71" i="104"/>
  <c r="X75" i="104"/>
  <c r="R75" i="104" s="1"/>
  <c r="V77" i="104"/>
  <c r="U79" i="104"/>
  <c r="U90" i="104"/>
  <c r="W93" i="104"/>
  <c r="U94" i="104"/>
  <c r="W97" i="104"/>
  <c r="U98" i="104"/>
  <c r="W101" i="104"/>
  <c r="U102" i="104"/>
  <c r="W105" i="104"/>
  <c r="U106" i="104"/>
  <c r="W109" i="104"/>
  <c r="U110" i="104"/>
  <c r="W116" i="104"/>
  <c r="V118" i="104"/>
  <c r="V126" i="104"/>
  <c r="U130" i="104"/>
  <c r="W47" i="104"/>
  <c r="X68" i="104"/>
  <c r="V71" i="104"/>
  <c r="X77" i="104"/>
  <c r="V79" i="104"/>
  <c r="W90" i="104"/>
  <c r="W94" i="104"/>
  <c r="W98" i="104"/>
  <c r="W102" i="104"/>
  <c r="W106" i="104"/>
  <c r="W110" i="104"/>
  <c r="W118" i="104"/>
  <c r="V119" i="104"/>
  <c r="U120" i="104"/>
  <c r="U122" i="104"/>
  <c r="W126" i="104"/>
  <c r="V127" i="104"/>
  <c r="W128" i="104"/>
  <c r="V130" i="104"/>
  <c r="U7" i="104"/>
  <c r="U8" i="104"/>
  <c r="U9" i="104"/>
  <c r="U14" i="104"/>
  <c r="X26" i="104"/>
  <c r="W83" i="104"/>
  <c r="U83" i="104"/>
  <c r="W87" i="104"/>
  <c r="U87" i="104"/>
  <c r="W121" i="104"/>
  <c r="V121" i="104"/>
  <c r="U121" i="104"/>
  <c r="W129" i="104"/>
  <c r="V129" i="104"/>
  <c r="U129" i="104"/>
  <c r="W131" i="104"/>
  <c r="V131" i="104"/>
  <c r="U131" i="104"/>
  <c r="V7" i="104"/>
  <c r="V8" i="104"/>
  <c r="V9" i="104"/>
  <c r="V14" i="104"/>
  <c r="U26" i="104"/>
  <c r="U70" i="104"/>
  <c r="U72" i="104"/>
  <c r="U74" i="104"/>
  <c r="U76" i="104"/>
  <c r="U78" i="104"/>
  <c r="U80" i="104"/>
  <c r="V83" i="104"/>
  <c r="W84" i="104"/>
  <c r="U84" i="104"/>
  <c r="V87" i="104"/>
  <c r="W88" i="104"/>
  <c r="U88" i="104"/>
  <c r="W117" i="104"/>
  <c r="V117" i="104"/>
  <c r="U117" i="104"/>
  <c r="X121" i="104"/>
  <c r="X129" i="104"/>
  <c r="E132" i="104"/>
  <c r="X131" i="104"/>
  <c r="W7" i="104"/>
  <c r="W8" i="104"/>
  <c r="W9" i="104"/>
  <c r="W14" i="104"/>
  <c r="V26" i="104"/>
  <c r="V70" i="104"/>
  <c r="V72" i="104"/>
  <c r="V74" i="104"/>
  <c r="V76" i="104"/>
  <c r="V78" i="104"/>
  <c r="V80" i="104"/>
  <c r="W81" i="104"/>
  <c r="U81" i="104"/>
  <c r="X83" i="104"/>
  <c r="V84" i="104"/>
  <c r="W85" i="104"/>
  <c r="U85" i="104"/>
  <c r="X87" i="104"/>
  <c r="V88" i="104"/>
  <c r="W89" i="104"/>
  <c r="U89" i="104"/>
  <c r="X117" i="104"/>
  <c r="W125" i="104"/>
  <c r="V125" i="104"/>
  <c r="U125" i="104"/>
  <c r="F132" i="104"/>
  <c r="X70" i="104"/>
  <c r="X72" i="104"/>
  <c r="R73" i="104"/>
  <c r="X74" i="104"/>
  <c r="X76" i="104"/>
  <c r="X78" i="104"/>
  <c r="X80" i="104"/>
  <c r="W82" i="104"/>
  <c r="U82" i="104"/>
  <c r="W86" i="104"/>
  <c r="U86" i="104"/>
  <c r="X90" i="104"/>
  <c r="X91" i="104"/>
  <c r="R91" i="104" s="1"/>
  <c r="X92" i="104"/>
  <c r="R92" i="104" s="1"/>
  <c r="X93" i="104"/>
  <c r="X94" i="104"/>
  <c r="X95" i="104"/>
  <c r="R95" i="104" s="1"/>
  <c r="X96" i="104"/>
  <c r="R96" i="104" s="1"/>
  <c r="X97" i="104"/>
  <c r="X98" i="104"/>
  <c r="X99" i="104"/>
  <c r="R99" i="104" s="1"/>
  <c r="X100" i="104"/>
  <c r="R100" i="104" s="1"/>
  <c r="X101" i="104"/>
  <c r="X102" i="104"/>
  <c r="X103" i="104"/>
  <c r="R103" i="104" s="1"/>
  <c r="X104" i="104"/>
  <c r="R104" i="104" s="1"/>
  <c r="X105" i="104"/>
  <c r="X106" i="104"/>
  <c r="R106" i="104" s="1"/>
  <c r="X107" i="104"/>
  <c r="R107" i="104" s="1"/>
  <c r="X108" i="104"/>
  <c r="R108" i="104" s="1"/>
  <c r="X109" i="104"/>
  <c r="X110" i="104"/>
  <c r="W111" i="104"/>
  <c r="W112" i="104"/>
  <c r="W113" i="104"/>
  <c r="W114" i="104"/>
  <c r="W115" i="104"/>
  <c r="X116" i="104"/>
  <c r="W119" i="104"/>
  <c r="X120" i="104"/>
  <c r="W123" i="104"/>
  <c r="X124" i="104"/>
  <c r="W127" i="104"/>
  <c r="X128" i="104"/>
  <c r="X132" i="104"/>
  <c r="X111" i="104"/>
  <c r="X112" i="104"/>
  <c r="X113" i="104"/>
  <c r="X114" i="104"/>
  <c r="X115" i="104"/>
  <c r="X119" i="104"/>
  <c r="X123" i="104"/>
  <c r="U124" i="104"/>
  <c r="X127" i="104"/>
  <c r="U128" i="104"/>
  <c r="U132" i="104"/>
  <c r="U343" i="22"/>
  <c r="U196" i="19"/>
  <c r="W154" i="17"/>
  <c r="W196" i="13"/>
  <c r="W154" i="9"/>
  <c r="U343" i="9"/>
  <c r="U322" i="14"/>
  <c r="T259" i="13"/>
  <c r="R154" i="8"/>
  <c r="U217" i="16"/>
  <c r="U175" i="14"/>
  <c r="R119" i="89"/>
  <c r="R99" i="89"/>
  <c r="R112" i="89"/>
  <c r="S14" i="86"/>
  <c r="R385" i="20"/>
  <c r="T343" i="21"/>
  <c r="W427" i="18"/>
  <c r="U406" i="9"/>
  <c r="W259" i="9"/>
  <c r="T175" i="13"/>
  <c r="W280" i="9"/>
  <c r="T427" i="10"/>
  <c r="U49" i="22"/>
  <c r="P67" i="102"/>
  <c r="P59" i="102"/>
  <c r="P55" i="102"/>
  <c r="P54" i="102"/>
  <c r="P71" i="102"/>
  <c r="P62" i="102"/>
  <c r="P46" i="102"/>
  <c r="S76" i="88"/>
  <c r="M73" i="92"/>
  <c r="O69" i="93"/>
  <c r="S65" i="86"/>
  <c r="S37" i="86"/>
  <c r="S53" i="93"/>
  <c r="S41" i="93"/>
  <c r="S21" i="93"/>
  <c r="S92" i="88"/>
  <c r="S18" i="88"/>
  <c r="S67" i="86"/>
  <c r="S62" i="93"/>
  <c r="S66" i="88"/>
  <c r="S58" i="88"/>
  <c r="S22" i="88"/>
  <c r="S43" i="86"/>
  <c r="S76" i="93"/>
  <c r="S36" i="93"/>
  <c r="S16" i="93"/>
  <c r="S73" i="86"/>
  <c r="S38" i="93"/>
  <c r="S60" i="88"/>
  <c r="S32" i="88"/>
  <c r="S12" i="88"/>
  <c r="S79" i="93"/>
  <c r="S25" i="93"/>
  <c r="S54" i="93"/>
  <c r="S9" i="93"/>
  <c r="S12" i="93"/>
  <c r="U8" i="16"/>
  <c r="U28" i="16" s="1"/>
  <c r="R28" i="16"/>
  <c r="T133" i="21"/>
  <c r="W49" i="17"/>
  <c r="W364" i="18"/>
  <c r="U343" i="14"/>
  <c r="R301" i="18"/>
  <c r="W70" i="8"/>
  <c r="R238" i="9"/>
  <c r="T112" i="8"/>
  <c r="R217" i="13"/>
  <c r="R238" i="13"/>
  <c r="U91" i="14"/>
  <c r="U91" i="21"/>
  <c r="P65" i="102"/>
  <c r="P61" i="102"/>
  <c r="P58" i="102"/>
  <c r="P11" i="102"/>
  <c r="P7" i="102"/>
  <c r="K86" i="92"/>
  <c r="O110" i="88"/>
  <c r="W196" i="9"/>
  <c r="S68" i="86"/>
  <c r="S26" i="86"/>
  <c r="S18" i="86"/>
  <c r="S86" i="93"/>
  <c r="S58" i="93"/>
  <c r="S79" i="88"/>
  <c r="S7" i="88"/>
  <c r="S37" i="93"/>
  <c r="S47" i="86"/>
  <c r="S8" i="86"/>
  <c r="S55" i="93"/>
  <c r="S29" i="88"/>
  <c r="S38" i="86"/>
  <c r="S7" i="86"/>
  <c r="S15" i="93"/>
  <c r="Q37" i="92"/>
  <c r="S35" i="93"/>
  <c r="R385" i="16"/>
  <c r="W70" i="11"/>
  <c r="R132" i="89"/>
  <c r="R140" i="89"/>
  <c r="U364" i="20"/>
  <c r="T322" i="14"/>
  <c r="W322" i="14"/>
  <c r="U91" i="9"/>
  <c r="W217" i="9"/>
  <c r="R217" i="9"/>
  <c r="R301" i="9"/>
  <c r="R427" i="10"/>
  <c r="U238" i="8"/>
  <c r="P68" i="102"/>
  <c r="P64" i="102"/>
  <c r="P57" i="102"/>
  <c r="P53" i="102"/>
  <c r="P50" i="102"/>
  <c r="P35" i="102"/>
  <c r="P28" i="102"/>
  <c r="P14" i="102"/>
  <c r="P10" i="102"/>
  <c r="P72" i="102"/>
  <c r="P34" i="102"/>
  <c r="U301" i="20"/>
  <c r="S102" i="88"/>
  <c r="S76" i="86"/>
  <c r="S22" i="86"/>
  <c r="S63" i="93"/>
  <c r="S71" i="88"/>
  <c r="S19" i="88"/>
  <c r="S52" i="86"/>
  <c r="S25" i="86"/>
  <c r="S17" i="86"/>
  <c r="S13" i="86"/>
  <c r="S9" i="86"/>
  <c r="S82" i="93"/>
  <c r="S65" i="93"/>
  <c r="S56" i="93"/>
  <c r="S51" i="93"/>
  <c r="S43" i="93"/>
  <c r="S17" i="93"/>
  <c r="S78" i="88"/>
  <c r="S74" i="88"/>
  <c r="S78" i="86"/>
  <c r="S74" i="86"/>
  <c r="S70" i="86"/>
  <c r="S28" i="86"/>
  <c r="S24" i="86"/>
  <c r="S20" i="86"/>
  <c r="S16" i="86"/>
  <c r="S12" i="86"/>
  <c r="S84" i="93"/>
  <c r="S81" i="93"/>
  <c r="S13" i="93"/>
  <c r="S53" i="88"/>
  <c r="S49" i="88"/>
  <c r="S45" i="88"/>
  <c r="S41" i="88"/>
  <c r="S33" i="88"/>
  <c r="S21" i="88"/>
  <c r="S13" i="88"/>
  <c r="S62" i="86"/>
  <c r="S19" i="86"/>
  <c r="S15" i="86"/>
  <c r="S11" i="86"/>
  <c r="S59" i="93"/>
  <c r="S49" i="93"/>
  <c r="S45" i="93"/>
  <c r="S28" i="88"/>
  <c r="S20" i="88"/>
  <c r="U406" i="22"/>
  <c r="S100" i="88"/>
  <c r="W154" i="13"/>
  <c r="R217" i="15"/>
  <c r="W385" i="11"/>
  <c r="U427" i="21"/>
  <c r="U301" i="19"/>
  <c r="W301" i="15"/>
  <c r="W364" i="15"/>
  <c r="U91" i="22"/>
  <c r="U133" i="16"/>
  <c r="W280" i="12"/>
  <c r="U133" i="11"/>
  <c r="W112" i="22"/>
  <c r="T413" i="8"/>
  <c r="W413" i="8" s="1"/>
  <c r="T315" i="9"/>
  <c r="W315" i="9" s="1"/>
  <c r="T312" i="9"/>
  <c r="W312" i="9" s="1"/>
  <c r="T306" i="9"/>
  <c r="W306" i="9" s="1"/>
  <c r="T304" i="9"/>
  <c r="W304" i="9" s="1"/>
  <c r="R302" i="9"/>
  <c r="R322" i="9" s="1"/>
  <c r="T317" i="9"/>
  <c r="W317" i="9" s="1"/>
  <c r="T314" i="9"/>
  <c r="W314" i="9" s="1"/>
  <c r="T309" i="9"/>
  <c r="W309" i="9" s="1"/>
  <c r="U302" i="9"/>
  <c r="U322" i="9" s="1"/>
  <c r="Q280" i="9"/>
  <c r="T12" i="9"/>
  <c r="W12" i="9" s="1"/>
  <c r="T398" i="10"/>
  <c r="W398" i="10" s="1"/>
  <c r="T395" i="10"/>
  <c r="W395" i="10" s="1"/>
  <c r="T392" i="10"/>
  <c r="W392" i="10" s="1"/>
  <c r="T389" i="10"/>
  <c r="W389" i="10" s="1"/>
  <c r="T401" i="10"/>
  <c r="W401" i="10" s="1"/>
  <c r="T394" i="10"/>
  <c r="W394" i="10" s="1"/>
  <c r="T391" i="10"/>
  <c r="W391" i="10" s="1"/>
  <c r="T388" i="10"/>
  <c r="W388" i="10" s="1"/>
  <c r="T380" i="10"/>
  <c r="W380" i="10" s="1"/>
  <c r="T377" i="10"/>
  <c r="W377" i="10" s="1"/>
  <c r="T372" i="10"/>
  <c r="W372" i="10" s="1"/>
  <c r="T369" i="10"/>
  <c r="W369" i="10" s="1"/>
  <c r="T379" i="10"/>
  <c r="W379" i="10" s="1"/>
  <c r="T374" i="10"/>
  <c r="W374" i="10" s="1"/>
  <c r="T371" i="10"/>
  <c r="W371" i="10" s="1"/>
  <c r="T366" i="10"/>
  <c r="T355" i="10"/>
  <c r="W355" i="10" s="1"/>
  <c r="T352" i="10"/>
  <c r="T349" i="10"/>
  <c r="W349" i="10" s="1"/>
  <c r="T346" i="10"/>
  <c r="T358" i="10"/>
  <c r="T351" i="10"/>
  <c r="W351" i="10" s="1"/>
  <c r="T348" i="10"/>
  <c r="T345" i="10"/>
  <c r="R337" i="10"/>
  <c r="U337" i="10" s="1"/>
  <c r="R335" i="10"/>
  <c r="U335" i="10" s="1"/>
  <c r="R333" i="10"/>
  <c r="U333" i="10" s="1"/>
  <c r="R331" i="10"/>
  <c r="U331" i="10" s="1"/>
  <c r="R329" i="10"/>
  <c r="U329" i="10" s="1"/>
  <c r="R327" i="10"/>
  <c r="U327" i="10" s="1"/>
  <c r="R325" i="10"/>
  <c r="U325" i="10" s="1"/>
  <c r="U336" i="10"/>
  <c r="U332" i="10"/>
  <c r="U328" i="10"/>
  <c r="T317" i="10"/>
  <c r="W317" i="10" s="1"/>
  <c r="T314" i="10"/>
  <c r="W314" i="10" s="1"/>
  <c r="T307" i="10"/>
  <c r="W307" i="10" s="1"/>
  <c r="T304" i="10"/>
  <c r="W304" i="10" s="1"/>
  <c r="T316" i="10"/>
  <c r="W316" i="10" s="1"/>
  <c r="T313" i="10"/>
  <c r="W313" i="10" s="1"/>
  <c r="T310" i="10"/>
  <c r="W310" i="10" s="1"/>
  <c r="T303" i="10"/>
  <c r="R295" i="10"/>
  <c r="U295" i="10" s="1"/>
  <c r="R285" i="10"/>
  <c r="R293" i="10"/>
  <c r="U293" i="10" s="1"/>
  <c r="R166" i="10"/>
  <c r="U166" i="10" s="1"/>
  <c r="R163" i="10"/>
  <c r="U163" i="10" s="1"/>
  <c r="R160" i="10"/>
  <c r="U160" i="10" s="1"/>
  <c r="R157" i="10"/>
  <c r="U157" i="10" s="1"/>
  <c r="R169" i="10"/>
  <c r="U169" i="10" s="1"/>
  <c r="R162" i="10"/>
  <c r="U162" i="10" s="1"/>
  <c r="R159" i="10"/>
  <c r="U159" i="10" s="1"/>
  <c r="R156" i="10"/>
  <c r="U156" i="10" s="1"/>
  <c r="R122" i="10"/>
  <c r="R119" i="10"/>
  <c r="U119" i="10" s="1"/>
  <c r="R116" i="10"/>
  <c r="U116" i="10" s="1"/>
  <c r="R128" i="10"/>
  <c r="U128" i="10" s="1"/>
  <c r="R125" i="10"/>
  <c r="U125" i="10" s="1"/>
  <c r="R118" i="10"/>
  <c r="U118" i="10" s="1"/>
  <c r="R115" i="10"/>
  <c r="U115" i="10" s="1"/>
  <c r="U122" i="10"/>
  <c r="T105" i="10"/>
  <c r="W105" i="10" s="1"/>
  <c r="T95" i="10"/>
  <c r="T99" i="10"/>
  <c r="W99" i="10" s="1"/>
  <c r="T93" i="10"/>
  <c r="W94" i="11"/>
  <c r="R175" i="12"/>
  <c r="T156" i="10"/>
  <c r="W156" i="10" s="1"/>
  <c r="W95" i="11"/>
  <c r="T103" i="10"/>
  <c r="W103" i="10" s="1"/>
  <c r="R124" i="10"/>
  <c r="U124" i="10" s="1"/>
  <c r="R161" i="10"/>
  <c r="U161" i="10" s="1"/>
  <c r="R167" i="10"/>
  <c r="U167" i="10" s="1"/>
  <c r="T306" i="10"/>
  <c r="W306" i="10" s="1"/>
  <c r="T312" i="10"/>
  <c r="W312" i="10" s="1"/>
  <c r="T347" i="10"/>
  <c r="W347" i="10" s="1"/>
  <c r="T354" i="10"/>
  <c r="R365" i="10"/>
  <c r="T376" i="10"/>
  <c r="W376" i="10" s="1"/>
  <c r="T387" i="10"/>
  <c r="T400" i="10"/>
  <c r="W400" i="10" s="1"/>
  <c r="T307" i="9"/>
  <c r="W307" i="9" s="1"/>
  <c r="T313" i="9"/>
  <c r="W313" i="9" s="1"/>
  <c r="T323" i="9"/>
  <c r="W323" i="9" s="1"/>
  <c r="W186" i="10"/>
  <c r="W178" i="10"/>
  <c r="R254" i="11"/>
  <c r="U254" i="11" s="1"/>
  <c r="R252" i="11"/>
  <c r="U252" i="11" s="1"/>
  <c r="R250" i="11"/>
  <c r="U250" i="11" s="1"/>
  <c r="R248" i="11"/>
  <c r="U248" i="11" s="1"/>
  <c r="R246" i="11"/>
  <c r="U246" i="11" s="1"/>
  <c r="R244" i="11"/>
  <c r="U244" i="11" s="1"/>
  <c r="R242" i="11"/>
  <c r="U242" i="11" s="1"/>
  <c r="R240" i="11"/>
  <c r="G18" i="92"/>
  <c r="U112" i="12"/>
  <c r="T324" i="10"/>
  <c r="W324" i="10" s="1"/>
  <c r="U175" i="12"/>
  <c r="W101" i="11"/>
  <c r="T107" i="10"/>
  <c r="W107" i="10" s="1"/>
  <c r="R120" i="10"/>
  <c r="U120" i="10" s="1"/>
  <c r="R126" i="10"/>
  <c r="U126" i="10" s="1"/>
  <c r="R168" i="10"/>
  <c r="U168" i="10" s="1"/>
  <c r="R302" i="10"/>
  <c r="T308" i="10"/>
  <c r="W308" i="10" s="1"/>
  <c r="R326" i="10"/>
  <c r="U326" i="10" s="1"/>
  <c r="R330" i="10"/>
  <c r="U330" i="10" s="1"/>
  <c r="R334" i="10"/>
  <c r="U334" i="10" s="1"/>
  <c r="R338" i="10"/>
  <c r="U338" i="10" s="1"/>
  <c r="T350" i="10"/>
  <c r="T356" i="10"/>
  <c r="T367" i="10"/>
  <c r="W367" i="10" s="1"/>
  <c r="T378" i="10"/>
  <c r="W378" i="10" s="1"/>
  <c r="T396" i="10"/>
  <c r="W396" i="10" s="1"/>
  <c r="T303" i="9"/>
  <c r="W303" i="9" s="1"/>
  <c r="T308" i="9"/>
  <c r="W308" i="9" s="1"/>
  <c r="U385" i="13"/>
  <c r="U133" i="12"/>
  <c r="W259" i="12"/>
  <c r="U238" i="10"/>
  <c r="W93" i="11"/>
  <c r="W105" i="11"/>
  <c r="T97" i="10"/>
  <c r="W97" i="10" s="1"/>
  <c r="R114" i="10"/>
  <c r="R121" i="10"/>
  <c r="U121" i="10" s="1"/>
  <c r="R127" i="10"/>
  <c r="U127" i="10" s="1"/>
  <c r="R164" i="10"/>
  <c r="U164" i="10" s="1"/>
  <c r="R170" i="10"/>
  <c r="U170" i="10" s="1"/>
  <c r="T309" i="10"/>
  <c r="W309" i="10" s="1"/>
  <c r="T315" i="10"/>
  <c r="W315" i="10" s="1"/>
  <c r="R344" i="10"/>
  <c r="T357" i="10"/>
  <c r="W357" i="10" s="1"/>
  <c r="T368" i="10"/>
  <c r="W368" i="10" s="1"/>
  <c r="T373" i="10"/>
  <c r="W373" i="10" s="1"/>
  <c r="T390" i="10"/>
  <c r="W390" i="10" s="1"/>
  <c r="T397" i="10"/>
  <c r="W397" i="10" s="1"/>
  <c r="T310" i="9"/>
  <c r="W310" i="9" s="1"/>
  <c r="W177" i="10"/>
  <c r="W185" i="10"/>
  <c r="R62" i="8"/>
  <c r="U62" i="8" s="1"/>
  <c r="R18" i="8"/>
  <c r="U18" i="8" s="1"/>
  <c r="U28" i="8" s="1"/>
  <c r="O217" i="9"/>
  <c r="W99" i="11"/>
  <c r="W107" i="11"/>
  <c r="W183" i="10"/>
  <c r="W191" i="10"/>
  <c r="T222" i="9"/>
  <c r="O343" i="11"/>
  <c r="W116" i="8"/>
  <c r="T155" i="9"/>
  <c r="W155" i="9" s="1"/>
  <c r="R141" i="9"/>
  <c r="U141" i="9" s="1"/>
  <c r="R42" i="9"/>
  <c r="U42" i="9" s="1"/>
  <c r="W170" i="9"/>
  <c r="W168" i="9"/>
  <c r="W167" i="9"/>
  <c r="W165" i="9"/>
  <c r="W164" i="9"/>
  <c r="W162" i="9"/>
  <c r="W160" i="9"/>
  <c r="W159" i="9"/>
  <c r="W157" i="9"/>
  <c r="W156" i="9"/>
  <c r="R100" i="9"/>
  <c r="U100" i="9" s="1"/>
  <c r="Q427" i="10"/>
  <c r="Q322" i="10"/>
  <c r="Q238" i="10"/>
  <c r="Q133" i="10"/>
  <c r="W95" i="10"/>
  <c r="W93" i="10"/>
  <c r="T412" i="12"/>
  <c r="W412" i="12" s="1"/>
  <c r="R407" i="12"/>
  <c r="U407" i="12" s="1"/>
  <c r="T401" i="12"/>
  <c r="W401" i="12" s="1"/>
  <c r="T354" i="12"/>
  <c r="W354" i="12" s="1"/>
  <c r="T309" i="12"/>
  <c r="W309" i="12" s="1"/>
  <c r="T314" i="12"/>
  <c r="W314" i="12" s="1"/>
  <c r="O322" i="12"/>
  <c r="O238" i="12"/>
  <c r="O70" i="12"/>
  <c r="Q385" i="13"/>
  <c r="R327" i="13"/>
  <c r="R253" i="13"/>
  <c r="U253" i="13" s="1"/>
  <c r="R161" i="13"/>
  <c r="U161" i="13" s="1"/>
  <c r="Q91" i="13"/>
  <c r="O280" i="14"/>
  <c r="R126" i="14"/>
  <c r="U126" i="14" s="1"/>
  <c r="U133" i="14" s="1"/>
  <c r="R367" i="15"/>
  <c r="Q238" i="15"/>
  <c r="O175" i="15"/>
  <c r="O91" i="15"/>
  <c r="Q217" i="16"/>
  <c r="O301" i="17"/>
  <c r="Q49" i="18"/>
  <c r="Q280" i="19"/>
  <c r="O406" i="20"/>
  <c r="T190" i="20"/>
  <c r="R74" i="20"/>
  <c r="Q364" i="21"/>
  <c r="Q91" i="21"/>
  <c r="R18" i="22"/>
  <c r="E279" i="97"/>
  <c r="E299" i="97" s="1"/>
  <c r="T302" i="13"/>
  <c r="W302" i="13" s="1"/>
  <c r="O280" i="13"/>
  <c r="T220" i="13"/>
  <c r="Q175" i="13"/>
  <c r="Q238" i="14"/>
  <c r="R407" i="16"/>
  <c r="Q133" i="18"/>
  <c r="Q343" i="19"/>
  <c r="W385" i="20"/>
  <c r="W301" i="20"/>
  <c r="T167" i="20"/>
  <c r="W167" i="20" s="1"/>
  <c r="O175" i="21"/>
  <c r="R366" i="22"/>
  <c r="W343" i="22"/>
  <c r="W322" i="22"/>
  <c r="Q301" i="22"/>
  <c r="R254" i="22"/>
  <c r="O133" i="22"/>
  <c r="D10" i="91"/>
  <c r="D18" i="91"/>
  <c r="D26" i="91"/>
  <c r="R106" i="8"/>
  <c r="U106" i="8" s="1"/>
  <c r="O343" i="9"/>
  <c r="Q133" i="9"/>
  <c r="T386" i="11"/>
  <c r="T281" i="13"/>
  <c r="Q154" i="13"/>
  <c r="O406" i="14"/>
  <c r="O322" i="14"/>
  <c r="O133" i="14"/>
  <c r="O217" i="15"/>
  <c r="O364" i="16"/>
  <c r="R225" i="16"/>
  <c r="U225" i="16" s="1"/>
  <c r="O133" i="17"/>
  <c r="R84" i="17"/>
  <c r="W343" i="19"/>
  <c r="O280" i="20"/>
  <c r="O427" i="21"/>
  <c r="Q406" i="21"/>
  <c r="T295" i="21"/>
  <c r="T260" i="21"/>
  <c r="O238" i="21"/>
  <c r="O154" i="21"/>
  <c r="T92" i="21"/>
  <c r="W92" i="21" s="1"/>
  <c r="R146" i="22"/>
  <c r="U146" i="22" s="1"/>
  <c r="D11" i="91"/>
  <c r="D15" i="91"/>
  <c r="D19" i="91"/>
  <c r="D23" i="91"/>
  <c r="D27" i="91"/>
  <c r="D31" i="91"/>
  <c r="Q364" i="11"/>
  <c r="O70" i="11"/>
  <c r="T113" i="12"/>
  <c r="W113" i="12" s="1"/>
  <c r="Q406" i="13"/>
  <c r="T365" i="13"/>
  <c r="T344" i="13"/>
  <c r="W344" i="13" s="1"/>
  <c r="Q175" i="15"/>
  <c r="T147" i="15"/>
  <c r="W147" i="15" s="1"/>
  <c r="Q301" i="17"/>
  <c r="W338" i="18"/>
  <c r="W336" i="18"/>
  <c r="W334" i="18"/>
  <c r="W332" i="18"/>
  <c r="W330" i="18"/>
  <c r="W328" i="18"/>
  <c r="W326" i="18"/>
  <c r="W324" i="18"/>
  <c r="T218" i="18"/>
  <c r="Q238" i="20"/>
  <c r="O70" i="20"/>
  <c r="Q196" i="21"/>
  <c r="Q28" i="21"/>
  <c r="R209" i="22"/>
  <c r="V99" i="88"/>
  <c r="S99" i="88" s="1"/>
  <c r="R7" i="89"/>
  <c r="R138" i="89"/>
  <c r="J14" i="92"/>
  <c r="J12" i="92"/>
  <c r="G25" i="92"/>
  <c r="G16" i="92"/>
  <c r="J16" i="92"/>
  <c r="R127" i="89"/>
  <c r="H14" i="92"/>
  <c r="R104" i="89"/>
  <c r="E15" i="92"/>
  <c r="H30" i="92"/>
  <c r="E7" i="92"/>
  <c r="J15" i="92"/>
  <c r="G20" i="92"/>
  <c r="G28" i="92"/>
  <c r="G9" i="92"/>
  <c r="E13" i="92"/>
  <c r="G10" i="92"/>
  <c r="J10" i="92"/>
  <c r="H10" i="92"/>
  <c r="J26" i="92"/>
  <c r="R116" i="89"/>
  <c r="R139" i="89"/>
  <c r="R98" i="89"/>
  <c r="R124" i="89"/>
  <c r="R123" i="89"/>
  <c r="R108" i="89"/>
  <c r="R101" i="89"/>
  <c r="R95" i="89"/>
  <c r="Q7" i="92"/>
  <c r="Q6" i="92"/>
  <c r="R129" i="89"/>
  <c r="R134" i="89"/>
  <c r="R131" i="89"/>
  <c r="R125" i="89"/>
  <c r="R120" i="89"/>
  <c r="R113" i="89"/>
  <c r="R122" i="89"/>
  <c r="R126" i="89"/>
  <c r="R135" i="89"/>
  <c r="R103" i="89"/>
  <c r="R137" i="89"/>
  <c r="R96" i="89"/>
  <c r="R118" i="89"/>
  <c r="E157" i="89"/>
  <c r="R100" i="89"/>
  <c r="R107" i="89"/>
  <c r="K78" i="92"/>
  <c r="M78" i="92"/>
  <c r="M70" i="92"/>
  <c r="K119" i="92"/>
  <c r="M112" i="92"/>
  <c r="K100" i="92"/>
  <c r="M76" i="92"/>
  <c r="M84" i="92"/>
  <c r="M75" i="92"/>
  <c r="M79" i="92"/>
  <c r="K105" i="92"/>
  <c r="K77" i="92"/>
  <c r="K84" i="92"/>
  <c r="K89" i="92"/>
  <c r="M121" i="92"/>
  <c r="W133" i="17"/>
  <c r="U238" i="9"/>
  <c r="W49" i="9"/>
  <c r="U385" i="16"/>
  <c r="W385" i="16"/>
  <c r="W28" i="8"/>
  <c r="W154" i="8"/>
  <c r="W217" i="13"/>
  <c r="U196" i="13"/>
  <c r="W91" i="9"/>
  <c r="U112" i="8"/>
  <c r="W343" i="9"/>
  <c r="W323" i="13"/>
  <c r="W343" i="13" s="1"/>
  <c r="T343" i="13"/>
  <c r="W50" i="13"/>
  <c r="W70" i="13" s="1"/>
  <c r="T70" i="13"/>
  <c r="R133" i="18"/>
  <c r="U120" i="18"/>
  <c r="U219" i="15"/>
  <c r="U238" i="15" s="1"/>
  <c r="R238" i="15"/>
  <c r="R196" i="11"/>
  <c r="U181" i="11"/>
  <c r="U196" i="11" s="1"/>
  <c r="U281" i="8"/>
  <c r="U301" i="8" s="1"/>
  <c r="R301" i="8"/>
  <c r="R364" i="8"/>
  <c r="U344" i="8"/>
  <c r="U364" i="8" s="1"/>
  <c r="R280" i="22"/>
  <c r="U272" i="22"/>
  <c r="W350" i="14"/>
  <c r="W10" i="13"/>
  <c r="W28" i="13" s="1"/>
  <c r="T28" i="13"/>
  <c r="U352" i="9"/>
  <c r="R364" i="9"/>
  <c r="U96" i="22"/>
  <c r="U112" i="22" s="1"/>
  <c r="R112" i="22"/>
  <c r="R259" i="19"/>
  <c r="U240" i="19"/>
  <c r="U259" i="19" s="1"/>
  <c r="W350" i="13"/>
  <c r="W364" i="13" s="1"/>
  <c r="T364" i="13"/>
  <c r="U346" i="11"/>
  <c r="U364" i="11" s="1"/>
  <c r="R364" i="11"/>
  <c r="W83" i="21"/>
  <c r="W91" i="21" s="1"/>
  <c r="T91" i="21"/>
  <c r="T112" i="20"/>
  <c r="W92" i="20"/>
  <c r="W112" i="20" s="1"/>
  <c r="W356" i="16"/>
  <c r="W364" i="16" s="1"/>
  <c r="T364" i="16"/>
  <c r="U262" i="18"/>
  <c r="U280" i="18" s="1"/>
  <c r="R280" i="18"/>
  <c r="W27" i="18"/>
  <c r="Q28" i="18"/>
  <c r="R8" i="18"/>
  <c r="T22" i="18"/>
  <c r="W22" i="18" s="1"/>
  <c r="T20" i="18"/>
  <c r="W20" i="18" s="1"/>
  <c r="T18" i="18"/>
  <c r="W18" i="18" s="1"/>
  <c r="T16" i="18"/>
  <c r="W16" i="18" s="1"/>
  <c r="T14" i="18"/>
  <c r="W14" i="18" s="1"/>
  <c r="T12" i="18"/>
  <c r="W12" i="18" s="1"/>
  <c r="T10" i="18"/>
  <c r="W10" i="18" s="1"/>
  <c r="T23" i="18"/>
  <c r="W23" i="18" s="1"/>
  <c r="T19" i="18"/>
  <c r="W19" i="18" s="1"/>
  <c r="T15" i="18"/>
  <c r="W15" i="18" s="1"/>
  <c r="T11" i="18"/>
  <c r="W11" i="18" s="1"/>
  <c r="T17" i="18"/>
  <c r="W17" i="18" s="1"/>
  <c r="T13" i="18"/>
  <c r="W13" i="18" s="1"/>
  <c r="T9" i="18"/>
  <c r="W9" i="18" s="1"/>
  <c r="T21" i="18"/>
  <c r="W21" i="18" s="1"/>
  <c r="T8" i="18"/>
  <c r="R21" i="18"/>
  <c r="R16" i="18"/>
  <c r="U16" i="18" s="1"/>
  <c r="R11" i="18"/>
  <c r="R10" i="18"/>
  <c r="U10" i="18" s="1"/>
  <c r="R22" i="18"/>
  <c r="R19" i="18"/>
  <c r="R14" i="18"/>
  <c r="R9" i="18"/>
  <c r="U9" i="18" s="1"/>
  <c r="R13" i="18"/>
  <c r="R18" i="18"/>
  <c r="U18" i="18" s="1"/>
  <c r="R12" i="18"/>
  <c r="U12" i="18" s="1"/>
  <c r="O28" i="18"/>
  <c r="R365" i="19"/>
  <c r="T367" i="19"/>
  <c r="W367" i="19" s="1"/>
  <c r="T365" i="19"/>
  <c r="T380" i="19"/>
  <c r="W380" i="19" s="1"/>
  <c r="T378" i="19"/>
  <c r="W378" i="19" s="1"/>
  <c r="T376" i="19"/>
  <c r="W376" i="19" s="1"/>
  <c r="T374" i="19"/>
  <c r="W374" i="19" s="1"/>
  <c r="T372" i="19"/>
  <c r="W372" i="19" s="1"/>
  <c r="T370" i="19"/>
  <c r="W370" i="19" s="1"/>
  <c r="T368" i="19"/>
  <c r="W368" i="19" s="1"/>
  <c r="T375" i="19"/>
  <c r="W375" i="19" s="1"/>
  <c r="T377" i="19"/>
  <c r="W377" i="19" s="1"/>
  <c r="T371" i="19"/>
  <c r="W371" i="19" s="1"/>
  <c r="T366" i="19"/>
  <c r="W366" i="19" s="1"/>
  <c r="T373" i="19"/>
  <c r="W373" i="19" s="1"/>
  <c r="T369" i="19"/>
  <c r="W369" i="19" s="1"/>
  <c r="R370" i="19"/>
  <c r="U370" i="19" s="1"/>
  <c r="R368" i="19"/>
  <c r="U368" i="19" s="1"/>
  <c r="T379" i="19"/>
  <c r="W379" i="19" s="1"/>
  <c r="R380" i="19"/>
  <c r="U380" i="19" s="1"/>
  <c r="R371" i="19"/>
  <c r="U371" i="19" s="1"/>
  <c r="R367" i="19"/>
  <c r="U367" i="19" s="1"/>
  <c r="R373" i="19"/>
  <c r="U373" i="19" s="1"/>
  <c r="R377" i="19"/>
  <c r="U377" i="19" s="1"/>
  <c r="R374" i="19"/>
  <c r="U374" i="19" s="1"/>
  <c r="R376" i="19"/>
  <c r="U376" i="19" s="1"/>
  <c r="R369" i="19"/>
  <c r="U369" i="19" s="1"/>
  <c r="R378" i="19"/>
  <c r="U378" i="19" s="1"/>
  <c r="R366" i="19"/>
  <c r="U366" i="19" s="1"/>
  <c r="U323" i="19"/>
  <c r="O343" i="19"/>
  <c r="T302" i="19"/>
  <c r="T315" i="19"/>
  <c r="W315" i="19" s="1"/>
  <c r="T317" i="19"/>
  <c r="W317" i="19" s="1"/>
  <c r="T304" i="19"/>
  <c r="W304" i="19" s="1"/>
  <c r="T306" i="19"/>
  <c r="W306" i="19" s="1"/>
  <c r="T308" i="19"/>
  <c r="W308" i="19" s="1"/>
  <c r="T310" i="19"/>
  <c r="W310" i="19" s="1"/>
  <c r="T312" i="19"/>
  <c r="W312" i="19" s="1"/>
  <c r="T314" i="19"/>
  <c r="W314" i="19" s="1"/>
  <c r="T305" i="19"/>
  <c r="W305" i="19" s="1"/>
  <c r="T309" i="19"/>
  <c r="W309" i="19" s="1"/>
  <c r="T313" i="19"/>
  <c r="W313" i="19" s="1"/>
  <c r="T303" i="19"/>
  <c r="W303" i="19" s="1"/>
  <c r="T307" i="19"/>
  <c r="W307" i="19" s="1"/>
  <c r="R302" i="19"/>
  <c r="T311" i="19"/>
  <c r="W311" i="19" s="1"/>
  <c r="T316" i="19"/>
  <c r="W316" i="19" s="1"/>
  <c r="R307" i="19"/>
  <c r="U307" i="19" s="1"/>
  <c r="R303" i="19"/>
  <c r="U303" i="19" s="1"/>
  <c r="R310" i="19"/>
  <c r="U310" i="19" s="1"/>
  <c r="R306" i="19"/>
  <c r="U306" i="19" s="1"/>
  <c r="R305" i="19"/>
  <c r="U305" i="19" s="1"/>
  <c r="R311" i="19"/>
  <c r="U311" i="19" s="1"/>
  <c r="R312" i="19"/>
  <c r="U312" i="19" s="1"/>
  <c r="R304" i="19"/>
  <c r="U304" i="19" s="1"/>
  <c r="R309" i="19"/>
  <c r="U309" i="19" s="1"/>
  <c r="R308" i="19"/>
  <c r="U308" i="19" s="1"/>
  <c r="R315" i="19"/>
  <c r="U315" i="19" s="1"/>
  <c r="R317" i="19"/>
  <c r="U317" i="19" s="1"/>
  <c r="R314" i="19"/>
  <c r="U314" i="19" s="1"/>
  <c r="T157" i="19"/>
  <c r="T155" i="19"/>
  <c r="T168" i="19"/>
  <c r="T165" i="19"/>
  <c r="W165" i="19" s="1"/>
  <c r="T160" i="19"/>
  <c r="T167" i="19"/>
  <c r="T164" i="19"/>
  <c r="T156" i="19"/>
  <c r="W156" i="19" s="1"/>
  <c r="T161" i="19"/>
  <c r="T158" i="19"/>
  <c r="T169" i="19"/>
  <c r="T166" i="19"/>
  <c r="W166" i="19" s="1"/>
  <c r="T162" i="19"/>
  <c r="T170" i="19"/>
  <c r="R162" i="19"/>
  <c r="U162" i="19" s="1"/>
  <c r="R160" i="19"/>
  <c r="U160" i="19" s="1"/>
  <c r="R158" i="19"/>
  <c r="U158" i="19" s="1"/>
  <c r="T159" i="19"/>
  <c r="T163" i="19"/>
  <c r="R161" i="19"/>
  <c r="U161" i="19" s="1"/>
  <c r="R157" i="19"/>
  <c r="U157" i="19" s="1"/>
  <c r="R165" i="19"/>
  <c r="U165" i="19" s="1"/>
  <c r="R163" i="19"/>
  <c r="U163" i="19" s="1"/>
  <c r="R167" i="19"/>
  <c r="U167" i="19" s="1"/>
  <c r="R155" i="19"/>
  <c r="R159" i="19"/>
  <c r="U159" i="19" s="1"/>
  <c r="R168" i="19"/>
  <c r="U168" i="19" s="1"/>
  <c r="R166" i="19"/>
  <c r="U166" i="19" s="1"/>
  <c r="R156" i="19"/>
  <c r="U156" i="19" s="1"/>
  <c r="R169" i="19"/>
  <c r="U169" i="19" s="1"/>
  <c r="R170" i="19"/>
  <c r="U170" i="19" s="1"/>
  <c r="T83" i="19"/>
  <c r="W83" i="19" s="1"/>
  <c r="T80" i="19"/>
  <c r="W80" i="19" s="1"/>
  <c r="T75" i="19"/>
  <c r="W75" i="19" s="1"/>
  <c r="T72" i="19"/>
  <c r="W72" i="19" s="1"/>
  <c r="T86" i="19"/>
  <c r="W86" i="19" s="1"/>
  <c r="T82" i="19"/>
  <c r="W82" i="19" s="1"/>
  <c r="T79" i="19"/>
  <c r="W79" i="19" s="1"/>
  <c r="T71" i="19"/>
  <c r="T76" i="19"/>
  <c r="W76" i="19" s="1"/>
  <c r="T73" i="19"/>
  <c r="W73" i="19" s="1"/>
  <c r="T84" i="19"/>
  <c r="W84" i="19" s="1"/>
  <c r="T81" i="19"/>
  <c r="W81" i="19" s="1"/>
  <c r="T77" i="19"/>
  <c r="W77" i="19" s="1"/>
  <c r="T78" i="19"/>
  <c r="W78" i="19" s="1"/>
  <c r="R78" i="19"/>
  <c r="U78" i="19" s="1"/>
  <c r="R76" i="19"/>
  <c r="U76" i="19" s="1"/>
  <c r="R74" i="19"/>
  <c r="U74" i="19" s="1"/>
  <c r="R71" i="19"/>
  <c r="T85" i="19"/>
  <c r="W85" i="19" s="1"/>
  <c r="R83" i="19"/>
  <c r="U83" i="19" s="1"/>
  <c r="T74" i="19"/>
  <c r="W74" i="19" s="1"/>
  <c r="R77" i="19"/>
  <c r="U77" i="19" s="1"/>
  <c r="R73" i="19"/>
  <c r="U73" i="19" s="1"/>
  <c r="R82" i="19"/>
  <c r="U82" i="19" s="1"/>
  <c r="R80" i="19"/>
  <c r="U80" i="19" s="1"/>
  <c r="R86" i="19"/>
  <c r="U86" i="19" s="1"/>
  <c r="R75" i="19"/>
  <c r="U75" i="19" s="1"/>
  <c r="R85" i="19"/>
  <c r="U85" i="19" s="1"/>
  <c r="R79" i="19"/>
  <c r="U79" i="19" s="1"/>
  <c r="R84" i="19"/>
  <c r="U84" i="19" s="1"/>
  <c r="U366" i="22"/>
  <c r="U385" i="22" s="1"/>
  <c r="R385" i="22"/>
  <c r="H40" i="92"/>
  <c r="K40" i="92" s="1"/>
  <c r="G45" i="92"/>
  <c r="M45" i="92" s="1"/>
  <c r="H61" i="92"/>
  <c r="E44" i="92"/>
  <c r="E41" i="92"/>
  <c r="G56" i="92"/>
  <c r="M56" i="92" s="1"/>
  <c r="J53" i="92"/>
  <c r="G55" i="92"/>
  <c r="E54" i="92"/>
  <c r="G51" i="92"/>
  <c r="G49" i="92"/>
  <c r="M49" i="92" s="1"/>
  <c r="H44" i="92"/>
  <c r="H51" i="92"/>
  <c r="G39" i="92"/>
  <c r="H60" i="92"/>
  <c r="G50" i="92"/>
  <c r="M50" i="92" s="1"/>
  <c r="H52" i="92"/>
  <c r="J41" i="92"/>
  <c r="H56" i="92"/>
  <c r="E53" i="92"/>
  <c r="K53" i="92" s="1"/>
  <c r="G38" i="92"/>
  <c r="J55" i="92"/>
  <c r="E49" i="92"/>
  <c r="H57" i="92"/>
  <c r="J46" i="92"/>
  <c r="G48" i="92"/>
  <c r="J54" i="92"/>
  <c r="J39" i="92"/>
  <c r="J44" i="92"/>
  <c r="J51" i="92"/>
  <c r="J52" i="92"/>
  <c r="E55" i="92"/>
  <c r="J43" i="92"/>
  <c r="M43" i="92" s="1"/>
  <c r="G44" i="92"/>
  <c r="E48" i="92"/>
  <c r="K48" i="92" s="1"/>
  <c r="E58" i="92"/>
  <c r="K58" i="92" s="1"/>
  <c r="H55" i="92"/>
  <c r="G60" i="92"/>
  <c r="H59" i="92"/>
  <c r="K59" i="92" s="1"/>
  <c r="G53" i="92"/>
  <c r="J48" i="92"/>
  <c r="E50" i="92"/>
  <c r="K50" i="92" s="1"/>
  <c r="E45" i="92"/>
  <c r="J60" i="92"/>
  <c r="E39" i="92"/>
  <c r="E51" i="92"/>
  <c r="E43" i="92"/>
  <c r="H37" i="92"/>
  <c r="K37" i="92" s="1"/>
  <c r="E47" i="92"/>
  <c r="E52" i="92"/>
  <c r="H42" i="92"/>
  <c r="E42" i="92"/>
  <c r="J42" i="92"/>
  <c r="J40" i="92"/>
  <c r="M40" i="92" s="1"/>
  <c r="H43" i="92"/>
  <c r="K43" i="92" s="1"/>
  <c r="G37" i="92"/>
  <c r="E61" i="92"/>
  <c r="H46" i="92"/>
  <c r="K46" i="92" s="1"/>
  <c r="J58" i="92"/>
  <c r="H54" i="92"/>
  <c r="G42" i="92"/>
  <c r="H39" i="92"/>
  <c r="G59" i="92"/>
  <c r="M59" i="92" s="1"/>
  <c r="E60" i="92"/>
  <c r="G47" i="92"/>
  <c r="M47" i="92" s="1"/>
  <c r="G46" i="92"/>
  <c r="E56" i="92"/>
  <c r="K56" i="92" s="1"/>
  <c r="H49" i="92"/>
  <c r="G54" i="92"/>
  <c r="G58" i="92"/>
  <c r="H45" i="92"/>
  <c r="J57" i="92"/>
  <c r="M57" i="92" s="1"/>
  <c r="H41" i="92"/>
  <c r="E57" i="92"/>
  <c r="G52" i="92"/>
  <c r="M52" i="92" s="1"/>
  <c r="T49" i="9"/>
  <c r="O27" i="86"/>
  <c r="O48" i="88"/>
  <c r="O69" i="88"/>
  <c r="S42" i="88"/>
  <c r="W196" i="14"/>
  <c r="R238" i="16"/>
  <c r="U22" i="18"/>
  <c r="U21" i="18"/>
  <c r="U20" i="18"/>
  <c r="U19" i="18"/>
  <c r="U17" i="18"/>
  <c r="U15" i="18"/>
  <c r="U14" i="18"/>
  <c r="U13" i="18"/>
  <c r="U11" i="18"/>
  <c r="U324" i="19"/>
  <c r="W170" i="19"/>
  <c r="W169" i="19"/>
  <c r="W168" i="19"/>
  <c r="W167" i="19"/>
  <c r="W164" i="19"/>
  <c r="W163" i="19"/>
  <c r="W162" i="19"/>
  <c r="W161" i="19"/>
  <c r="W160" i="19"/>
  <c r="W159" i="19"/>
  <c r="W158" i="19"/>
  <c r="W157" i="19"/>
  <c r="Q175" i="19"/>
  <c r="U366" i="14"/>
  <c r="U385" i="14" s="1"/>
  <c r="R385" i="14"/>
  <c r="U114" i="22"/>
  <c r="U133" i="22" s="1"/>
  <c r="R133" i="22"/>
  <c r="K38" i="92"/>
  <c r="W142" i="16"/>
  <c r="W154" i="16" s="1"/>
  <c r="T154" i="16"/>
  <c r="R70" i="16"/>
  <c r="U50" i="16"/>
  <c r="U70" i="16" s="1"/>
  <c r="U323" i="10"/>
  <c r="R343" i="10"/>
  <c r="W29" i="10"/>
  <c r="W49" i="10" s="1"/>
  <c r="T49" i="10"/>
  <c r="U327" i="11"/>
  <c r="R343" i="11"/>
  <c r="W250" i="16"/>
  <c r="W259" i="16" s="1"/>
  <c r="T259" i="16"/>
  <c r="T28" i="12"/>
  <c r="W10" i="12"/>
  <c r="W28" i="12" s="1"/>
  <c r="U207" i="8"/>
  <c r="U217" i="8" s="1"/>
  <c r="R217" i="8"/>
  <c r="W11" i="20"/>
  <c r="W28" i="20" s="1"/>
  <c r="T28" i="20"/>
  <c r="U36" i="15"/>
  <c r="U49" i="15" s="1"/>
  <c r="R49" i="15"/>
  <c r="W56" i="15"/>
  <c r="W70" i="15" s="1"/>
  <c r="T70" i="15"/>
  <c r="T196" i="15"/>
  <c r="W191" i="15"/>
  <c r="W196" i="15" s="1"/>
  <c r="T259" i="15"/>
  <c r="W253" i="15"/>
  <c r="T280" i="14"/>
  <c r="W264" i="14"/>
  <c r="W280" i="14" s="1"/>
  <c r="W317" i="13"/>
  <c r="W322" i="13" s="1"/>
  <c r="T322" i="13"/>
  <c r="W115" i="10"/>
  <c r="W133" i="10" s="1"/>
  <c r="T133" i="10"/>
  <c r="R196" i="10"/>
  <c r="U184" i="10"/>
  <c r="U196" i="10" s="1"/>
  <c r="U51" i="9"/>
  <c r="U70" i="9" s="1"/>
  <c r="R70" i="9"/>
  <c r="U117" i="21"/>
  <c r="R133" i="21"/>
  <c r="W224" i="21"/>
  <c r="W238" i="21" s="1"/>
  <c r="T238" i="21"/>
  <c r="W58" i="20"/>
  <c r="T70" i="20"/>
  <c r="R322" i="20"/>
  <c r="U308" i="20"/>
  <c r="U322" i="20" s="1"/>
  <c r="R259" i="18"/>
  <c r="U243" i="18"/>
  <c r="U259" i="18" s="1"/>
  <c r="U147" i="15"/>
  <c r="U154" i="15" s="1"/>
  <c r="R154" i="15"/>
  <c r="W146" i="15"/>
  <c r="W154" i="15" s="1"/>
  <c r="T154" i="15"/>
  <c r="W224" i="15"/>
  <c r="W238" i="15" s="1"/>
  <c r="T238" i="15"/>
  <c r="U274" i="15"/>
  <c r="R280" i="15"/>
  <c r="W267" i="15"/>
  <c r="T280" i="15"/>
  <c r="U178" i="8"/>
  <c r="W29" i="16"/>
  <c r="W49" i="16" s="1"/>
  <c r="W8" i="16"/>
  <c r="W28" i="16" s="1"/>
  <c r="R28" i="8"/>
  <c r="U239" i="13"/>
  <c r="U259" i="13" s="1"/>
  <c r="T343" i="9"/>
  <c r="T91" i="9"/>
  <c r="R133" i="17"/>
  <c r="T280" i="9"/>
  <c r="R259" i="21"/>
  <c r="U155" i="13"/>
  <c r="U175" i="13" s="1"/>
  <c r="W113" i="9"/>
  <c r="W133" i="9" s="1"/>
  <c r="U35" i="9"/>
  <c r="U49" i="9" s="1"/>
  <c r="U136" i="9"/>
  <c r="U154" i="9" s="1"/>
  <c r="U198" i="9"/>
  <c r="U217" i="9" s="1"/>
  <c r="U289" i="9"/>
  <c r="U301" i="9" s="1"/>
  <c r="W101" i="8"/>
  <c r="W112" i="8" s="1"/>
  <c r="U54" i="8"/>
  <c r="U70" i="8" s="1"/>
  <c r="W164" i="13"/>
  <c r="W175" i="13" s="1"/>
  <c r="U201" i="13"/>
  <c r="U217" i="13" s="1"/>
  <c r="U220" i="13"/>
  <c r="U238" i="13" s="1"/>
  <c r="W242" i="13"/>
  <c r="W259" i="13" s="1"/>
  <c r="U408" i="10"/>
  <c r="U427" i="10" s="1"/>
  <c r="W408" i="10"/>
  <c r="W427" i="10" s="1"/>
  <c r="U146" i="8"/>
  <c r="U154" i="8" s="1"/>
  <c r="U301" i="22"/>
  <c r="R133" i="14"/>
  <c r="P41" i="102"/>
  <c r="P29" i="102"/>
  <c r="P42" i="102"/>
  <c r="R105" i="89"/>
  <c r="S78" i="93"/>
  <c r="U133" i="18"/>
  <c r="U427" i="14"/>
  <c r="U364" i="9"/>
  <c r="S26" i="93"/>
  <c r="S18" i="93"/>
  <c r="S47" i="88"/>
  <c r="S35" i="88"/>
  <c r="S11" i="88"/>
  <c r="S64" i="86"/>
  <c r="S60" i="86"/>
  <c r="S36" i="86"/>
  <c r="S32" i="86"/>
  <c r="S50" i="88"/>
  <c r="S35" i="86"/>
  <c r="S31" i="86"/>
  <c r="S68" i="93"/>
  <c r="S61" i="93"/>
  <c r="S60" i="93"/>
  <c r="S25" i="88"/>
  <c r="S17" i="88"/>
  <c r="R259" i="20"/>
  <c r="S42" i="86"/>
  <c r="S75" i="93"/>
  <c r="R175" i="15"/>
  <c r="R175" i="14"/>
  <c r="R259" i="15"/>
  <c r="U175" i="16"/>
  <c r="W322" i="17"/>
  <c r="U238" i="16"/>
  <c r="U248" i="17"/>
  <c r="U259" i="17" s="1"/>
  <c r="R259" i="17"/>
  <c r="T28" i="21"/>
  <c r="W8" i="21"/>
  <c r="W28" i="21" s="1"/>
  <c r="R49" i="13"/>
  <c r="U30" i="13"/>
  <c r="U49" i="13" s="1"/>
  <c r="T259" i="11"/>
  <c r="W239" i="11"/>
  <c r="W259" i="11" s="1"/>
  <c r="W176" i="18"/>
  <c r="W224" i="20"/>
  <c r="W238" i="20" s="1"/>
  <c r="T238" i="20"/>
  <c r="U96" i="19"/>
  <c r="U112" i="19" s="1"/>
  <c r="R112" i="19"/>
  <c r="U307" i="22"/>
  <c r="U322" i="22" s="1"/>
  <c r="R322" i="22"/>
  <c r="R343" i="12"/>
  <c r="U338" i="12"/>
  <c r="U343" i="12" s="1"/>
  <c r="W113" i="8"/>
  <c r="W133" i="8" s="1"/>
  <c r="T133" i="8"/>
  <c r="W97" i="21"/>
  <c r="W112" i="21" s="1"/>
  <c r="T112" i="21"/>
  <c r="U185" i="18"/>
  <c r="U196" i="18" s="1"/>
  <c r="R196" i="18"/>
  <c r="U250" i="16"/>
  <c r="U259" i="16" s="1"/>
  <c r="R259" i="16"/>
  <c r="U293" i="16"/>
  <c r="U301" i="16" s="1"/>
  <c r="R301" i="16"/>
  <c r="R343" i="15"/>
  <c r="U326" i="15"/>
  <c r="U343" i="15" s="1"/>
  <c r="U36" i="12"/>
  <c r="U49" i="12" s="1"/>
  <c r="R49" i="12"/>
  <c r="W290" i="10"/>
  <c r="T301" i="10"/>
  <c r="R28" i="9"/>
  <c r="U9" i="9"/>
  <c r="U28" i="9" s="1"/>
  <c r="U308" i="21"/>
  <c r="R322" i="21"/>
  <c r="T133" i="20"/>
  <c r="W122" i="20"/>
  <c r="W133" i="20" s="1"/>
  <c r="R238" i="18"/>
  <c r="U226" i="18"/>
  <c r="U238" i="18" s="1"/>
  <c r="R28" i="15"/>
  <c r="U18" i="15"/>
  <c r="U117" i="13"/>
  <c r="U133" i="13" s="1"/>
  <c r="R133" i="13"/>
  <c r="W8" i="14"/>
  <c r="W28" i="14" s="1"/>
  <c r="T28" i="14"/>
  <c r="W365" i="14"/>
  <c r="W385" i="14" s="1"/>
  <c r="T385" i="14"/>
  <c r="T112" i="13"/>
  <c r="W92" i="13"/>
  <c r="W112" i="13" s="1"/>
  <c r="W179" i="12"/>
  <c r="W196" i="12" s="1"/>
  <c r="T196" i="12"/>
  <c r="U412" i="12"/>
  <c r="U135" i="11"/>
  <c r="U154" i="11" s="1"/>
  <c r="R154" i="11"/>
  <c r="U197" i="11"/>
  <c r="U217" i="11" s="1"/>
  <c r="R217" i="11"/>
  <c r="W328" i="11"/>
  <c r="W343" i="11" s="1"/>
  <c r="T343" i="11"/>
  <c r="T91" i="10"/>
  <c r="W73" i="10"/>
  <c r="W91" i="10" s="1"/>
  <c r="W330" i="10"/>
  <c r="T343" i="10"/>
  <c r="U156" i="9"/>
  <c r="U175" i="9" s="1"/>
  <c r="R175" i="9"/>
  <c r="U33" i="8"/>
  <c r="R49" i="8"/>
  <c r="R343" i="14"/>
  <c r="R28" i="19"/>
  <c r="R406" i="9"/>
  <c r="R427" i="21"/>
  <c r="T196" i="13"/>
  <c r="T196" i="8"/>
  <c r="U113" i="9"/>
  <c r="U133" i="9" s="1"/>
  <c r="T154" i="13"/>
  <c r="U133" i="21"/>
  <c r="T406" i="21"/>
  <c r="U49" i="14"/>
  <c r="W385" i="8"/>
  <c r="P36" i="102"/>
  <c r="P12" i="102"/>
  <c r="W155" i="11"/>
  <c r="W175" i="11" s="1"/>
  <c r="U322" i="21"/>
  <c r="R110" i="89"/>
  <c r="U197" i="15"/>
  <c r="U217" i="15" s="1"/>
  <c r="O27" i="93"/>
  <c r="O48" i="93"/>
  <c r="R196" i="9"/>
  <c r="O89" i="93"/>
  <c r="U112" i="17"/>
  <c r="O27" i="88"/>
  <c r="O69" i="86"/>
  <c r="O90" i="86" s="1"/>
  <c r="S75" i="88"/>
  <c r="S23" i="88"/>
  <c r="S79" i="86"/>
  <c r="S57" i="93"/>
  <c r="S7" i="93"/>
  <c r="S91" i="88"/>
  <c r="S62" i="88"/>
  <c r="S72" i="93"/>
  <c r="S81" i="88"/>
  <c r="S65" i="88"/>
  <c r="R112" i="17"/>
  <c r="T406" i="14"/>
  <c r="W343" i="10"/>
  <c r="U343" i="11"/>
  <c r="S101" i="88"/>
  <c r="U49" i="16"/>
  <c r="W406" i="15"/>
  <c r="U133" i="15"/>
  <c r="W322" i="15"/>
  <c r="W49" i="12"/>
  <c r="U427" i="9"/>
  <c r="U71" i="11"/>
  <c r="U91" i="11" s="1"/>
  <c r="R91" i="11"/>
  <c r="R154" i="22"/>
  <c r="U135" i="22"/>
  <c r="U154" i="22" s="1"/>
  <c r="W386" i="22"/>
  <c r="W406" i="22" s="1"/>
  <c r="T406" i="22"/>
  <c r="R322" i="16"/>
  <c r="U308" i="16"/>
  <c r="U322" i="16" s="1"/>
  <c r="R49" i="18"/>
  <c r="U37" i="18"/>
  <c r="U49" i="18" s="1"/>
  <c r="R154" i="17"/>
  <c r="U134" i="17"/>
  <c r="U154" i="17" s="1"/>
  <c r="K111" i="92"/>
  <c r="E96" i="92"/>
  <c r="U220" i="22"/>
  <c r="U238" i="22" s="1"/>
  <c r="R238" i="22"/>
  <c r="U157" i="21"/>
  <c r="U175" i="21" s="1"/>
  <c r="R175" i="21"/>
  <c r="U307" i="18"/>
  <c r="U322" i="18" s="1"/>
  <c r="R322" i="18"/>
  <c r="R301" i="14"/>
  <c r="U295" i="14"/>
  <c r="U301" i="14" s="1"/>
  <c r="W204" i="21"/>
  <c r="W217" i="21" s="1"/>
  <c r="T217" i="21"/>
  <c r="W248" i="21"/>
  <c r="W259" i="21" s="1"/>
  <c r="T259" i="21"/>
  <c r="T112" i="14"/>
  <c r="W101" i="14"/>
  <c r="W112" i="14" s="1"/>
  <c r="R91" i="13"/>
  <c r="U83" i="13"/>
  <c r="U91" i="13" s="1"/>
  <c r="W120" i="12"/>
  <c r="W133" i="12" s="1"/>
  <c r="T133" i="12"/>
  <c r="U288" i="15"/>
  <c r="R301" i="15"/>
  <c r="W44" i="14"/>
  <c r="W49" i="14" s="1"/>
  <c r="T49" i="14"/>
  <c r="U344" i="14"/>
  <c r="U364" i="14" s="1"/>
  <c r="R364" i="14"/>
  <c r="W206" i="11"/>
  <c r="W217" i="11" s="1"/>
  <c r="T217" i="11"/>
  <c r="U10" i="11"/>
  <c r="U28" i="11" s="1"/>
  <c r="R28" i="11"/>
  <c r="U40" i="20"/>
  <c r="U49" i="20" s="1"/>
  <c r="R49" i="20"/>
  <c r="W208" i="20"/>
  <c r="W217" i="20" s="1"/>
  <c r="T217" i="20"/>
  <c r="R133" i="20"/>
  <c r="U117" i="20"/>
  <c r="U133" i="20" s="1"/>
  <c r="R406" i="20"/>
  <c r="U390" i="20"/>
  <c r="U406" i="20" s="1"/>
  <c r="R343" i="17"/>
  <c r="U326" i="17"/>
  <c r="U343" i="17" s="1"/>
  <c r="U79" i="16"/>
  <c r="U91" i="16" s="1"/>
  <c r="R91" i="16"/>
  <c r="U348" i="16"/>
  <c r="U364" i="16" s="1"/>
  <c r="R364" i="16"/>
  <c r="R154" i="16"/>
  <c r="U134" i="16"/>
  <c r="U154" i="16" s="1"/>
  <c r="U353" i="22"/>
  <c r="U364" i="22" s="1"/>
  <c r="R364" i="22"/>
  <c r="U419" i="22"/>
  <c r="U427" i="22" s="1"/>
  <c r="R427" i="22"/>
  <c r="U40" i="21"/>
  <c r="U49" i="21" s="1"/>
  <c r="R49" i="21"/>
  <c r="U265" i="21"/>
  <c r="U280" i="21" s="1"/>
  <c r="R280" i="21"/>
  <c r="U288" i="21"/>
  <c r="U301" i="21" s="1"/>
  <c r="R301" i="21"/>
  <c r="U323" i="21"/>
  <c r="U343" i="21" s="1"/>
  <c r="R343" i="21"/>
  <c r="U162" i="20"/>
  <c r="U175" i="20" s="1"/>
  <c r="R175" i="20"/>
  <c r="U200" i="18"/>
  <c r="R217" i="18"/>
  <c r="W157" i="20"/>
  <c r="W175" i="20" s="1"/>
  <c r="T175" i="20"/>
  <c r="R8" i="103"/>
  <c r="V9" i="103" s="1"/>
  <c r="R112" i="8"/>
  <c r="T49" i="17"/>
  <c r="U387" i="18"/>
  <c r="U406" i="18" s="1"/>
  <c r="T70" i="8"/>
  <c r="T154" i="9"/>
  <c r="R301" i="19"/>
  <c r="U49" i="8"/>
  <c r="U280" i="22"/>
  <c r="P56" i="102"/>
  <c r="P30" i="102"/>
  <c r="P9" i="102"/>
  <c r="U217" i="18"/>
  <c r="R67" i="92"/>
  <c r="O90" i="88"/>
  <c r="O111" i="88" s="1"/>
  <c r="W301" i="10"/>
  <c r="S53" i="86"/>
  <c r="S66" i="93"/>
  <c r="S24" i="93"/>
  <c r="S8" i="93"/>
  <c r="S87" i="88"/>
  <c r="S71" i="86"/>
  <c r="S73" i="93"/>
  <c r="S30" i="93"/>
  <c r="S66" i="86"/>
  <c r="S63" i="86"/>
  <c r="S51" i="86"/>
  <c r="S58" i="86"/>
  <c r="S23" i="86"/>
  <c r="W70" i="20"/>
  <c r="R406" i="19"/>
  <c r="U28" i="21"/>
  <c r="R343" i="19"/>
  <c r="U133" i="8"/>
  <c r="U154" i="19"/>
  <c r="U238" i="11"/>
  <c r="U70" i="11"/>
  <c r="W28" i="15"/>
  <c r="W385" i="21"/>
  <c r="U427" i="13"/>
  <c r="U343" i="16"/>
  <c r="W238" i="16"/>
  <c r="W196" i="21"/>
  <c r="U385" i="21"/>
  <c r="W154" i="20"/>
  <c r="W281" i="18"/>
  <c r="W301" i="18" s="1"/>
  <c r="T301" i="18"/>
  <c r="W265" i="16"/>
  <c r="W280" i="16" s="1"/>
  <c r="T280" i="16"/>
  <c r="W74" i="14"/>
  <c r="W91" i="14" s="1"/>
  <c r="T91" i="14"/>
  <c r="W156" i="12"/>
  <c r="W175" i="12" s="1"/>
  <c r="T175" i="12"/>
  <c r="W123" i="13"/>
  <c r="W133" i="13" s="1"/>
  <c r="T133" i="13"/>
  <c r="U281" i="13"/>
  <c r="U301" i="13" s="1"/>
  <c r="R301" i="13"/>
  <c r="W317" i="18"/>
  <c r="W322" i="18" s="1"/>
  <c r="T322" i="18"/>
  <c r="W219" i="19"/>
  <c r="W238" i="19" s="1"/>
  <c r="T238" i="19"/>
  <c r="W251" i="19"/>
  <c r="W259" i="19" s="1"/>
  <c r="T259" i="19"/>
  <c r="E66" i="92"/>
  <c r="S68" i="88"/>
  <c r="S64" i="88"/>
  <c r="R196" i="21"/>
  <c r="R427" i="13"/>
  <c r="U301" i="15"/>
  <c r="T112" i="15"/>
  <c r="W301" i="17"/>
  <c r="U385" i="17"/>
  <c r="W259" i="15"/>
  <c r="U112" i="16"/>
  <c r="U280" i="15"/>
  <c r="U217" i="19"/>
  <c r="W92" i="11"/>
  <c r="W112" i="11" s="1"/>
  <c r="T112" i="11"/>
  <c r="R70" i="13"/>
  <c r="U50" i="13"/>
  <c r="U70" i="13" s="1"/>
  <c r="R154" i="13"/>
  <c r="U134" i="13"/>
  <c r="U154" i="13" s="1"/>
  <c r="U198" i="21"/>
  <c r="U217" i="21" s="1"/>
  <c r="R301" i="17"/>
  <c r="R427" i="18"/>
  <c r="T154" i="12"/>
  <c r="R301" i="20"/>
  <c r="W302" i="11"/>
  <c r="W322" i="11" s="1"/>
  <c r="K68" i="92"/>
  <c r="G66" i="92"/>
  <c r="S22" i="93"/>
  <c r="S16" i="88"/>
  <c r="U9" i="17"/>
  <c r="U28" i="17" s="1"/>
  <c r="S95" i="88"/>
  <c r="U260" i="12"/>
  <c r="U280" i="12" s="1"/>
  <c r="W155" i="21"/>
  <c r="W175" i="21" s="1"/>
  <c r="K101" i="92"/>
  <c r="K113" i="92"/>
  <c r="W421" i="16"/>
  <c r="W427" i="16" s="1"/>
  <c r="W92" i="15"/>
  <c r="W112" i="15" s="1"/>
  <c r="W155" i="14"/>
  <c r="W175" i="14" s="1"/>
  <c r="R112" i="21"/>
  <c r="W280" i="15"/>
  <c r="U259" i="14"/>
  <c r="U112" i="14"/>
  <c r="U175" i="22"/>
  <c r="W427" i="19"/>
  <c r="W385" i="15"/>
  <c r="R154" i="20"/>
  <c r="U137" i="20"/>
  <c r="U154" i="20" s="1"/>
  <c r="R109" i="89"/>
  <c r="R106" i="89"/>
  <c r="M69" i="92"/>
  <c r="K70" i="92"/>
  <c r="M71" i="92"/>
  <c r="H66" i="92"/>
  <c r="J66" i="92"/>
  <c r="S52" i="88"/>
  <c r="S36" i="88"/>
  <c r="S29" i="93"/>
  <c r="E111" i="88"/>
  <c r="E259" i="88" s="1"/>
  <c r="T196" i="9"/>
  <c r="K76" i="92"/>
  <c r="T427" i="11"/>
  <c r="U28" i="15"/>
  <c r="M83" i="92"/>
  <c r="M116" i="92"/>
  <c r="M109" i="92"/>
  <c r="K117" i="92"/>
  <c r="K112" i="92"/>
  <c r="M114" i="92"/>
  <c r="H96" i="92"/>
  <c r="R280" i="13"/>
  <c r="W113" i="18"/>
  <c r="W133" i="18" s="1"/>
  <c r="T422" i="8"/>
  <c r="W422" i="8" s="1"/>
  <c r="T420" i="8"/>
  <c r="W420" i="8" s="1"/>
  <c r="T418" i="8"/>
  <c r="W418" i="8" s="1"/>
  <c r="T416" i="8"/>
  <c r="W416" i="8" s="1"/>
  <c r="T414" i="8"/>
  <c r="W414" i="8" s="1"/>
  <c r="T412" i="8"/>
  <c r="W412" i="8" s="1"/>
  <c r="T410" i="8"/>
  <c r="W410" i="8" s="1"/>
  <c r="T408" i="8"/>
  <c r="W408" i="8" s="1"/>
  <c r="T415" i="8"/>
  <c r="W415" i="8" s="1"/>
  <c r="R407" i="8"/>
  <c r="T421" i="8"/>
  <c r="W421" i="8" s="1"/>
  <c r="T417" i="8"/>
  <c r="W417" i="8" s="1"/>
  <c r="T411" i="8"/>
  <c r="W411" i="8" s="1"/>
  <c r="T419" i="8"/>
  <c r="W419" i="8" s="1"/>
  <c r="T409" i="8"/>
  <c r="W409" i="8" s="1"/>
  <c r="R400" i="8"/>
  <c r="U400" i="8" s="1"/>
  <c r="R394" i="8"/>
  <c r="U394" i="8" s="1"/>
  <c r="R388" i="8"/>
  <c r="U388" i="8" s="1"/>
  <c r="T387" i="8"/>
  <c r="T406" i="8" s="1"/>
  <c r="R392" i="8"/>
  <c r="U392" i="8" s="1"/>
  <c r="R398" i="8"/>
  <c r="U398" i="8" s="1"/>
  <c r="R323" i="8"/>
  <c r="T338" i="8"/>
  <c r="W338" i="8" s="1"/>
  <c r="T335" i="8"/>
  <c r="W335" i="8" s="1"/>
  <c r="T330" i="8"/>
  <c r="W330" i="8" s="1"/>
  <c r="T327" i="8"/>
  <c r="W327" i="8" s="1"/>
  <c r="T337" i="8"/>
  <c r="W337" i="8" s="1"/>
  <c r="T334" i="8"/>
  <c r="W334" i="8" s="1"/>
  <c r="T331" i="8"/>
  <c r="W331" i="8" s="1"/>
  <c r="T328" i="8"/>
  <c r="W328" i="8" s="1"/>
  <c r="T324" i="8"/>
  <c r="W324" i="8" s="1"/>
  <c r="T336" i="8"/>
  <c r="W336" i="8" s="1"/>
  <c r="T332" i="8"/>
  <c r="W332" i="8" s="1"/>
  <c r="T325" i="8"/>
  <c r="W325" i="8" s="1"/>
  <c r="T326" i="8"/>
  <c r="W326" i="8" s="1"/>
  <c r="T329" i="8"/>
  <c r="W329" i="8" s="1"/>
  <c r="T333" i="8"/>
  <c r="W333" i="8" s="1"/>
  <c r="R317" i="8"/>
  <c r="U317" i="8" s="1"/>
  <c r="R311" i="8"/>
  <c r="U311" i="8" s="1"/>
  <c r="R303" i="8"/>
  <c r="R305" i="8"/>
  <c r="U305" i="8" s="1"/>
  <c r="T303" i="8"/>
  <c r="T322" i="8" s="1"/>
  <c r="R313" i="8"/>
  <c r="U313" i="8" s="1"/>
  <c r="R307" i="8"/>
  <c r="U307" i="8" s="1"/>
  <c r="T254" i="8"/>
  <c r="W254" i="8" s="1"/>
  <c r="T252" i="8"/>
  <c r="W252" i="8" s="1"/>
  <c r="T250" i="8"/>
  <c r="W250" i="8" s="1"/>
  <c r="T248" i="8"/>
  <c r="W248" i="8" s="1"/>
  <c r="T246" i="8"/>
  <c r="W246" i="8" s="1"/>
  <c r="T244" i="8"/>
  <c r="W244" i="8" s="1"/>
  <c r="R239" i="8"/>
  <c r="T249" i="8"/>
  <c r="W249" i="8" s="1"/>
  <c r="R244" i="8"/>
  <c r="U244" i="8" s="1"/>
  <c r="R247" i="8"/>
  <c r="U247" i="8" s="1"/>
  <c r="R252" i="8"/>
  <c r="T241" i="8"/>
  <c r="W241" i="8" s="1"/>
  <c r="T247" i="8"/>
  <c r="W247" i="8" s="1"/>
  <c r="R240" i="8"/>
  <c r="U240" i="8" s="1"/>
  <c r="R246" i="8"/>
  <c r="U246" i="8" s="1"/>
  <c r="R249" i="8"/>
  <c r="R254" i="8"/>
  <c r="U254" i="8" s="1"/>
  <c r="T242" i="8"/>
  <c r="W242" i="8" s="1"/>
  <c r="T253" i="8"/>
  <c r="W253" i="8" s="1"/>
  <c r="T245" i="8"/>
  <c r="W245" i="8" s="1"/>
  <c r="R243" i="8"/>
  <c r="U243" i="8" s="1"/>
  <c r="R248" i="8"/>
  <c r="U248" i="8" s="1"/>
  <c r="R251" i="8"/>
  <c r="U251" i="8" s="1"/>
  <c r="T240" i="8"/>
  <c r="R245" i="8"/>
  <c r="U245" i="8" s="1"/>
  <c r="T251" i="8"/>
  <c r="W251" i="8" s="1"/>
  <c r="R241" i="8"/>
  <c r="U241" i="8" s="1"/>
  <c r="R253" i="8"/>
  <c r="U253" i="8" s="1"/>
  <c r="T243" i="8"/>
  <c r="W243" i="8" s="1"/>
  <c r="R250" i="8"/>
  <c r="U250" i="8" s="1"/>
  <c r="T227" i="8"/>
  <c r="W227" i="8" s="1"/>
  <c r="T219" i="8"/>
  <c r="K83" i="92"/>
  <c r="M105" i="92"/>
  <c r="J96" i="92"/>
  <c r="M117" i="92"/>
  <c r="M113" i="92"/>
  <c r="T196" i="16"/>
  <c r="W387" i="8"/>
  <c r="W406" i="8" s="1"/>
  <c r="U252" i="8"/>
  <c r="U249" i="8"/>
  <c r="W219" i="8"/>
  <c r="Q238" i="8"/>
  <c r="T203" i="8"/>
  <c r="W203" i="8" s="1"/>
  <c r="T211" i="8"/>
  <c r="W211" i="8" s="1"/>
  <c r="T198" i="8"/>
  <c r="T206" i="8"/>
  <c r="W206" i="8" s="1"/>
  <c r="T23" i="9"/>
  <c r="W23" i="9" s="1"/>
  <c r="T18" i="9"/>
  <c r="W18" i="9" s="1"/>
  <c r="T20" i="9"/>
  <c r="W20" i="9" s="1"/>
  <c r="T13" i="9"/>
  <c r="W13" i="9" s="1"/>
  <c r="T21" i="9"/>
  <c r="W21" i="9" s="1"/>
  <c r="T15" i="9"/>
  <c r="W15" i="9" s="1"/>
  <c r="T10" i="9"/>
  <c r="T274" i="10"/>
  <c r="W274" i="10" s="1"/>
  <c r="T272" i="10"/>
  <c r="W272" i="10" s="1"/>
  <c r="T270" i="10"/>
  <c r="W270" i="10" s="1"/>
  <c r="T268" i="10"/>
  <c r="W268" i="10" s="1"/>
  <c r="T266" i="10"/>
  <c r="W266" i="10" s="1"/>
  <c r="T264" i="10"/>
  <c r="W264" i="10" s="1"/>
  <c r="T262" i="10"/>
  <c r="W262" i="10" s="1"/>
  <c r="R260" i="10"/>
  <c r="T273" i="10"/>
  <c r="W273" i="10" s="1"/>
  <c r="T265" i="10"/>
  <c r="W265" i="10" s="1"/>
  <c r="T271" i="10"/>
  <c r="W271" i="10" s="1"/>
  <c r="T263" i="10"/>
  <c r="W263" i="10" s="1"/>
  <c r="T269" i="10"/>
  <c r="W269" i="10" s="1"/>
  <c r="T261" i="10"/>
  <c r="R39" i="10"/>
  <c r="U39" i="10" s="1"/>
  <c r="R41" i="10"/>
  <c r="R35" i="10"/>
  <c r="U35" i="10" s="1"/>
  <c r="R37" i="10"/>
  <c r="U37" i="10" s="1"/>
  <c r="R31" i="10"/>
  <c r="T23" i="10"/>
  <c r="T20" i="10"/>
  <c r="W20" i="10" s="1"/>
  <c r="T15" i="10"/>
  <c r="W15" i="10" s="1"/>
  <c r="T12" i="10"/>
  <c r="W12" i="10" s="1"/>
  <c r="T21" i="10"/>
  <c r="W21" i="10" s="1"/>
  <c r="T18" i="10"/>
  <c r="W18" i="10" s="1"/>
  <c r="T13" i="10"/>
  <c r="T10" i="10"/>
  <c r="W10" i="10" s="1"/>
  <c r="T19" i="10"/>
  <c r="W19" i="10" s="1"/>
  <c r="T16" i="10"/>
  <c r="W16" i="10" s="1"/>
  <c r="T11" i="10"/>
  <c r="R8" i="10"/>
  <c r="W166" i="9"/>
  <c r="W163" i="9"/>
  <c r="W158" i="9"/>
  <c r="Q112" i="10"/>
  <c r="U43" i="10"/>
  <c r="U41" i="10"/>
  <c r="U33" i="10"/>
  <c r="W23" i="10"/>
  <c r="W22" i="10"/>
  <c r="W17" i="10"/>
  <c r="W14" i="10"/>
  <c r="W13" i="10"/>
  <c r="W11" i="10"/>
  <c r="W9" i="10"/>
  <c r="W174" i="8"/>
  <c r="W175" i="8" s="1"/>
  <c r="Q175" i="8"/>
  <c r="Q133" i="8"/>
  <c r="T366" i="9"/>
  <c r="W366" i="9" s="1"/>
  <c r="T377" i="9"/>
  <c r="W377" i="9" s="1"/>
  <c r="T374" i="9"/>
  <c r="W374" i="9" s="1"/>
  <c r="T369" i="9"/>
  <c r="W369" i="9" s="1"/>
  <c r="T380" i="9"/>
  <c r="W380" i="9" s="1"/>
  <c r="T375" i="9"/>
  <c r="W375" i="9" s="1"/>
  <c r="T372" i="9"/>
  <c r="W372" i="9" s="1"/>
  <c r="T378" i="9"/>
  <c r="W378" i="9" s="1"/>
  <c r="T373" i="9"/>
  <c r="W373" i="9" s="1"/>
  <c r="T370" i="9"/>
  <c r="W370" i="9" s="1"/>
  <c r="T367" i="9"/>
  <c r="W367" i="9" s="1"/>
  <c r="R396" i="8"/>
  <c r="U396" i="8" s="1"/>
  <c r="R390" i="8"/>
  <c r="U390" i="8" s="1"/>
  <c r="R315" i="8"/>
  <c r="U315" i="8" s="1"/>
  <c r="R309" i="8"/>
  <c r="U309" i="8" s="1"/>
  <c r="T224" i="8"/>
  <c r="W224" i="8" s="1"/>
  <c r="T232" i="8"/>
  <c r="W232" i="8" s="1"/>
  <c r="T85" i="8"/>
  <c r="W85" i="8" s="1"/>
  <c r="T83" i="8"/>
  <c r="W83" i="8" s="1"/>
  <c r="T81" i="8"/>
  <c r="W81" i="8" s="1"/>
  <c r="T79" i="8"/>
  <c r="W79" i="8" s="1"/>
  <c r="T77" i="8"/>
  <c r="W77" i="8" s="1"/>
  <c r="T75" i="8"/>
  <c r="W75" i="8" s="1"/>
  <c r="T73" i="8"/>
  <c r="R71" i="8"/>
  <c r="T372" i="12"/>
  <c r="W372" i="12" s="1"/>
  <c r="T376" i="12"/>
  <c r="W376" i="12" s="1"/>
  <c r="T378" i="12"/>
  <c r="W378" i="12" s="1"/>
  <c r="R365" i="12"/>
  <c r="U365" i="12" s="1"/>
  <c r="T371" i="12"/>
  <c r="W371" i="12" s="1"/>
  <c r="T374" i="12"/>
  <c r="W374" i="12" s="1"/>
  <c r="R379" i="12"/>
  <c r="U379" i="12" s="1"/>
  <c r="R375" i="12"/>
  <c r="U375" i="12" s="1"/>
  <c r="R371" i="12"/>
  <c r="U371" i="12" s="1"/>
  <c r="R367" i="12"/>
  <c r="U367" i="12" s="1"/>
  <c r="T346" i="12"/>
  <c r="W346" i="12" s="1"/>
  <c r="T352" i="12"/>
  <c r="W352" i="12" s="1"/>
  <c r="T357" i="12"/>
  <c r="W357" i="12" s="1"/>
  <c r="R344" i="12"/>
  <c r="T345" i="12"/>
  <c r="W345" i="12" s="1"/>
  <c r="T353" i="12"/>
  <c r="W353" i="12" s="1"/>
  <c r="R357" i="12"/>
  <c r="U357" i="12" s="1"/>
  <c r="R353" i="12"/>
  <c r="U353" i="12" s="1"/>
  <c r="R349" i="12"/>
  <c r="U349" i="12" s="1"/>
  <c r="R233" i="12"/>
  <c r="U233" i="12" s="1"/>
  <c r="R231" i="12"/>
  <c r="U231" i="12" s="1"/>
  <c r="R229" i="12"/>
  <c r="U229" i="12" s="1"/>
  <c r="R227" i="12"/>
  <c r="U227" i="12" s="1"/>
  <c r="R225" i="12"/>
  <c r="U225" i="12" s="1"/>
  <c r="R223" i="12"/>
  <c r="U223" i="12" s="1"/>
  <c r="R221" i="12"/>
  <c r="T219" i="12"/>
  <c r="T427" i="18"/>
  <c r="W358" i="10"/>
  <c r="W356" i="10"/>
  <c r="W354" i="10"/>
  <c r="W352" i="10"/>
  <c r="W350" i="10"/>
  <c r="W348" i="10"/>
  <c r="W346" i="10"/>
  <c r="U44" i="11"/>
  <c r="U42" i="11"/>
  <c r="U40" i="11"/>
  <c r="U38" i="11"/>
  <c r="U36" i="11"/>
  <c r="U34" i="11"/>
  <c r="U32" i="11"/>
  <c r="U30" i="11"/>
  <c r="U85" i="12"/>
  <c r="U83" i="12"/>
  <c r="U81" i="12"/>
  <c r="U79" i="12"/>
  <c r="U77" i="12"/>
  <c r="U75" i="12"/>
  <c r="R51" i="15"/>
  <c r="R273" i="8"/>
  <c r="U273" i="8" s="1"/>
  <c r="R264" i="8"/>
  <c r="R267" i="8"/>
  <c r="U267" i="8" s="1"/>
  <c r="T260" i="8"/>
  <c r="T106" i="9"/>
  <c r="W106" i="9" s="1"/>
  <c r="T104" i="9"/>
  <c r="W104" i="9" s="1"/>
  <c r="T102" i="9"/>
  <c r="W102" i="9" s="1"/>
  <c r="T100" i="9"/>
  <c r="W100" i="9" s="1"/>
  <c r="T98" i="9"/>
  <c r="W98" i="9" s="1"/>
  <c r="T96" i="9"/>
  <c r="W96" i="9" s="1"/>
  <c r="T94" i="9"/>
  <c r="R92" i="9"/>
  <c r="T287" i="8"/>
  <c r="W272" i="8"/>
  <c r="W270" i="8"/>
  <c r="W268" i="8"/>
  <c r="W266" i="8"/>
  <c r="W264" i="8"/>
  <c r="W262" i="8"/>
  <c r="T365" i="9"/>
  <c r="T106" i="10"/>
  <c r="W106" i="10" s="1"/>
  <c r="T104" i="10"/>
  <c r="W104" i="10" s="1"/>
  <c r="T102" i="10"/>
  <c r="W102" i="10" s="1"/>
  <c r="T100" i="10"/>
  <c r="W100" i="10" s="1"/>
  <c r="T98" i="10"/>
  <c r="W98" i="10" s="1"/>
  <c r="T96" i="10"/>
  <c r="W96" i="10" s="1"/>
  <c r="T94" i="10"/>
  <c r="R92" i="10"/>
  <c r="T380" i="12"/>
  <c r="W380" i="12" s="1"/>
  <c r="T366" i="12"/>
  <c r="W42" i="8"/>
  <c r="W38" i="8"/>
  <c r="W34" i="8"/>
  <c r="W30" i="8"/>
  <c r="W64" i="9"/>
  <c r="W62" i="9"/>
  <c r="W60" i="9"/>
  <c r="W58" i="9"/>
  <c r="W56" i="9"/>
  <c r="W54" i="9"/>
  <c r="W52" i="9"/>
  <c r="R302" i="11"/>
  <c r="T261" i="17"/>
  <c r="W261" i="17" s="1"/>
  <c r="T265" i="17"/>
  <c r="W265" i="17" s="1"/>
  <c r="T267" i="17"/>
  <c r="W267" i="17" s="1"/>
  <c r="T271" i="17"/>
  <c r="W271" i="17" s="1"/>
  <c r="T275" i="17"/>
  <c r="W275" i="17" s="1"/>
  <c r="T260" i="17"/>
  <c r="T178" i="17"/>
  <c r="T180" i="17"/>
  <c r="W180" i="17" s="1"/>
  <c r="T182" i="17"/>
  <c r="W182" i="17" s="1"/>
  <c r="T184" i="17"/>
  <c r="W184" i="17" s="1"/>
  <c r="T186" i="17"/>
  <c r="W186" i="17" s="1"/>
  <c r="T188" i="17"/>
  <c r="W188" i="17" s="1"/>
  <c r="T190" i="17"/>
  <c r="W190" i="17" s="1"/>
  <c r="R176" i="17"/>
  <c r="R196" i="17" s="1"/>
  <c r="T156" i="17"/>
  <c r="T158" i="17"/>
  <c r="W158" i="17" s="1"/>
  <c r="T160" i="17"/>
  <c r="W160" i="17" s="1"/>
  <c r="T162" i="17"/>
  <c r="W162" i="17" s="1"/>
  <c r="T164" i="17"/>
  <c r="W164" i="17" s="1"/>
  <c r="T166" i="17"/>
  <c r="W166" i="17" s="1"/>
  <c r="T168" i="17"/>
  <c r="W168" i="17" s="1"/>
  <c r="T170" i="17"/>
  <c r="W170" i="17" s="1"/>
  <c r="T56" i="17"/>
  <c r="W56" i="17" s="1"/>
  <c r="T58" i="17"/>
  <c r="W58" i="17" s="1"/>
  <c r="T60" i="17"/>
  <c r="W60" i="17" s="1"/>
  <c r="T62" i="17"/>
  <c r="W62" i="17" s="1"/>
  <c r="T64" i="17"/>
  <c r="W64" i="17" s="1"/>
  <c r="R50" i="17"/>
  <c r="T51" i="17"/>
  <c r="T53" i="17"/>
  <c r="W53" i="17" s="1"/>
  <c r="T55" i="17"/>
  <c r="W55" i="17" s="1"/>
  <c r="T387" i="18"/>
  <c r="T389" i="18"/>
  <c r="W389" i="18" s="1"/>
  <c r="T391" i="18"/>
  <c r="W391" i="18" s="1"/>
  <c r="T393" i="18"/>
  <c r="W393" i="18" s="1"/>
  <c r="T395" i="18"/>
  <c r="W395" i="18" s="1"/>
  <c r="T397" i="18"/>
  <c r="W397" i="18" s="1"/>
  <c r="T399" i="18"/>
  <c r="W399" i="18" s="1"/>
  <c r="T401" i="18"/>
  <c r="W401" i="18" s="1"/>
  <c r="T190" i="18"/>
  <c r="W190" i="18" s="1"/>
  <c r="T188" i="18"/>
  <c r="W188" i="18" s="1"/>
  <c r="T186" i="18"/>
  <c r="W186" i="18" s="1"/>
  <c r="T184" i="18"/>
  <c r="W184" i="18" s="1"/>
  <c r="T182" i="18"/>
  <c r="W182" i="18" s="1"/>
  <c r="T180" i="18"/>
  <c r="W180" i="18" s="1"/>
  <c r="T178" i="18"/>
  <c r="W178" i="18" s="1"/>
  <c r="T170" i="18"/>
  <c r="W170" i="18" s="1"/>
  <c r="T168" i="18"/>
  <c r="W168" i="18" s="1"/>
  <c r="T166" i="18"/>
  <c r="W166" i="18" s="1"/>
  <c r="T164" i="18"/>
  <c r="W164" i="18" s="1"/>
  <c r="T162" i="18"/>
  <c r="W162" i="18" s="1"/>
  <c r="T160" i="18"/>
  <c r="W160" i="18" s="1"/>
  <c r="T158" i="18"/>
  <c r="W158" i="18" s="1"/>
  <c r="T156" i="18"/>
  <c r="R155" i="18"/>
  <c r="R92" i="18"/>
  <c r="T106" i="18"/>
  <c r="W106" i="18" s="1"/>
  <c r="T104" i="18"/>
  <c r="W104" i="18" s="1"/>
  <c r="T102" i="18"/>
  <c r="W102" i="18" s="1"/>
  <c r="T100" i="18"/>
  <c r="W100" i="18" s="1"/>
  <c r="T98" i="18"/>
  <c r="W98" i="18" s="1"/>
  <c r="T96" i="18"/>
  <c r="W96" i="18" s="1"/>
  <c r="T94" i="18"/>
  <c r="T86" i="18"/>
  <c r="W86" i="18" s="1"/>
  <c r="T84" i="18"/>
  <c r="W84" i="18" s="1"/>
  <c r="T82" i="18"/>
  <c r="W82" i="18" s="1"/>
  <c r="T80" i="18"/>
  <c r="W80" i="18" s="1"/>
  <c r="T78" i="18"/>
  <c r="W78" i="18" s="1"/>
  <c r="T76" i="18"/>
  <c r="W76" i="18" s="1"/>
  <c r="T74" i="18"/>
  <c r="W74" i="18" s="1"/>
  <c r="T72" i="18"/>
  <c r="R187" i="8"/>
  <c r="R196" i="8" s="1"/>
  <c r="T289" i="9"/>
  <c r="T301" i="9" s="1"/>
  <c r="U176" i="17"/>
  <c r="U196" i="17" s="1"/>
  <c r="W254" i="18"/>
  <c r="W252" i="18"/>
  <c r="W250" i="18"/>
  <c r="W248" i="18"/>
  <c r="W246" i="18"/>
  <c r="W244" i="18"/>
  <c r="W242" i="18"/>
  <c r="T344" i="12"/>
  <c r="T347" i="12"/>
  <c r="W347" i="12" s="1"/>
  <c r="T350" i="12"/>
  <c r="W350" i="12" s="1"/>
  <c r="R275" i="9"/>
  <c r="O91" i="11"/>
  <c r="Q91" i="12"/>
  <c r="Q343" i="14"/>
  <c r="R267" i="16"/>
  <c r="O70" i="19"/>
  <c r="R419" i="12"/>
  <c r="U419" i="12" s="1"/>
  <c r="T408" i="12"/>
  <c r="W408" i="12" s="1"/>
  <c r="T410" i="12"/>
  <c r="W410" i="12" s="1"/>
  <c r="T413" i="12"/>
  <c r="W413" i="12" s="1"/>
  <c r="T386" i="9"/>
  <c r="T155" i="10"/>
  <c r="T337" i="12"/>
  <c r="W337" i="12" s="1"/>
  <c r="W343" i="12" s="1"/>
  <c r="O343" i="15"/>
  <c r="Q49" i="15"/>
  <c r="O385" i="17"/>
  <c r="R23" i="18"/>
  <c r="U23" i="18" s="1"/>
  <c r="T388" i="12"/>
  <c r="W388" i="12" s="1"/>
  <c r="T390" i="12"/>
  <c r="W390" i="12" s="1"/>
  <c r="T392" i="12"/>
  <c r="W392" i="12" s="1"/>
  <c r="T394" i="12"/>
  <c r="W394" i="12" s="1"/>
  <c r="T396" i="12"/>
  <c r="W396" i="12" s="1"/>
  <c r="T399" i="12"/>
  <c r="W399" i="12" s="1"/>
  <c r="R386" i="12"/>
  <c r="T311" i="12"/>
  <c r="W311" i="12" s="1"/>
  <c r="T316" i="12"/>
  <c r="W316" i="12" s="1"/>
  <c r="T358" i="12"/>
  <c r="W358" i="12" s="1"/>
  <c r="T355" i="12"/>
  <c r="W355" i="12" s="1"/>
  <c r="O322" i="13"/>
  <c r="T352" i="14"/>
  <c r="T364" i="14" s="1"/>
  <c r="R184" i="16"/>
  <c r="R366" i="18"/>
  <c r="O175" i="18"/>
  <c r="R359" i="19"/>
  <c r="D12" i="91"/>
  <c r="D20" i="91"/>
  <c r="D28" i="91"/>
  <c r="K96" i="92"/>
  <c r="T96" i="92" s="1"/>
  <c r="O96" i="92" s="1"/>
  <c r="E7" i="91"/>
  <c r="B8" i="91"/>
  <c r="D14" i="91"/>
  <c r="D22" i="91"/>
  <c r="D30" i="91"/>
  <c r="B16" i="91"/>
  <c r="B24" i="91"/>
  <c r="B32" i="91"/>
  <c r="D8" i="91"/>
  <c r="D24" i="91"/>
  <c r="D32" i="91"/>
  <c r="B18" i="91"/>
  <c r="B26" i="91"/>
  <c r="B30" i="91"/>
  <c r="H7" i="91"/>
  <c r="S15" i="103"/>
  <c r="M72" i="92"/>
  <c r="R96" i="92"/>
  <c r="R66" i="92"/>
  <c r="R97" i="92"/>
  <c r="G96" i="92"/>
  <c r="K67" i="92"/>
  <c r="M42" i="92"/>
  <c r="D96" i="92"/>
  <c r="E80" i="91" l="1"/>
  <c r="E92" i="91"/>
  <c r="E96" i="91"/>
  <c r="B84" i="106"/>
  <c r="R10" i="89"/>
  <c r="R9" i="89"/>
  <c r="W322" i="9"/>
  <c r="R105" i="104"/>
  <c r="R101" i="104"/>
  <c r="R97" i="104"/>
  <c r="W343" i="8"/>
  <c r="W196" i="10"/>
  <c r="R49" i="10"/>
  <c r="E40" i="91"/>
  <c r="E6" i="103"/>
  <c r="R79" i="104"/>
  <c r="R115" i="104"/>
  <c r="R71" i="104"/>
  <c r="R77" i="104"/>
  <c r="G94" i="91"/>
  <c r="G82" i="91"/>
  <c r="E73" i="91"/>
  <c r="E77" i="91"/>
  <c r="E75" i="91"/>
  <c r="E79" i="91"/>
  <c r="G56" i="91"/>
  <c r="D62" i="106"/>
  <c r="D59" i="106"/>
  <c r="G49" i="91"/>
  <c r="G60" i="91"/>
  <c r="G53" i="91"/>
  <c r="G64" i="91"/>
  <c r="D47" i="106"/>
  <c r="G48" i="91"/>
  <c r="G57" i="91"/>
  <c r="D54" i="106"/>
  <c r="B78" i="106"/>
  <c r="E89" i="91"/>
  <c r="E94" i="91"/>
  <c r="G78" i="91"/>
  <c r="E90" i="91"/>
  <c r="E86" i="91"/>
  <c r="G47" i="91"/>
  <c r="G91" i="91"/>
  <c r="G83" i="91"/>
  <c r="G92" i="91"/>
  <c r="G46" i="91"/>
  <c r="E82" i="91"/>
  <c r="G80" i="91"/>
  <c r="G88" i="91"/>
  <c r="G43" i="91"/>
  <c r="G84" i="91"/>
  <c r="G96" i="91"/>
  <c r="D41" i="106"/>
  <c r="E76" i="91"/>
  <c r="G52" i="91"/>
  <c r="D50" i="106"/>
  <c r="D44" i="106"/>
  <c r="E83" i="91"/>
  <c r="E93" i="91"/>
  <c r="G90" i="91"/>
  <c r="E88" i="91"/>
  <c r="G89" i="91"/>
  <c r="G85" i="91"/>
  <c r="G72" i="91"/>
  <c r="G93" i="91"/>
  <c r="E84" i="91"/>
  <c r="G81" i="91"/>
  <c r="D82" i="106"/>
  <c r="G76" i="91"/>
  <c r="E87" i="91"/>
  <c r="E91" i="91"/>
  <c r="G86" i="91"/>
  <c r="B93" i="106"/>
  <c r="G75" i="91"/>
  <c r="E95" i="91"/>
  <c r="G74" i="91"/>
  <c r="G73" i="91"/>
  <c r="G51" i="91"/>
  <c r="E72" i="91"/>
  <c r="B75" i="106"/>
  <c r="G55" i="91"/>
  <c r="G50" i="91"/>
  <c r="G54" i="91"/>
  <c r="D56" i="106"/>
  <c r="G45" i="91"/>
  <c r="G62" i="91"/>
  <c r="E78" i="91"/>
  <c r="G79" i="91"/>
  <c r="D49" i="106"/>
  <c r="D52" i="106"/>
  <c r="D42" i="106"/>
  <c r="J85" i="91"/>
  <c r="M52" i="103"/>
  <c r="J119" i="91" s="1"/>
  <c r="K12" i="92"/>
  <c r="K27" i="92"/>
  <c r="M50" i="103"/>
  <c r="J117" i="91" s="1"/>
  <c r="B86" i="106"/>
  <c r="G77" i="91"/>
  <c r="G44" i="91"/>
  <c r="E85" i="91"/>
  <c r="G87" i="91"/>
  <c r="B82" i="106"/>
  <c r="D46" i="106"/>
  <c r="D84" i="106"/>
  <c r="E81" i="91"/>
  <c r="E74" i="91"/>
  <c r="B90" i="106"/>
  <c r="H57" i="91"/>
  <c r="H96" i="91"/>
  <c r="M59" i="103"/>
  <c r="J126" i="91" s="1"/>
  <c r="J87" i="91"/>
  <c r="J42" i="91"/>
  <c r="D42" i="91" s="1"/>
  <c r="H87" i="91"/>
  <c r="M29" i="92"/>
  <c r="H78" i="91"/>
  <c r="B78" i="91" s="1"/>
  <c r="E42" i="106"/>
  <c r="B42" i="106" s="1"/>
  <c r="K11" i="103"/>
  <c r="E104" i="106" s="1"/>
  <c r="E46" i="106"/>
  <c r="B46" i="106" s="1"/>
  <c r="K15" i="103"/>
  <c r="E108" i="106" s="1"/>
  <c r="E50" i="106"/>
  <c r="B50" i="106" s="1"/>
  <c r="K19" i="103"/>
  <c r="E112" i="106" s="1"/>
  <c r="E54" i="106"/>
  <c r="B54" i="106" s="1"/>
  <c r="K23" i="103"/>
  <c r="E116" i="106" s="1"/>
  <c r="E58" i="106"/>
  <c r="B58" i="106" s="1"/>
  <c r="K27" i="103"/>
  <c r="E120" i="106" s="1"/>
  <c r="E62" i="106"/>
  <c r="B62" i="106" s="1"/>
  <c r="K31" i="103"/>
  <c r="E124" i="106" s="1"/>
  <c r="G39" i="106"/>
  <c r="D39" i="106" s="1"/>
  <c r="M8" i="103"/>
  <c r="G101" i="106" s="1"/>
  <c r="E47" i="106"/>
  <c r="K16" i="103"/>
  <c r="E109" i="106" s="1"/>
  <c r="E51" i="106"/>
  <c r="K20" i="103"/>
  <c r="E113" i="106" s="1"/>
  <c r="E55" i="106"/>
  <c r="B55" i="106" s="1"/>
  <c r="K24" i="103"/>
  <c r="E117" i="106" s="1"/>
  <c r="E59" i="106"/>
  <c r="K28" i="103"/>
  <c r="E121" i="106" s="1"/>
  <c r="E68" i="106"/>
  <c r="G38" i="106"/>
  <c r="D38" i="106" s="1"/>
  <c r="M7" i="103"/>
  <c r="G100" i="106" s="1"/>
  <c r="E40" i="106"/>
  <c r="B40" i="106" s="1"/>
  <c r="K9" i="103"/>
  <c r="E102" i="106" s="1"/>
  <c r="G40" i="106"/>
  <c r="M9" i="103"/>
  <c r="G102" i="106" s="1"/>
  <c r="E39" i="106"/>
  <c r="B39" i="106" s="1"/>
  <c r="K8" i="103"/>
  <c r="E101" i="106" s="1"/>
  <c r="E48" i="106"/>
  <c r="B48" i="106" s="1"/>
  <c r="K17" i="103"/>
  <c r="E110" i="106" s="1"/>
  <c r="E52" i="106"/>
  <c r="B52" i="106" s="1"/>
  <c r="K21" i="103"/>
  <c r="E114" i="106" s="1"/>
  <c r="E56" i="106"/>
  <c r="B56" i="106" s="1"/>
  <c r="K25" i="103"/>
  <c r="E118" i="106" s="1"/>
  <c r="E60" i="106"/>
  <c r="B60" i="106" s="1"/>
  <c r="K29" i="103"/>
  <c r="E122" i="106" s="1"/>
  <c r="E38" i="106"/>
  <c r="B38" i="106" s="1"/>
  <c r="K7" i="103"/>
  <c r="E100" i="106" s="1"/>
  <c r="E41" i="106"/>
  <c r="B41" i="106" s="1"/>
  <c r="K10" i="103"/>
  <c r="E103" i="106" s="1"/>
  <c r="E49" i="106"/>
  <c r="B49" i="106" s="1"/>
  <c r="K18" i="103"/>
  <c r="E111" i="106" s="1"/>
  <c r="E53" i="106"/>
  <c r="B53" i="106" s="1"/>
  <c r="K22" i="103"/>
  <c r="E115" i="106" s="1"/>
  <c r="E57" i="106"/>
  <c r="K26" i="103"/>
  <c r="E119" i="106" s="1"/>
  <c r="E61" i="106"/>
  <c r="K30" i="103"/>
  <c r="E123" i="106" s="1"/>
  <c r="D40" i="106"/>
  <c r="E45" i="106"/>
  <c r="K14" i="103"/>
  <c r="E107" i="106" s="1"/>
  <c r="G68" i="106"/>
  <c r="E43" i="106"/>
  <c r="K12" i="103"/>
  <c r="E105" i="106" s="1"/>
  <c r="E44" i="106"/>
  <c r="B44" i="106" s="1"/>
  <c r="K13" i="103"/>
  <c r="E106" i="106" s="1"/>
  <c r="E45" i="91"/>
  <c r="H36" i="103"/>
  <c r="J89" i="91"/>
  <c r="J86" i="106"/>
  <c r="D86" i="106" s="1"/>
  <c r="H73" i="91"/>
  <c r="B73" i="91" s="1"/>
  <c r="H70" i="106"/>
  <c r="B70" i="106" s="1"/>
  <c r="J59" i="91"/>
  <c r="D59" i="91" s="1"/>
  <c r="J57" i="106"/>
  <c r="D57" i="106" s="1"/>
  <c r="J82" i="91"/>
  <c r="D82" i="91" s="1"/>
  <c r="J79" i="106"/>
  <c r="D79" i="106" s="1"/>
  <c r="K56" i="103"/>
  <c r="H57" i="106"/>
  <c r="H82" i="91"/>
  <c r="B82" i="91" s="1"/>
  <c r="H79" i="106"/>
  <c r="B79" i="106" s="1"/>
  <c r="J77" i="91"/>
  <c r="J74" i="106"/>
  <c r="D74" i="106" s="1"/>
  <c r="J75" i="91"/>
  <c r="J72" i="106"/>
  <c r="D72" i="106" s="1"/>
  <c r="J91" i="91"/>
  <c r="J88" i="106"/>
  <c r="D88" i="106" s="1"/>
  <c r="H75" i="91"/>
  <c r="B75" i="91" s="1"/>
  <c r="H72" i="106"/>
  <c r="B72" i="106" s="1"/>
  <c r="H91" i="91"/>
  <c r="H88" i="106"/>
  <c r="B88" i="106" s="1"/>
  <c r="D69" i="106"/>
  <c r="J88" i="91"/>
  <c r="J85" i="106"/>
  <c r="D85" i="106" s="1"/>
  <c r="H49" i="91"/>
  <c r="B49" i="91" s="1"/>
  <c r="H47" i="106"/>
  <c r="H72" i="91"/>
  <c r="H69" i="106"/>
  <c r="H88" i="91"/>
  <c r="H85" i="106"/>
  <c r="B85" i="106" s="1"/>
  <c r="J47" i="91"/>
  <c r="J45" i="106"/>
  <c r="D45" i="106" s="1"/>
  <c r="J63" i="91"/>
  <c r="J61" i="106"/>
  <c r="D61" i="106" s="1"/>
  <c r="J86" i="91"/>
  <c r="D86" i="91" s="1"/>
  <c r="J83" i="106"/>
  <c r="D83" i="106" s="1"/>
  <c r="K44" i="103"/>
  <c r="H45" i="106"/>
  <c r="K60" i="103"/>
  <c r="H61" i="106"/>
  <c r="H86" i="91"/>
  <c r="H83" i="106"/>
  <c r="B83" i="106" s="1"/>
  <c r="J79" i="91"/>
  <c r="J76" i="106"/>
  <c r="D76" i="106" s="1"/>
  <c r="J95" i="91"/>
  <c r="D95" i="91" s="1"/>
  <c r="J92" i="106"/>
  <c r="D92" i="106" s="1"/>
  <c r="H79" i="91"/>
  <c r="H76" i="106"/>
  <c r="B76" i="106" s="1"/>
  <c r="H95" i="91"/>
  <c r="H92" i="106"/>
  <c r="B92" i="106" s="1"/>
  <c r="J53" i="91"/>
  <c r="J51" i="106"/>
  <c r="D51" i="106" s="1"/>
  <c r="J76" i="91"/>
  <c r="J73" i="106"/>
  <c r="D73" i="106" s="1"/>
  <c r="J92" i="91"/>
  <c r="D92" i="91" s="1"/>
  <c r="J89" i="106"/>
  <c r="D89" i="106" s="1"/>
  <c r="H53" i="91"/>
  <c r="B53" i="91" s="1"/>
  <c r="H51" i="106"/>
  <c r="H76" i="91"/>
  <c r="H73" i="106"/>
  <c r="B73" i="106" s="1"/>
  <c r="H92" i="91"/>
  <c r="B92" i="91" s="1"/>
  <c r="H89" i="106"/>
  <c r="B89" i="106" s="1"/>
  <c r="J73" i="91"/>
  <c r="D73" i="91" s="1"/>
  <c r="J70" i="106"/>
  <c r="D70" i="106" s="1"/>
  <c r="J74" i="91"/>
  <c r="J71" i="106"/>
  <c r="D71" i="106" s="1"/>
  <c r="J90" i="91"/>
  <c r="J87" i="106"/>
  <c r="D87" i="106" s="1"/>
  <c r="H74" i="91"/>
  <c r="H71" i="106"/>
  <c r="B71" i="106" s="1"/>
  <c r="H90" i="91"/>
  <c r="H87" i="106"/>
  <c r="B87" i="106" s="1"/>
  <c r="J93" i="91"/>
  <c r="J90" i="106"/>
  <c r="D90" i="106" s="1"/>
  <c r="J83" i="91"/>
  <c r="J80" i="106"/>
  <c r="D80" i="106" s="1"/>
  <c r="H83" i="91"/>
  <c r="H80" i="106"/>
  <c r="B80" i="106" s="1"/>
  <c r="J80" i="91"/>
  <c r="J77" i="106"/>
  <c r="D77" i="106" s="1"/>
  <c r="J96" i="91"/>
  <c r="J93" i="106"/>
  <c r="D93" i="106" s="1"/>
  <c r="H80" i="91"/>
  <c r="B80" i="91" s="1"/>
  <c r="H77" i="106"/>
  <c r="B77" i="106" s="1"/>
  <c r="J111" i="91"/>
  <c r="J107" i="106"/>
  <c r="K24" i="92"/>
  <c r="J81" i="91"/>
  <c r="J78" i="106"/>
  <c r="D78" i="106" s="1"/>
  <c r="J55" i="91"/>
  <c r="J53" i="106"/>
  <c r="D53" i="106" s="1"/>
  <c r="J78" i="91"/>
  <c r="J75" i="106"/>
  <c r="D75" i="106" s="1"/>
  <c r="J94" i="91"/>
  <c r="J91" i="106"/>
  <c r="D91" i="106" s="1"/>
  <c r="H94" i="91"/>
  <c r="H91" i="106"/>
  <c r="B91" i="106" s="1"/>
  <c r="J62" i="91"/>
  <c r="J60" i="106"/>
  <c r="D60" i="106" s="1"/>
  <c r="J45" i="91"/>
  <c r="J43" i="106"/>
  <c r="D43" i="106" s="1"/>
  <c r="J84" i="91"/>
  <c r="J81" i="106"/>
  <c r="D81" i="106" s="1"/>
  <c r="H45" i="91"/>
  <c r="H43" i="106"/>
  <c r="H61" i="91"/>
  <c r="B61" i="91" s="1"/>
  <c r="H59" i="106"/>
  <c r="H84" i="91"/>
  <c r="H81" i="106"/>
  <c r="B81" i="106" s="1"/>
  <c r="M39" i="103"/>
  <c r="M8" i="92"/>
  <c r="M60" i="103"/>
  <c r="K51" i="103"/>
  <c r="H54" i="91"/>
  <c r="B54" i="91" s="1"/>
  <c r="J49" i="91"/>
  <c r="M46" i="103"/>
  <c r="J36" i="103"/>
  <c r="J72" i="91"/>
  <c r="D72" i="91" s="1"/>
  <c r="H59" i="91"/>
  <c r="B59" i="91" s="1"/>
  <c r="M42" i="103"/>
  <c r="M55" i="103"/>
  <c r="J58" i="91"/>
  <c r="E36" i="103"/>
  <c r="K37" i="103"/>
  <c r="H100" i="106" s="1"/>
  <c r="H40" i="91"/>
  <c r="B40" i="91" s="1"/>
  <c r="K46" i="103"/>
  <c r="H81" i="91"/>
  <c r="B81" i="91" s="1"/>
  <c r="J46" i="91"/>
  <c r="M43" i="103"/>
  <c r="K59" i="103"/>
  <c r="H62" i="91"/>
  <c r="G36" i="103"/>
  <c r="M37" i="103"/>
  <c r="J40" i="91"/>
  <c r="D40" i="91" s="1"/>
  <c r="J56" i="91"/>
  <c r="D56" i="91" s="1"/>
  <c r="M53" i="103"/>
  <c r="K53" i="103"/>
  <c r="H56" i="91"/>
  <c r="B56" i="91" s="1"/>
  <c r="J52" i="91"/>
  <c r="M49" i="103"/>
  <c r="K47" i="103"/>
  <c r="H50" i="91"/>
  <c r="B50" i="91" s="1"/>
  <c r="K54" i="103"/>
  <c r="H89" i="91"/>
  <c r="J51" i="91"/>
  <c r="M48" i="103"/>
  <c r="K48" i="103"/>
  <c r="H51" i="91"/>
  <c r="B51" i="91" s="1"/>
  <c r="J54" i="91"/>
  <c r="M51" i="103"/>
  <c r="K42" i="103"/>
  <c r="H77" i="91"/>
  <c r="M41" i="103"/>
  <c r="J44" i="91"/>
  <c r="J60" i="91"/>
  <c r="D60" i="91" s="1"/>
  <c r="M57" i="103"/>
  <c r="K41" i="103"/>
  <c r="H44" i="91"/>
  <c r="B44" i="91" s="1"/>
  <c r="K57" i="103"/>
  <c r="H60" i="91"/>
  <c r="B60" i="91" s="1"/>
  <c r="M38" i="103"/>
  <c r="J41" i="91"/>
  <c r="D41" i="91" s="1"/>
  <c r="J57" i="91"/>
  <c r="M54" i="103"/>
  <c r="J50" i="91"/>
  <c r="M47" i="103"/>
  <c r="J43" i="91"/>
  <c r="M40" i="103"/>
  <c r="K40" i="103"/>
  <c r="H43" i="91"/>
  <c r="B43" i="91" s="1"/>
  <c r="K38" i="103"/>
  <c r="H41" i="91"/>
  <c r="B41" i="91" s="1"/>
  <c r="K58" i="103"/>
  <c r="H93" i="91"/>
  <c r="K49" i="103"/>
  <c r="H52" i="91"/>
  <c r="B52" i="91" s="1"/>
  <c r="K31" i="92"/>
  <c r="M56" i="103"/>
  <c r="B62" i="91"/>
  <c r="M23" i="92"/>
  <c r="K26" i="92"/>
  <c r="K55" i="103"/>
  <c r="H58" i="91"/>
  <c r="B58" i="91" s="1"/>
  <c r="K39" i="103"/>
  <c r="H42" i="91"/>
  <c r="B42" i="91" s="1"/>
  <c r="K52" i="103"/>
  <c r="H55" i="91"/>
  <c r="B55" i="91" s="1"/>
  <c r="K43" i="103"/>
  <c r="H46" i="91"/>
  <c r="B46" i="91" s="1"/>
  <c r="K50" i="103"/>
  <c r="H85" i="91"/>
  <c r="M45" i="103"/>
  <c r="J48" i="91"/>
  <c r="M61" i="103"/>
  <c r="J64" i="91"/>
  <c r="K45" i="103"/>
  <c r="H48" i="91"/>
  <c r="K61" i="103"/>
  <c r="H64" i="91"/>
  <c r="B64" i="91" s="1"/>
  <c r="J61" i="91"/>
  <c r="M58" i="103"/>
  <c r="B63" i="91"/>
  <c r="G7" i="91"/>
  <c r="M20" i="103"/>
  <c r="K14" i="92"/>
  <c r="M20" i="92"/>
  <c r="K19" i="92"/>
  <c r="M27" i="103"/>
  <c r="M26" i="92"/>
  <c r="M19" i="92"/>
  <c r="K20" i="92"/>
  <c r="M11" i="92"/>
  <c r="K11" i="92"/>
  <c r="K17" i="92"/>
  <c r="M31" i="92"/>
  <c r="M13" i="92"/>
  <c r="M27" i="92"/>
  <c r="K29" i="92"/>
  <c r="M30" i="92"/>
  <c r="M24" i="92"/>
  <c r="K23" i="92"/>
  <c r="K22" i="92"/>
  <c r="M41" i="92"/>
  <c r="M29" i="103"/>
  <c r="M31" i="103"/>
  <c r="M13" i="103"/>
  <c r="M15" i="103"/>
  <c r="M25" i="92"/>
  <c r="M14" i="92"/>
  <c r="M18" i="92"/>
  <c r="M28" i="92"/>
  <c r="K7" i="92"/>
  <c r="K30" i="92"/>
  <c r="K21" i="92"/>
  <c r="K47" i="92"/>
  <c r="M38" i="92"/>
  <c r="M25" i="103"/>
  <c r="M17" i="92"/>
  <c r="M21" i="92"/>
  <c r="K18" i="92"/>
  <c r="M12" i="92"/>
  <c r="K8" i="92"/>
  <c r="M7" i="92"/>
  <c r="K28" i="92"/>
  <c r="K15" i="92"/>
  <c r="M10" i="103"/>
  <c r="M24" i="103"/>
  <c r="K9" i="92"/>
  <c r="B47" i="91"/>
  <c r="M15" i="92"/>
  <c r="M28" i="103"/>
  <c r="M22" i="92"/>
  <c r="G58" i="91"/>
  <c r="M21" i="103"/>
  <c r="M19" i="103"/>
  <c r="K13" i="92"/>
  <c r="E104" i="91"/>
  <c r="M9" i="92"/>
  <c r="K25" i="92"/>
  <c r="M22" i="103"/>
  <c r="M18" i="103"/>
  <c r="H6" i="92"/>
  <c r="K16" i="92"/>
  <c r="E48" i="91"/>
  <c r="M17" i="103"/>
  <c r="R114" i="104"/>
  <c r="R110" i="104"/>
  <c r="R102" i="104"/>
  <c r="R98" i="104"/>
  <c r="R94" i="104"/>
  <c r="R113" i="104"/>
  <c r="R109" i="104"/>
  <c r="R93" i="104"/>
  <c r="R112" i="104"/>
  <c r="R7" i="104"/>
  <c r="R14" i="104"/>
  <c r="R8" i="104"/>
  <c r="R9" i="104"/>
  <c r="R74" i="104"/>
  <c r="R82" i="104"/>
  <c r="R80" i="104"/>
  <c r="R72" i="104"/>
  <c r="R87" i="104"/>
  <c r="R84" i="104"/>
  <c r="R78" i="104"/>
  <c r="R70" i="104"/>
  <c r="R86" i="104"/>
  <c r="R89" i="104"/>
  <c r="R85" i="104"/>
  <c r="R81" i="104"/>
  <c r="R88" i="104"/>
  <c r="R76" i="104"/>
  <c r="R83" i="104"/>
  <c r="W406" i="12"/>
  <c r="U49" i="11"/>
  <c r="U385" i="12"/>
  <c r="W28" i="10"/>
  <c r="W427" i="8"/>
  <c r="O90" i="93"/>
  <c r="W343" i="18"/>
  <c r="W365" i="13"/>
  <c r="W385" i="13" s="1"/>
  <c r="T385" i="13"/>
  <c r="W295" i="21"/>
  <c r="W301" i="21" s="1"/>
  <c r="T301" i="21"/>
  <c r="R91" i="20"/>
  <c r="U74" i="20"/>
  <c r="U91" i="20" s="1"/>
  <c r="R343" i="13"/>
  <c r="U327" i="13"/>
  <c r="U343" i="13" s="1"/>
  <c r="U114" i="10"/>
  <c r="U133" i="10" s="1"/>
  <c r="R133" i="10"/>
  <c r="U302" i="10"/>
  <c r="U322" i="10" s="1"/>
  <c r="R322" i="10"/>
  <c r="W303" i="10"/>
  <c r="W322" i="10" s="1"/>
  <c r="T322" i="10"/>
  <c r="R49" i="9"/>
  <c r="R70" i="8"/>
  <c r="W322" i="12"/>
  <c r="W352" i="14"/>
  <c r="S96" i="92"/>
  <c r="U84" i="17"/>
  <c r="U91" i="17" s="1"/>
  <c r="R91" i="17"/>
  <c r="T238" i="13"/>
  <c r="W220" i="13"/>
  <c r="W238" i="13" s="1"/>
  <c r="U18" i="22"/>
  <c r="U28" i="22" s="1"/>
  <c r="R28" i="22"/>
  <c r="W190" i="20"/>
  <c r="W196" i="20" s="1"/>
  <c r="T196" i="20"/>
  <c r="T238" i="9"/>
  <c r="W222" i="9"/>
  <c r="W238" i="9" s="1"/>
  <c r="U344" i="10"/>
  <c r="U364" i="10" s="1"/>
  <c r="R364" i="10"/>
  <c r="W387" i="10"/>
  <c r="W406" i="10" s="1"/>
  <c r="T406" i="10"/>
  <c r="U175" i="10"/>
  <c r="U91" i="12"/>
  <c r="U31" i="10"/>
  <c r="U49" i="10" s="1"/>
  <c r="U209" i="22"/>
  <c r="U217" i="22" s="1"/>
  <c r="R217" i="22"/>
  <c r="W281" i="13"/>
  <c r="W301" i="13" s="1"/>
  <c r="T301" i="13"/>
  <c r="U407" i="16"/>
  <c r="U427" i="16" s="1"/>
  <c r="R427" i="16"/>
  <c r="U367" i="15"/>
  <c r="U385" i="15" s="1"/>
  <c r="R385" i="15"/>
  <c r="U240" i="11"/>
  <c r="U259" i="11" s="1"/>
  <c r="R259" i="11"/>
  <c r="U285" i="10"/>
  <c r="U301" i="10" s="1"/>
  <c r="R301" i="10"/>
  <c r="W345" i="10"/>
  <c r="W364" i="10" s="1"/>
  <c r="T364" i="10"/>
  <c r="W366" i="10"/>
  <c r="W385" i="10" s="1"/>
  <c r="T385" i="10"/>
  <c r="R175" i="10"/>
  <c r="T322" i="9"/>
  <c r="R259" i="13"/>
  <c r="U187" i="8"/>
  <c r="U196" i="8" s="1"/>
  <c r="U406" i="8"/>
  <c r="U343" i="10"/>
  <c r="W218" i="18"/>
  <c r="W238" i="18" s="1"/>
  <c r="T238" i="18"/>
  <c r="W260" i="21"/>
  <c r="W280" i="21" s="1"/>
  <c r="T280" i="21"/>
  <c r="T406" i="11"/>
  <c r="W386" i="11"/>
  <c r="W406" i="11" s="1"/>
  <c r="U254" i="22"/>
  <c r="U259" i="22" s="1"/>
  <c r="R259" i="22"/>
  <c r="T175" i="9"/>
  <c r="U365" i="10"/>
  <c r="U385" i="10" s="1"/>
  <c r="R385" i="10"/>
  <c r="R175" i="13"/>
  <c r="R154" i="9"/>
  <c r="G6" i="92"/>
  <c r="G61" i="91"/>
  <c r="M26" i="103"/>
  <c r="R6" i="92"/>
  <c r="M16" i="103"/>
  <c r="R7" i="92"/>
  <c r="J36" i="92"/>
  <c r="K57" i="92"/>
  <c r="K60" i="92"/>
  <c r="M53" i="92"/>
  <c r="M54" i="92"/>
  <c r="K61" i="92"/>
  <c r="M14" i="103"/>
  <c r="M11" i="103"/>
  <c r="E114" i="91"/>
  <c r="E6" i="92"/>
  <c r="H6" i="103"/>
  <c r="J6" i="92"/>
  <c r="G6" i="103"/>
  <c r="M12" i="103"/>
  <c r="G63" i="91"/>
  <c r="M30" i="103"/>
  <c r="E57" i="91"/>
  <c r="K10" i="92"/>
  <c r="J6" i="103"/>
  <c r="M10" i="92"/>
  <c r="M16" i="92"/>
  <c r="M23" i="103"/>
  <c r="M96" i="92"/>
  <c r="T97" i="92" s="1"/>
  <c r="O97" i="92" s="1"/>
  <c r="A92" i="92" s="1"/>
  <c r="E36" i="92"/>
  <c r="S67" i="92"/>
  <c r="G36" i="92"/>
  <c r="K54" i="92"/>
  <c r="M39" i="92"/>
  <c r="W238" i="8"/>
  <c r="U92" i="10"/>
  <c r="U112" i="10" s="1"/>
  <c r="R112" i="10"/>
  <c r="U51" i="15"/>
  <c r="U70" i="15" s="1"/>
  <c r="R70" i="15"/>
  <c r="U71" i="8"/>
  <c r="U91" i="8" s="1"/>
  <c r="R91" i="8"/>
  <c r="K39" i="92"/>
  <c r="R36" i="92"/>
  <c r="U365" i="19"/>
  <c r="U385" i="19" s="1"/>
  <c r="R385" i="19"/>
  <c r="W196" i="18"/>
  <c r="K41" i="92"/>
  <c r="W156" i="18"/>
  <c r="W175" i="18" s="1"/>
  <c r="T175" i="18"/>
  <c r="W260" i="17"/>
  <c r="W280" i="17" s="1"/>
  <c r="T280" i="17"/>
  <c r="T385" i="9"/>
  <c r="W365" i="9"/>
  <c r="W385" i="9" s="1"/>
  <c r="W260" i="8"/>
  <c r="W280" i="8" s="1"/>
  <c r="T280" i="8"/>
  <c r="W386" i="9"/>
  <c r="W406" i="9" s="1"/>
  <c r="T406" i="9"/>
  <c r="U155" i="18"/>
  <c r="U175" i="18" s="1"/>
  <c r="R175" i="18"/>
  <c r="T175" i="17"/>
  <c r="W156" i="17"/>
  <c r="W175" i="17" s="1"/>
  <c r="W287" i="8"/>
  <c r="W301" i="8" s="1"/>
  <c r="T301" i="8"/>
  <c r="W261" i="10"/>
  <c r="W280" i="10" s="1"/>
  <c r="T280" i="10"/>
  <c r="U323" i="8"/>
  <c r="U343" i="8" s="1"/>
  <c r="R343" i="8"/>
  <c r="U407" i="8"/>
  <c r="U427" i="8" s="1"/>
  <c r="R427" i="8"/>
  <c r="U9" i="103"/>
  <c r="T9" i="103"/>
  <c r="U71" i="19"/>
  <c r="U91" i="19" s="1"/>
  <c r="R91" i="19"/>
  <c r="U155" i="19"/>
  <c r="U175" i="19" s="1"/>
  <c r="R175" i="19"/>
  <c r="U302" i="19"/>
  <c r="U322" i="19" s="1"/>
  <c r="R322" i="19"/>
  <c r="W175" i="9"/>
  <c r="T406" i="12"/>
  <c r="T322" i="12"/>
  <c r="T343" i="8"/>
  <c r="R406" i="8"/>
  <c r="U427" i="12"/>
  <c r="M46" i="92"/>
  <c r="K52" i="92"/>
  <c r="K51" i="92"/>
  <c r="M44" i="92"/>
  <c r="M48" i="92"/>
  <c r="M51" i="92"/>
  <c r="U343" i="19"/>
  <c r="U92" i="9"/>
  <c r="U112" i="9" s="1"/>
  <c r="R112" i="9"/>
  <c r="W94" i="18"/>
  <c r="W112" i="18" s="1"/>
  <c r="T112" i="18"/>
  <c r="W178" i="17"/>
  <c r="W196" i="17" s="1"/>
  <c r="T196" i="17"/>
  <c r="U184" i="16"/>
  <c r="U196" i="16" s="1"/>
  <c r="R196" i="16"/>
  <c r="W155" i="10"/>
  <c r="W175" i="10" s="1"/>
  <c r="T175" i="10"/>
  <c r="U92" i="18"/>
  <c r="U112" i="18" s="1"/>
  <c r="R112" i="18"/>
  <c r="W387" i="18"/>
  <c r="W406" i="18" s="1"/>
  <c r="T406" i="18"/>
  <c r="U50" i="17"/>
  <c r="U70" i="17" s="1"/>
  <c r="R70" i="17"/>
  <c r="R322" i="11"/>
  <c r="U302" i="11"/>
  <c r="U322" i="11" s="1"/>
  <c r="T385" i="12"/>
  <c r="W366" i="12"/>
  <c r="W385" i="12" s="1"/>
  <c r="U264" i="8"/>
  <c r="U280" i="8" s="1"/>
  <c r="R280" i="8"/>
  <c r="U221" i="12"/>
  <c r="U238" i="12" s="1"/>
  <c r="R238" i="12"/>
  <c r="U344" i="12"/>
  <c r="U364" i="12" s="1"/>
  <c r="R364" i="12"/>
  <c r="U8" i="10"/>
  <c r="U28" i="10" s="1"/>
  <c r="R28" i="10"/>
  <c r="U239" i="8"/>
  <c r="U259" i="8" s="1"/>
  <c r="R259" i="8"/>
  <c r="W155" i="19"/>
  <c r="W175" i="19" s="1"/>
  <c r="T175" i="19"/>
  <c r="W365" i="19"/>
  <c r="W385" i="19" s="1"/>
  <c r="T385" i="19"/>
  <c r="W8" i="18"/>
  <c r="W28" i="18" s="1"/>
  <c r="T28" i="18"/>
  <c r="U8" i="18"/>
  <c r="U28" i="18" s="1"/>
  <c r="R28" i="18"/>
  <c r="S97" i="92"/>
  <c r="W70" i="9"/>
  <c r="W427" i="12"/>
  <c r="W49" i="8"/>
  <c r="W289" i="9"/>
  <c r="W301" i="9" s="1"/>
  <c r="T28" i="10"/>
  <c r="R427" i="12"/>
  <c r="S9" i="103"/>
  <c r="R9" i="103" s="1"/>
  <c r="M58" i="92"/>
  <c r="K45" i="92"/>
  <c r="K49" i="92"/>
  <c r="W344" i="12"/>
  <c r="W364" i="12" s="1"/>
  <c r="T364" i="12"/>
  <c r="U359" i="19"/>
  <c r="U364" i="19" s="1"/>
  <c r="R364" i="19"/>
  <c r="W72" i="18"/>
  <c r="W91" i="18" s="1"/>
  <c r="T91" i="18"/>
  <c r="R385" i="18"/>
  <c r="U366" i="18"/>
  <c r="U385" i="18" s="1"/>
  <c r="U386" i="12"/>
  <c r="U406" i="12" s="1"/>
  <c r="R406" i="12"/>
  <c r="U267" i="16"/>
  <c r="U280" i="16" s="1"/>
  <c r="R280" i="16"/>
  <c r="R280" i="9"/>
  <c r="U275" i="9"/>
  <c r="U280" i="9" s="1"/>
  <c r="W51" i="17"/>
  <c r="W70" i="17" s="1"/>
  <c r="T70" i="17"/>
  <c r="W94" i="10"/>
  <c r="W112" i="10" s="1"/>
  <c r="T112" i="10"/>
  <c r="W94" i="9"/>
  <c r="W112" i="9" s="1"/>
  <c r="T112" i="9"/>
  <c r="W219" i="12"/>
  <c r="W238" i="12" s="1"/>
  <c r="T238" i="12"/>
  <c r="W73" i="8"/>
  <c r="W91" i="8" s="1"/>
  <c r="T91" i="8"/>
  <c r="R280" i="10"/>
  <c r="U260" i="10"/>
  <c r="U280" i="10" s="1"/>
  <c r="W10" i="9"/>
  <c r="W28" i="9" s="1"/>
  <c r="T28" i="9"/>
  <c r="W198" i="8"/>
  <c r="W217" i="8" s="1"/>
  <c r="T217" i="8"/>
  <c r="W240" i="8"/>
  <c r="W259" i="8" s="1"/>
  <c r="T259" i="8"/>
  <c r="U303" i="8"/>
  <c r="U322" i="8" s="1"/>
  <c r="R322" i="8"/>
  <c r="M37" i="92"/>
  <c r="R37" i="92"/>
  <c r="W71" i="19"/>
  <c r="W91" i="19" s="1"/>
  <c r="T91" i="19"/>
  <c r="W302" i="19"/>
  <c r="W322" i="19" s="1"/>
  <c r="T322" i="19"/>
  <c r="R385" i="12"/>
  <c r="T427" i="12"/>
  <c r="D7" i="91"/>
  <c r="M66" i="92"/>
  <c r="T67" i="92" s="1"/>
  <c r="O67" i="92" s="1"/>
  <c r="W259" i="18"/>
  <c r="W303" i="8"/>
  <c r="W322" i="8" s="1"/>
  <c r="T238" i="8"/>
  <c r="T343" i="12"/>
  <c r="T427" i="8"/>
  <c r="T196" i="18"/>
  <c r="K42" i="92"/>
  <c r="H36" i="92"/>
  <c r="M60" i="92"/>
  <c r="K55" i="92"/>
  <c r="M55" i="92"/>
  <c r="K44" i="92"/>
  <c r="W364" i="14"/>
  <c r="K66" i="92"/>
  <c r="T66" i="92" s="1"/>
  <c r="O66" i="92" s="1"/>
  <c r="A62" i="92" s="1"/>
  <c r="S66" i="92"/>
  <c r="B7" i="91"/>
  <c r="E106" i="91" l="1"/>
  <c r="B77" i="91"/>
  <c r="B84" i="91"/>
  <c r="B94" i="91"/>
  <c r="B96" i="91"/>
  <c r="B95" i="91"/>
  <c r="B93" i="91"/>
  <c r="D84" i="91"/>
  <c r="D94" i="91"/>
  <c r="E115" i="91"/>
  <c r="D78" i="91"/>
  <c r="D81" i="91"/>
  <c r="D85" i="91"/>
  <c r="E127" i="91"/>
  <c r="D47" i="91"/>
  <c r="B83" i="91"/>
  <c r="E123" i="91"/>
  <c r="E122" i="91"/>
  <c r="E108" i="91"/>
  <c r="D88" i="91"/>
  <c r="E117" i="91"/>
  <c r="B89" i="91"/>
  <c r="B86" i="91"/>
  <c r="E109" i="91"/>
  <c r="D64" i="91"/>
  <c r="D52" i="91"/>
  <c r="B90" i="91"/>
  <c r="B76" i="91"/>
  <c r="B79" i="91"/>
  <c r="B91" i="91"/>
  <c r="D91" i="91"/>
  <c r="G106" i="91"/>
  <c r="D48" i="91"/>
  <c r="D96" i="91"/>
  <c r="D74" i="91"/>
  <c r="D43" i="91"/>
  <c r="D57" i="91"/>
  <c r="D49" i="91"/>
  <c r="D80" i="91"/>
  <c r="D83" i="91"/>
  <c r="D90" i="91"/>
  <c r="D53" i="91"/>
  <c r="E125" i="91"/>
  <c r="E124" i="91"/>
  <c r="D55" i="91"/>
  <c r="E116" i="91"/>
  <c r="D93" i="91"/>
  <c r="D76" i="91"/>
  <c r="B45" i="106"/>
  <c r="E111" i="91"/>
  <c r="G105" i="91"/>
  <c r="D45" i="91"/>
  <c r="B88" i="91"/>
  <c r="D77" i="91"/>
  <c r="D89" i="91"/>
  <c r="B87" i="91"/>
  <c r="B74" i="91"/>
  <c r="D75" i="91"/>
  <c r="J115" i="106"/>
  <c r="E71" i="91"/>
  <c r="G71" i="91"/>
  <c r="E110" i="91"/>
  <c r="E118" i="91"/>
  <c r="E105" i="91"/>
  <c r="B72" i="91"/>
  <c r="E113" i="91"/>
  <c r="E119" i="91"/>
  <c r="D44" i="91"/>
  <c r="D62" i="91"/>
  <c r="B47" i="106"/>
  <c r="E120" i="91"/>
  <c r="E121" i="91"/>
  <c r="E128" i="91"/>
  <c r="E126" i="91"/>
  <c r="E112" i="91"/>
  <c r="E107" i="91"/>
  <c r="D50" i="91"/>
  <c r="D54" i="91"/>
  <c r="D51" i="91"/>
  <c r="D87" i="91"/>
  <c r="B43" i="106"/>
  <c r="D79" i="91"/>
  <c r="B45" i="91"/>
  <c r="B51" i="106"/>
  <c r="G104" i="91"/>
  <c r="B85" i="91"/>
  <c r="B59" i="106"/>
  <c r="J113" i="106"/>
  <c r="B61" i="106"/>
  <c r="J122" i="106"/>
  <c r="H71" i="91"/>
  <c r="D58" i="91"/>
  <c r="D63" i="91"/>
  <c r="E37" i="106"/>
  <c r="G37" i="106"/>
  <c r="B57" i="106"/>
  <c r="E99" i="106"/>
  <c r="G109" i="91"/>
  <c r="G105" i="106"/>
  <c r="G123" i="91"/>
  <c r="G119" i="106"/>
  <c r="G114" i="91"/>
  <c r="G110" i="106"/>
  <c r="G115" i="91"/>
  <c r="G111" i="106"/>
  <c r="G116" i="91"/>
  <c r="G112" i="106"/>
  <c r="G121" i="91"/>
  <c r="G117" i="106"/>
  <c r="G122" i="91"/>
  <c r="G118" i="106"/>
  <c r="G127" i="91"/>
  <c r="G123" i="106"/>
  <c r="G111" i="91"/>
  <c r="D111" i="91" s="1"/>
  <c r="G107" i="106"/>
  <c r="D107" i="106" s="1"/>
  <c r="G113" i="91"/>
  <c r="G109" i="106"/>
  <c r="G119" i="91"/>
  <c r="D119" i="91" s="1"/>
  <c r="G115" i="106"/>
  <c r="G118" i="91"/>
  <c r="G114" i="106"/>
  <c r="G125" i="91"/>
  <c r="G121" i="106"/>
  <c r="G126" i="91"/>
  <c r="D126" i="91" s="1"/>
  <c r="G122" i="106"/>
  <c r="G124" i="91"/>
  <c r="G120" i="106"/>
  <c r="G117" i="91"/>
  <c r="D117" i="91" s="1"/>
  <c r="G113" i="106"/>
  <c r="G112" i="91"/>
  <c r="G108" i="106"/>
  <c r="G120" i="91"/>
  <c r="G116" i="106"/>
  <c r="G108" i="91"/>
  <c r="G104" i="106"/>
  <c r="G107" i="91"/>
  <c r="G103" i="106"/>
  <c r="G110" i="91"/>
  <c r="G106" i="106"/>
  <c r="G128" i="91"/>
  <c r="G124" i="106"/>
  <c r="J37" i="106"/>
  <c r="H109" i="91"/>
  <c r="H105" i="106"/>
  <c r="B105" i="106" s="1"/>
  <c r="B100" i="106"/>
  <c r="J113" i="91"/>
  <c r="J109" i="106"/>
  <c r="H128" i="91"/>
  <c r="H124" i="106"/>
  <c r="B124" i="106" s="1"/>
  <c r="J128" i="91"/>
  <c r="J124" i="106"/>
  <c r="H117" i="91"/>
  <c r="H113" i="106"/>
  <c r="B113" i="106" s="1"/>
  <c r="H119" i="91"/>
  <c r="H115" i="106"/>
  <c r="B115" i="106" s="1"/>
  <c r="H122" i="91"/>
  <c r="H118" i="106"/>
  <c r="B118" i="106" s="1"/>
  <c r="J123" i="91"/>
  <c r="J119" i="106"/>
  <c r="J107" i="91"/>
  <c r="J103" i="106"/>
  <c r="J118" i="91"/>
  <c r="J114" i="106"/>
  <c r="J115" i="91"/>
  <c r="J111" i="106"/>
  <c r="D37" i="106"/>
  <c r="H127" i="91"/>
  <c r="H123" i="106"/>
  <c r="B123" i="106" s="1"/>
  <c r="J68" i="106"/>
  <c r="H125" i="91"/>
  <c r="H121" i="106"/>
  <c r="B121" i="106" s="1"/>
  <c r="H121" i="91"/>
  <c r="B121" i="91" s="1"/>
  <c r="H117" i="106"/>
  <c r="B117" i="106" s="1"/>
  <c r="J116" i="91"/>
  <c r="D116" i="91" s="1"/>
  <c r="J112" i="106"/>
  <c r="D112" i="106" s="1"/>
  <c r="J120" i="91"/>
  <c r="J116" i="106"/>
  <c r="H119" i="106"/>
  <c r="B119" i="106" s="1"/>
  <c r="H123" i="91"/>
  <c r="J71" i="91"/>
  <c r="J125" i="91"/>
  <c r="J121" i="106"/>
  <c r="H116" i="91"/>
  <c r="H112" i="106"/>
  <c r="B112" i="106" s="1"/>
  <c r="H105" i="91"/>
  <c r="H101" i="106"/>
  <c r="B101" i="106" s="1"/>
  <c r="J105" i="91"/>
  <c r="D105" i="91" s="1"/>
  <c r="J101" i="106"/>
  <c r="D101" i="106" s="1"/>
  <c r="H108" i="91"/>
  <c r="H104" i="106"/>
  <c r="B104" i="106" s="1"/>
  <c r="J108" i="91"/>
  <c r="J104" i="106"/>
  <c r="H114" i="91"/>
  <c r="B114" i="91" s="1"/>
  <c r="H110" i="106"/>
  <c r="B110" i="106" s="1"/>
  <c r="H126" i="91"/>
  <c r="H122" i="106"/>
  <c r="B122" i="106" s="1"/>
  <c r="H113" i="91"/>
  <c r="H109" i="106"/>
  <c r="B109" i="106" s="1"/>
  <c r="J127" i="91"/>
  <c r="J123" i="106"/>
  <c r="H37" i="106"/>
  <c r="D68" i="106"/>
  <c r="H107" i="91"/>
  <c r="H103" i="106"/>
  <c r="B103" i="106" s="1"/>
  <c r="H124" i="91"/>
  <c r="H120" i="106"/>
  <c r="B120" i="106" s="1"/>
  <c r="H115" i="91"/>
  <c r="H111" i="106"/>
  <c r="B111" i="106" s="1"/>
  <c r="J109" i="91"/>
  <c r="J105" i="106"/>
  <c r="H112" i="91"/>
  <c r="H108" i="106"/>
  <c r="B108" i="106" s="1"/>
  <c r="J112" i="91"/>
  <c r="J108" i="106"/>
  <c r="H110" i="91"/>
  <c r="H106" i="106"/>
  <c r="B106" i="106" s="1"/>
  <c r="H106" i="91"/>
  <c r="B106" i="91" s="1"/>
  <c r="H102" i="106"/>
  <c r="B102" i="106" s="1"/>
  <c r="J114" i="91"/>
  <c r="J110" i="106"/>
  <c r="J121" i="91"/>
  <c r="J117" i="106"/>
  <c r="J124" i="91"/>
  <c r="J120" i="106"/>
  <c r="H120" i="91"/>
  <c r="H116" i="106"/>
  <c r="B116" i="106" s="1"/>
  <c r="J104" i="91"/>
  <c r="J100" i="106"/>
  <c r="J110" i="91"/>
  <c r="J106" i="106"/>
  <c r="J122" i="91"/>
  <c r="J118" i="106"/>
  <c r="H118" i="91"/>
  <c r="H114" i="106"/>
  <c r="B114" i="106" s="1"/>
  <c r="J106" i="91"/>
  <c r="J102" i="106"/>
  <c r="D102" i="106" s="1"/>
  <c r="H111" i="91"/>
  <c r="H107" i="106"/>
  <c r="B107" i="106" s="1"/>
  <c r="B69" i="106"/>
  <c r="B68" i="106" s="1"/>
  <c r="H68" i="106"/>
  <c r="D61" i="91"/>
  <c r="M36" i="103"/>
  <c r="J39" i="91"/>
  <c r="D46" i="91"/>
  <c r="B48" i="91"/>
  <c r="H39" i="91"/>
  <c r="K36" i="103"/>
  <c r="H104" i="91"/>
  <c r="E39" i="91"/>
  <c r="K6" i="92"/>
  <c r="T6" i="92" s="1"/>
  <c r="O6" i="92" s="1"/>
  <c r="M6" i="92"/>
  <c r="T7" i="92" s="1"/>
  <c r="O7" i="92" s="1"/>
  <c r="G39" i="91"/>
  <c r="S7" i="92"/>
  <c r="M6" i="103"/>
  <c r="S6" i="92"/>
  <c r="B57" i="91"/>
  <c r="K6" i="103"/>
  <c r="M36" i="92"/>
  <c r="T37" i="92" s="1"/>
  <c r="O37" i="92" s="1"/>
  <c r="S37" i="92"/>
  <c r="K36" i="92"/>
  <c r="T36" i="92" s="1"/>
  <c r="O36" i="92" s="1"/>
  <c r="S36" i="92"/>
  <c r="D115" i="106" l="1"/>
  <c r="B115" i="91"/>
  <c r="B127" i="91"/>
  <c r="B122" i="91"/>
  <c r="B105" i="91"/>
  <c r="B123" i="91"/>
  <c r="B117" i="91"/>
  <c r="B109" i="91"/>
  <c r="B118" i="91"/>
  <c r="B124" i="91"/>
  <c r="B108" i="91"/>
  <c r="B125" i="91"/>
  <c r="D118" i="106"/>
  <c r="D120" i="106"/>
  <c r="D110" i="106"/>
  <c r="D106" i="91"/>
  <c r="D109" i="91"/>
  <c r="B113" i="91"/>
  <c r="D125" i="91"/>
  <c r="B111" i="91"/>
  <c r="D112" i="91"/>
  <c r="D122" i="91"/>
  <c r="D124" i="91"/>
  <c r="D114" i="91"/>
  <c r="B110" i="91"/>
  <c r="B126" i="91"/>
  <c r="D108" i="91"/>
  <c r="B116" i="91"/>
  <c r="B71" i="91"/>
  <c r="B112" i="91"/>
  <c r="D123" i="106"/>
  <c r="B128" i="91"/>
  <c r="E103" i="91"/>
  <c r="D127" i="91"/>
  <c r="B107" i="91"/>
  <c r="D106" i="106"/>
  <c r="D108" i="106"/>
  <c r="D105" i="106"/>
  <c r="D121" i="106"/>
  <c r="B119" i="91"/>
  <c r="B120" i="91"/>
  <c r="D113" i="106"/>
  <c r="D107" i="91"/>
  <c r="D123" i="91"/>
  <c r="D71" i="91"/>
  <c r="D119" i="106"/>
  <c r="D109" i="106"/>
  <c r="D117" i="106"/>
  <c r="D104" i="91"/>
  <c r="D114" i="106"/>
  <c r="D111" i="106"/>
  <c r="D118" i="91"/>
  <c r="D128" i="91"/>
  <c r="G103" i="91"/>
  <c r="D121" i="91"/>
  <c r="D116" i="106"/>
  <c r="D103" i="106"/>
  <c r="B37" i="106"/>
  <c r="D122" i="106"/>
  <c r="D113" i="91"/>
  <c r="D120" i="91"/>
  <c r="D115" i="91"/>
  <c r="G99" i="106"/>
  <c r="D104" i="106"/>
  <c r="B39" i="91"/>
  <c r="D124" i="106"/>
  <c r="J103" i="91"/>
  <c r="D110" i="91"/>
  <c r="D100" i="106"/>
  <c r="J99" i="106"/>
  <c r="H103" i="91"/>
  <c r="H99" i="106"/>
  <c r="B99" i="106"/>
  <c r="D39" i="91"/>
  <c r="B104" i="91"/>
  <c r="A32" i="92"/>
  <c r="A2" i="92"/>
  <c r="B103" i="91" l="1"/>
  <c r="D103" i="91"/>
  <c r="D99" i="106"/>
</calcChain>
</file>

<file path=xl/sharedStrings.xml><?xml version="1.0" encoding="utf-8"?>
<sst xmlns="http://schemas.openxmlformats.org/spreadsheetml/2006/main" count="25661" uniqueCount="703">
  <si>
    <t>용  지  조  서</t>
    <phoneticPr fontId="11" type="noConversion"/>
  </si>
  <si>
    <t>구분</t>
  </si>
  <si>
    <t>계</t>
  </si>
  <si>
    <t>필지</t>
  </si>
  <si>
    <t>/</t>
  </si>
  <si>
    <t>면적(㎡)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</si>
  <si>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</si>
  <si>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</si>
  <si>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</si>
  <si>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</si>
  <si>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</si>
  <si>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</si>
  <si>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</si>
  <si>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</si>
  <si>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</si>
  <si>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</si>
  <si>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</si>
  <si>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</si>
  <si>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</si>
  <si>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수도</t>
  </si>
  <si>
    <t>공장</t>
  </si>
  <si>
    <t>비고</t>
  </si>
  <si>
    <t>학교용지</t>
  </si>
  <si>
    <t>기타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</si>
  <si>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</si>
  <si>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</si>
  <si>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</si>
  <si>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</si>
  <si>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</si>
  <si>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</si>
  <si>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</si>
  <si>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</si>
  <si>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</si>
  <si>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</si>
  <si>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t>면 적</t>
  </si>
  <si>
    <t>성  명</t>
  </si>
  <si>
    <t>주  소</t>
  </si>
  <si>
    <t>권리관계</t>
  </si>
  <si>
    <t>소   계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</si>
  <si>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</si>
  <si>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철도</t>
  </si>
  <si>
    <t>종교</t>
  </si>
  <si>
    <t>공원</t>
  </si>
  <si>
    <t>체육</t>
  </si>
  <si>
    <t>유원지</t>
  </si>
  <si>
    <t>사적지</t>
  </si>
  <si>
    <t>국  유  지</t>
  </si>
  <si>
    <t>사  유  지</t>
  </si>
  <si>
    <t>면 적 (㎡)</t>
  </si>
  <si>
    <t>총계</t>
  </si>
  <si>
    <t>국유지</t>
  </si>
  <si>
    <t>사유지</t>
  </si>
  <si>
    <t>국유지+사유지</t>
  </si>
  <si>
    <t>면적</t>
  </si>
  <si>
    <t>편 입 용 지 집 계 표</t>
    <phoneticPr fontId="12" type="noConversion"/>
  </si>
  <si>
    <r>
      <t>( ㎡</t>
    </r>
    <r>
      <rPr>
        <b/>
        <vertAlign val="superscript"/>
        <sz val="9"/>
        <rFont val="굴림체"/>
        <family val="3"/>
        <charset val="129"/>
      </rPr>
      <t xml:space="preserve"> </t>
    </r>
    <r>
      <rPr>
        <b/>
        <sz val="9"/>
        <rFont val="굴림체"/>
        <family val="3"/>
        <charset val="129"/>
      </rPr>
      <t>)</t>
    </r>
  </si>
  <si>
    <t>11</t>
  </si>
  <si>
    <t>61</t>
  </si>
  <si>
    <t>용  지  조  서</t>
  </si>
  <si>
    <t>편입
면적</t>
    <phoneticPr fontId="11" type="noConversion"/>
  </si>
  <si>
    <t>( ㎡ )</t>
    <phoneticPr fontId="11" type="noConversion"/>
  </si>
  <si>
    <t>산84</t>
    <phoneticPr fontId="11" type="noConversion"/>
  </si>
  <si>
    <t>편입
면적</t>
    <phoneticPr fontId="11" type="noConversion"/>
  </si>
  <si>
    <r>
      <t>( ㎡</t>
    </r>
    <r>
      <rPr>
        <b/>
        <vertAlign val="superscript"/>
        <sz val="9"/>
        <color indexed="8"/>
        <rFont val="굴림체"/>
        <family val="3"/>
        <charset val="129"/>
      </rPr>
      <t xml:space="preserve"> </t>
    </r>
    <r>
      <rPr>
        <b/>
        <sz val="9"/>
        <color indexed="8"/>
        <rFont val="굴림체"/>
        <family val="3"/>
        <charset val="129"/>
      </rPr>
      <t>)</t>
    </r>
  </si>
  <si>
    <t>( ㎡ )</t>
    <phoneticPr fontId="11" type="noConversion"/>
  </si>
  <si>
    <t>농림</t>
    <phoneticPr fontId="11" type="noConversion"/>
  </si>
  <si>
    <t>보전관리</t>
    <phoneticPr fontId="11" type="noConversion"/>
  </si>
  <si>
    <t>계</t>
    <phoneticPr fontId="11" type="noConversion"/>
  </si>
  <si>
    <t>대구광역시 북구 관음동</t>
    <phoneticPr fontId="11" type="noConversion"/>
  </si>
  <si>
    <t>대구광역시 북구 태전동</t>
    <phoneticPr fontId="11" type="noConversion"/>
  </si>
  <si>
    <t>구 분</t>
    <phoneticPr fontId="12" type="noConversion"/>
  </si>
  <si>
    <t>산23</t>
    <phoneticPr fontId="11" type="noConversion"/>
  </si>
  <si>
    <t>산24</t>
    <phoneticPr fontId="11" type="noConversion"/>
  </si>
  <si>
    <t>산18-11</t>
    <phoneticPr fontId="11" type="noConversion"/>
  </si>
  <si>
    <t>238</t>
    <phoneticPr fontId="11" type="noConversion"/>
  </si>
  <si>
    <t>239-2</t>
    <phoneticPr fontId="11" type="noConversion"/>
  </si>
  <si>
    <t>산18-9</t>
    <phoneticPr fontId="11" type="noConversion"/>
  </si>
  <si>
    <t>239-1</t>
    <phoneticPr fontId="11" type="noConversion"/>
  </si>
  <si>
    <t>762-6</t>
    <phoneticPr fontId="11" type="noConversion"/>
  </si>
  <si>
    <t>89</t>
    <phoneticPr fontId="11" type="noConversion"/>
  </si>
  <si>
    <t>90-1</t>
    <phoneticPr fontId="11" type="noConversion"/>
  </si>
  <si>
    <t>762-5</t>
    <phoneticPr fontId="11" type="noConversion"/>
  </si>
  <si>
    <t>102-5</t>
    <phoneticPr fontId="11" type="noConversion"/>
  </si>
  <si>
    <t>102-4</t>
    <phoneticPr fontId="11" type="noConversion"/>
  </si>
  <si>
    <t>81-2</t>
    <phoneticPr fontId="11" type="noConversion"/>
  </si>
  <si>
    <t>101-8</t>
    <phoneticPr fontId="11" type="noConversion"/>
  </si>
  <si>
    <t>102-1</t>
    <phoneticPr fontId="11" type="noConversion"/>
  </si>
  <si>
    <t>102-9</t>
    <phoneticPr fontId="11" type="noConversion"/>
  </si>
  <si>
    <t>75-3</t>
    <phoneticPr fontId="11" type="noConversion"/>
  </si>
  <si>
    <t>103-1</t>
    <phoneticPr fontId="11" type="noConversion"/>
  </si>
  <si>
    <t>103-4</t>
    <phoneticPr fontId="11" type="noConversion"/>
  </si>
  <si>
    <t>103-3</t>
    <phoneticPr fontId="11" type="noConversion"/>
  </si>
  <si>
    <t>133-3</t>
    <phoneticPr fontId="11" type="noConversion"/>
  </si>
  <si>
    <t>135-2</t>
    <phoneticPr fontId="11" type="noConversion"/>
  </si>
  <si>
    <t>133-4</t>
    <phoneticPr fontId="11" type="noConversion"/>
  </si>
  <si>
    <t>153-27</t>
    <phoneticPr fontId="11" type="noConversion"/>
  </si>
  <si>
    <t>153-28</t>
    <phoneticPr fontId="11" type="noConversion"/>
  </si>
  <si>
    <t>153-34</t>
    <phoneticPr fontId="11" type="noConversion"/>
  </si>
  <si>
    <t>153-35</t>
    <phoneticPr fontId="11" type="noConversion"/>
  </si>
  <si>
    <t>135-3</t>
    <phoneticPr fontId="11" type="noConversion"/>
  </si>
  <si>
    <t>329-1</t>
    <phoneticPr fontId="11" type="noConversion"/>
  </si>
  <si>
    <t>지천면 낙산리</t>
    <phoneticPr fontId="12" type="noConversion"/>
  </si>
  <si>
    <t>239-1</t>
    <phoneticPr fontId="11" type="noConversion"/>
  </si>
  <si>
    <t>153-14</t>
    <phoneticPr fontId="11" type="noConversion"/>
  </si>
  <si>
    <t>153-13</t>
    <phoneticPr fontId="11" type="noConversion"/>
  </si>
  <si>
    <t>153-31</t>
    <phoneticPr fontId="11" type="noConversion"/>
  </si>
  <si>
    <t>134-2</t>
    <phoneticPr fontId="11" type="noConversion"/>
  </si>
  <si>
    <t>153-30</t>
    <phoneticPr fontId="11" type="noConversion"/>
  </si>
  <si>
    <t>153-11</t>
    <phoneticPr fontId="11" type="noConversion"/>
  </si>
  <si>
    <t>153-29</t>
    <phoneticPr fontId="11" type="noConversion"/>
  </si>
  <si>
    <t>153-19</t>
    <phoneticPr fontId="11" type="noConversion"/>
  </si>
  <si>
    <t>134-3</t>
    <phoneticPr fontId="11" type="noConversion"/>
  </si>
  <si>
    <t>153-32</t>
    <phoneticPr fontId="11" type="noConversion"/>
  </si>
  <si>
    <t>137-3</t>
    <phoneticPr fontId="11" type="noConversion"/>
  </si>
  <si>
    <t>153-33</t>
    <phoneticPr fontId="11" type="noConversion"/>
  </si>
  <si>
    <t>137-2</t>
    <phoneticPr fontId="11" type="noConversion"/>
  </si>
  <si>
    <t>757-4</t>
    <phoneticPr fontId="11" type="noConversion"/>
  </si>
  <si>
    <t>산25-1</t>
    <phoneticPr fontId="11" type="noConversion"/>
  </si>
  <si>
    <t>산27</t>
    <phoneticPr fontId="11" type="noConversion"/>
  </si>
  <si>
    <t>89-2</t>
    <phoneticPr fontId="11" type="noConversion"/>
  </si>
  <si>
    <t>89-1</t>
    <phoneticPr fontId="11" type="noConversion"/>
  </si>
  <si>
    <t>761-5</t>
    <phoneticPr fontId="11" type="noConversion"/>
  </si>
  <si>
    <t>86-1</t>
    <phoneticPr fontId="11" type="noConversion"/>
  </si>
  <si>
    <t>83-4</t>
    <phoneticPr fontId="11" type="noConversion"/>
  </si>
  <si>
    <t>84-3</t>
    <phoneticPr fontId="11" type="noConversion"/>
  </si>
  <si>
    <t>102-7</t>
    <phoneticPr fontId="11" type="noConversion"/>
  </si>
  <si>
    <t>80-1</t>
    <phoneticPr fontId="11" type="noConversion"/>
  </si>
  <si>
    <t>80-4</t>
    <phoneticPr fontId="11" type="noConversion"/>
  </si>
  <si>
    <t>76</t>
    <phoneticPr fontId="11" type="noConversion"/>
  </si>
  <si>
    <t>74</t>
    <phoneticPr fontId="11" type="noConversion"/>
  </si>
  <si>
    <t>74-2</t>
    <phoneticPr fontId="11" type="noConversion"/>
  </si>
  <si>
    <t>74-1</t>
    <phoneticPr fontId="11" type="noConversion"/>
  </si>
  <si>
    <t>136-2</t>
    <phoneticPr fontId="11" type="noConversion"/>
  </si>
  <si>
    <t>633-4</t>
    <phoneticPr fontId="11" type="noConversion"/>
  </si>
  <si>
    <t>633-2</t>
    <phoneticPr fontId="11" type="noConversion"/>
  </si>
  <si>
    <t>611</t>
    <phoneticPr fontId="11" type="noConversion"/>
  </si>
  <si>
    <t>611-3</t>
    <phoneticPr fontId="11" type="noConversion"/>
  </si>
  <si>
    <t>624-2</t>
    <phoneticPr fontId="11" type="noConversion"/>
  </si>
  <si>
    <t>633-12</t>
    <phoneticPr fontId="11" type="noConversion"/>
  </si>
  <si>
    <t>624-3</t>
    <phoneticPr fontId="11" type="noConversion"/>
  </si>
  <si>
    <t>624-4</t>
    <phoneticPr fontId="11" type="noConversion"/>
  </si>
  <si>
    <t>611-1</t>
    <phoneticPr fontId="11" type="noConversion"/>
  </si>
  <si>
    <t>611-2</t>
    <phoneticPr fontId="11" type="noConversion"/>
  </si>
  <si>
    <t>633-13</t>
    <phoneticPr fontId="11" type="noConversion"/>
  </si>
  <si>
    <t>626</t>
    <phoneticPr fontId="11" type="noConversion"/>
  </si>
  <si>
    <t>산1-6</t>
    <phoneticPr fontId="11" type="noConversion"/>
  </si>
  <si>
    <t>산1-3</t>
    <phoneticPr fontId="11" type="noConversion"/>
  </si>
  <si>
    <t>산1-5</t>
    <phoneticPr fontId="11" type="noConversion"/>
  </si>
  <si>
    <t>산3-3</t>
    <phoneticPr fontId="11" type="noConversion"/>
  </si>
  <si>
    <t>산3-2</t>
    <phoneticPr fontId="11" type="noConversion"/>
  </si>
  <si>
    <t>산3-1</t>
    <phoneticPr fontId="11" type="noConversion"/>
  </si>
  <si>
    <t>산239</t>
    <phoneticPr fontId="11" type="noConversion"/>
  </si>
  <si>
    <t>428-2</t>
    <phoneticPr fontId="11" type="noConversion"/>
  </si>
  <si>
    <t>산233</t>
    <phoneticPr fontId="11" type="noConversion"/>
  </si>
  <si>
    <t>427</t>
    <phoneticPr fontId="11" type="noConversion"/>
  </si>
  <si>
    <t>426</t>
    <phoneticPr fontId="11" type="noConversion"/>
  </si>
  <si>
    <t>425</t>
    <phoneticPr fontId="11" type="noConversion"/>
  </si>
  <si>
    <t>718</t>
    <phoneticPr fontId="11" type="noConversion"/>
  </si>
  <si>
    <t>산238</t>
    <phoneticPr fontId="11" type="noConversion"/>
  </si>
  <si>
    <t>산237</t>
    <phoneticPr fontId="11" type="noConversion"/>
  </si>
  <si>
    <t>산234</t>
    <phoneticPr fontId="11" type="noConversion"/>
  </si>
  <si>
    <t>421-1</t>
    <phoneticPr fontId="11" type="noConversion"/>
  </si>
  <si>
    <t>421-2</t>
    <phoneticPr fontId="11" type="noConversion"/>
  </si>
  <si>
    <t>산235</t>
    <phoneticPr fontId="11" type="noConversion"/>
  </si>
  <si>
    <t>산207-4</t>
    <phoneticPr fontId="11" type="noConversion"/>
  </si>
  <si>
    <t>산206-6</t>
    <phoneticPr fontId="11" type="noConversion"/>
  </si>
  <si>
    <t>산204-4</t>
    <phoneticPr fontId="11" type="noConversion"/>
  </si>
  <si>
    <t>산204-3</t>
    <phoneticPr fontId="11" type="noConversion"/>
  </si>
  <si>
    <t>산204-2</t>
    <phoneticPr fontId="11" type="noConversion"/>
  </si>
  <si>
    <t>산206-2</t>
    <phoneticPr fontId="11" type="noConversion"/>
  </si>
  <si>
    <t>산206-1</t>
    <phoneticPr fontId="11" type="noConversion"/>
  </si>
  <si>
    <t>687</t>
    <phoneticPr fontId="11" type="noConversion"/>
  </si>
  <si>
    <t>684</t>
    <phoneticPr fontId="11" type="noConversion"/>
  </si>
  <si>
    <t>376-2</t>
    <phoneticPr fontId="11" type="noConversion"/>
  </si>
  <si>
    <t>376-4</t>
    <phoneticPr fontId="11" type="noConversion"/>
  </si>
  <si>
    <t>373-2</t>
    <phoneticPr fontId="11" type="noConversion"/>
  </si>
  <si>
    <t>376-3</t>
    <phoneticPr fontId="11" type="noConversion"/>
  </si>
  <si>
    <t>372-2</t>
    <phoneticPr fontId="11" type="noConversion"/>
  </si>
  <si>
    <t>372-5</t>
    <phoneticPr fontId="11" type="noConversion"/>
  </si>
  <si>
    <t>372-3</t>
    <phoneticPr fontId="11" type="noConversion"/>
  </si>
  <si>
    <t>376-1</t>
    <phoneticPr fontId="11" type="noConversion"/>
  </si>
  <si>
    <t>372-4</t>
    <phoneticPr fontId="11" type="noConversion"/>
  </si>
  <si>
    <t>372-7</t>
    <phoneticPr fontId="11" type="noConversion"/>
  </si>
  <si>
    <t>377-2</t>
    <phoneticPr fontId="11" type="noConversion"/>
  </si>
  <si>
    <t>372-6</t>
    <phoneticPr fontId="11" type="noConversion"/>
  </si>
  <si>
    <t>377-5</t>
    <phoneticPr fontId="11" type="noConversion"/>
  </si>
  <si>
    <t>377-6</t>
    <phoneticPr fontId="11" type="noConversion"/>
  </si>
  <si>
    <t>330-2</t>
    <phoneticPr fontId="11" type="noConversion"/>
  </si>
  <si>
    <t>428-1</t>
    <phoneticPr fontId="11" type="noConversion"/>
  </si>
  <si>
    <t>산236</t>
    <phoneticPr fontId="11" type="noConversion"/>
  </si>
  <si>
    <t>산205</t>
    <phoneticPr fontId="11" type="noConversion"/>
  </si>
  <si>
    <t>산203-2</t>
    <phoneticPr fontId="11" type="noConversion"/>
  </si>
  <si>
    <t>375-2</t>
    <phoneticPr fontId="11" type="noConversion"/>
  </si>
  <si>
    <t>375-1</t>
    <phoneticPr fontId="11" type="noConversion"/>
  </si>
  <si>
    <t>374</t>
    <phoneticPr fontId="11" type="noConversion"/>
  </si>
  <si>
    <t>산202</t>
    <phoneticPr fontId="11" type="noConversion"/>
  </si>
  <si>
    <t>산166-5</t>
    <phoneticPr fontId="11" type="noConversion"/>
  </si>
  <si>
    <t>372-1</t>
    <phoneticPr fontId="11" type="noConversion"/>
  </si>
  <si>
    <t>330-1</t>
    <phoneticPr fontId="11" type="noConversion"/>
  </si>
  <si>
    <t>377-1</t>
    <phoneticPr fontId="11" type="noConversion"/>
  </si>
  <si>
    <t>332</t>
    <phoneticPr fontId="11" type="noConversion"/>
  </si>
  <si>
    <t>332-2</t>
    <phoneticPr fontId="11" type="noConversion"/>
  </si>
  <si>
    <t>366-3</t>
    <phoneticPr fontId="11" type="noConversion"/>
  </si>
  <si>
    <t>331</t>
    <phoneticPr fontId="11" type="noConversion"/>
  </si>
  <si>
    <t>366-2</t>
    <phoneticPr fontId="11" type="noConversion"/>
  </si>
  <si>
    <t>333</t>
    <phoneticPr fontId="11" type="noConversion"/>
  </si>
  <si>
    <t>671-3</t>
    <phoneticPr fontId="11" type="noConversion"/>
  </si>
  <si>
    <t>686</t>
    <phoneticPr fontId="11" type="noConversion"/>
  </si>
  <si>
    <t>332-1</t>
    <phoneticPr fontId="11" type="noConversion"/>
  </si>
  <si>
    <t>334</t>
    <phoneticPr fontId="11" type="noConversion"/>
  </si>
  <si>
    <t>367-2</t>
    <phoneticPr fontId="11" type="noConversion"/>
  </si>
  <si>
    <t>367-3</t>
    <phoneticPr fontId="11" type="noConversion"/>
  </si>
  <si>
    <t>365</t>
    <phoneticPr fontId="11" type="noConversion"/>
  </si>
  <si>
    <t>362</t>
    <phoneticPr fontId="11" type="noConversion"/>
  </si>
  <si>
    <t>335-8</t>
    <phoneticPr fontId="11" type="noConversion"/>
  </si>
  <si>
    <t>363</t>
    <phoneticPr fontId="11" type="noConversion"/>
  </si>
  <si>
    <t>336-3</t>
    <phoneticPr fontId="11" type="noConversion"/>
  </si>
  <si>
    <t>367-1</t>
    <phoneticPr fontId="11" type="noConversion"/>
  </si>
  <si>
    <t>364</t>
    <phoneticPr fontId="11" type="noConversion"/>
  </si>
  <si>
    <t>335-5</t>
    <phoneticPr fontId="11" type="noConversion"/>
  </si>
  <si>
    <t>361-2</t>
    <phoneticPr fontId="11" type="noConversion"/>
  </si>
  <si>
    <t>361-1</t>
    <phoneticPr fontId="11" type="noConversion"/>
  </si>
  <si>
    <t>357</t>
    <phoneticPr fontId="11" type="noConversion"/>
  </si>
  <si>
    <t>356</t>
    <phoneticPr fontId="11" type="noConversion"/>
  </si>
  <si>
    <t>336</t>
    <phoneticPr fontId="11" type="noConversion"/>
  </si>
  <si>
    <t>335-4</t>
    <phoneticPr fontId="11" type="noConversion"/>
  </si>
  <si>
    <t>337</t>
    <phoneticPr fontId="11" type="noConversion"/>
  </si>
  <si>
    <t>358-1</t>
    <phoneticPr fontId="11" type="noConversion"/>
  </si>
  <si>
    <t>358-3</t>
    <phoneticPr fontId="11" type="noConversion"/>
  </si>
  <si>
    <t>359</t>
    <phoneticPr fontId="11" type="noConversion"/>
  </si>
  <si>
    <t>360-2</t>
    <phoneticPr fontId="11" type="noConversion"/>
  </si>
  <si>
    <t>335-3</t>
    <phoneticPr fontId="11" type="noConversion"/>
  </si>
  <si>
    <t>359-1</t>
    <phoneticPr fontId="11" type="noConversion"/>
  </si>
  <si>
    <t>355-3</t>
    <phoneticPr fontId="11" type="noConversion"/>
  </si>
  <si>
    <t>335-2</t>
    <phoneticPr fontId="11" type="noConversion"/>
  </si>
  <si>
    <t>355-2</t>
    <phoneticPr fontId="11" type="noConversion"/>
  </si>
  <si>
    <t>354-1</t>
    <phoneticPr fontId="11" type="noConversion"/>
  </si>
  <si>
    <t>335-1</t>
    <phoneticPr fontId="11" type="noConversion"/>
  </si>
  <si>
    <t>지천면 용산리</t>
    <phoneticPr fontId="12" type="noConversion"/>
  </si>
  <si>
    <t>경북 칠곡군 지천면 오산리</t>
    <phoneticPr fontId="11" type="noConversion"/>
  </si>
  <si>
    <t>671</t>
    <phoneticPr fontId="11" type="noConversion"/>
  </si>
  <si>
    <t>350-2</t>
    <phoneticPr fontId="11" type="noConversion"/>
  </si>
  <si>
    <t>353-3</t>
    <phoneticPr fontId="11" type="noConversion"/>
  </si>
  <si>
    <t>353-2</t>
    <phoneticPr fontId="11" type="noConversion"/>
  </si>
  <si>
    <t>341</t>
    <phoneticPr fontId="11" type="noConversion"/>
  </si>
  <si>
    <t>355-1</t>
    <phoneticPr fontId="11" type="noConversion"/>
  </si>
  <si>
    <t>354</t>
    <phoneticPr fontId="11" type="noConversion"/>
  </si>
  <si>
    <t>342</t>
    <phoneticPr fontId="11" type="noConversion"/>
  </si>
  <si>
    <t>351-3</t>
    <phoneticPr fontId="11" type="noConversion"/>
  </si>
  <si>
    <t>343-2</t>
    <phoneticPr fontId="11" type="noConversion"/>
  </si>
  <si>
    <t>352-3</t>
    <phoneticPr fontId="11" type="noConversion"/>
  </si>
  <si>
    <t>352-2</t>
    <phoneticPr fontId="11" type="noConversion"/>
  </si>
  <si>
    <t>353-1</t>
    <phoneticPr fontId="11" type="noConversion"/>
  </si>
  <si>
    <t>352-4</t>
    <phoneticPr fontId="11" type="noConversion"/>
  </si>
  <si>
    <t>351-4</t>
    <phoneticPr fontId="11" type="noConversion"/>
  </si>
  <si>
    <t>343-1</t>
    <phoneticPr fontId="11" type="noConversion"/>
  </si>
  <si>
    <t>344-3</t>
    <phoneticPr fontId="11" type="noConversion"/>
  </si>
  <si>
    <t>344-4</t>
    <phoneticPr fontId="11" type="noConversion"/>
  </si>
  <si>
    <t>344-5</t>
    <phoneticPr fontId="11" type="noConversion"/>
  </si>
  <si>
    <t>344-1</t>
    <phoneticPr fontId="11" type="noConversion"/>
  </si>
  <si>
    <t>344-2</t>
    <phoneticPr fontId="11" type="noConversion"/>
  </si>
  <si>
    <t>253-6</t>
    <phoneticPr fontId="11" type="noConversion"/>
  </si>
  <si>
    <t>253-3</t>
    <phoneticPr fontId="11" type="noConversion"/>
  </si>
  <si>
    <t>252-2</t>
    <phoneticPr fontId="11" type="noConversion"/>
  </si>
  <si>
    <t>252-1</t>
    <phoneticPr fontId="11" type="noConversion"/>
  </si>
  <si>
    <t>252-3</t>
    <phoneticPr fontId="11" type="noConversion"/>
  </si>
  <si>
    <t>253-1</t>
    <phoneticPr fontId="11" type="noConversion"/>
  </si>
  <si>
    <t>250-3</t>
    <phoneticPr fontId="11" type="noConversion"/>
  </si>
  <si>
    <t>250-6</t>
    <phoneticPr fontId="11" type="noConversion"/>
  </si>
  <si>
    <t>250-7</t>
    <phoneticPr fontId="11" type="noConversion"/>
  </si>
  <si>
    <t>산142-6</t>
    <phoneticPr fontId="11" type="noConversion"/>
  </si>
  <si>
    <t>산142-5</t>
    <phoneticPr fontId="11" type="noConversion"/>
  </si>
  <si>
    <t>산142-1</t>
    <phoneticPr fontId="11" type="noConversion"/>
  </si>
  <si>
    <t>산166-22</t>
    <phoneticPr fontId="11" type="noConversion"/>
  </si>
  <si>
    <t>371-79</t>
    <phoneticPr fontId="11" type="noConversion"/>
  </si>
  <si>
    <t>산166-8</t>
    <phoneticPr fontId="11" type="noConversion"/>
  </si>
  <si>
    <t>산166-3</t>
    <phoneticPr fontId="11" type="noConversion"/>
  </si>
  <si>
    <t>371-2</t>
    <phoneticPr fontId="11" type="noConversion"/>
  </si>
  <si>
    <t>368-2</t>
    <phoneticPr fontId="11" type="noConversion"/>
  </si>
  <si>
    <t>368-4</t>
    <phoneticPr fontId="11" type="noConversion"/>
  </si>
  <si>
    <t>368-3</t>
    <phoneticPr fontId="11" type="noConversion"/>
  </si>
  <si>
    <t>산166-2</t>
    <phoneticPr fontId="11" type="noConversion"/>
  </si>
  <si>
    <t>368-1</t>
    <phoneticPr fontId="11" type="noConversion"/>
  </si>
  <si>
    <t>산163</t>
    <phoneticPr fontId="11" type="noConversion"/>
  </si>
  <si>
    <t>산162</t>
    <phoneticPr fontId="11" type="noConversion"/>
  </si>
  <si>
    <t>산165</t>
    <phoneticPr fontId="11" type="noConversion"/>
  </si>
  <si>
    <t>산166-1</t>
    <phoneticPr fontId="11" type="noConversion"/>
  </si>
  <si>
    <t>산164</t>
    <phoneticPr fontId="11" type="noConversion"/>
  </si>
  <si>
    <t>369-1</t>
    <phoneticPr fontId="11" type="noConversion"/>
  </si>
  <si>
    <t>360-1</t>
    <phoneticPr fontId="11" type="noConversion"/>
  </si>
  <si>
    <t>349-3</t>
    <phoneticPr fontId="11" type="noConversion"/>
  </si>
  <si>
    <t>349-2</t>
    <phoneticPr fontId="11" type="noConversion"/>
  </si>
  <si>
    <t>산160</t>
    <phoneticPr fontId="11" type="noConversion"/>
  </si>
  <si>
    <t>350-1</t>
    <phoneticPr fontId="11" type="noConversion"/>
  </si>
  <si>
    <t>349-1</t>
    <phoneticPr fontId="11" type="noConversion"/>
  </si>
  <si>
    <t>351-5</t>
    <phoneticPr fontId="11" type="noConversion"/>
  </si>
  <si>
    <t>351-2</t>
    <phoneticPr fontId="11" type="noConversion"/>
  </si>
  <si>
    <t>352-1</t>
    <phoneticPr fontId="11" type="noConversion"/>
  </si>
  <si>
    <t>351-1</t>
    <phoneticPr fontId="11" type="noConversion"/>
  </si>
  <si>
    <t>산155</t>
    <phoneticPr fontId="11" type="noConversion"/>
  </si>
  <si>
    <t>250-2</t>
    <phoneticPr fontId="11" type="noConversion"/>
  </si>
  <si>
    <t>산142-8</t>
    <phoneticPr fontId="11" type="noConversion"/>
  </si>
  <si>
    <t>산142-4</t>
    <phoneticPr fontId="11" type="noConversion"/>
  </si>
  <si>
    <t>산166-18</t>
    <phoneticPr fontId="11" type="noConversion"/>
  </si>
  <si>
    <t>주차장</t>
    <phoneticPr fontId="12" type="noConversion"/>
  </si>
  <si>
    <t>주유소</t>
    <phoneticPr fontId="12" type="noConversion"/>
  </si>
  <si>
    <t>수도용지</t>
    <phoneticPr fontId="12" type="noConversion"/>
  </si>
  <si>
    <t>창 고</t>
    <phoneticPr fontId="12" type="noConversion"/>
  </si>
  <si>
    <t>무 지 번</t>
    <phoneticPr fontId="12" type="noConversion"/>
  </si>
  <si>
    <r>
      <t>( ㎡</t>
    </r>
    <r>
      <rPr>
        <b/>
        <vertAlign val="superscript"/>
        <sz val="9"/>
        <rFont val="굴림"/>
        <family val="3"/>
        <charset val="129"/>
      </rPr>
      <t xml:space="preserve"> </t>
    </r>
    <r>
      <rPr>
        <b/>
        <sz val="9"/>
        <rFont val="굴림"/>
        <family val="3"/>
        <charset val="129"/>
      </rPr>
      <t>)</t>
    </r>
  </si>
  <si>
    <t>377-4</t>
    <phoneticPr fontId="11" type="noConversion"/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</si>
  <si>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</si>
  <si>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</si>
  <si>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</si>
  <si>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</si>
  <si>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</si>
  <si>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</si>
  <si>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</si>
  <si>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</si>
  <si>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</si>
  <si>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</si>
  <si>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</si>
  <si>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</si>
  <si>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</si>
  <si>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</si>
  <si>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</si>
  <si>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</si>
  <si>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</si>
  <si>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</si>
  <si>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</si>
  <si>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</si>
  <si>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</si>
  <si>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</si>
  <si>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</si>
  <si>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</si>
  <si>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</si>
  <si>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</si>
  <si>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</si>
  <si>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</si>
  <si>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</si>
  <si>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</si>
  <si>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</si>
  <si>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</si>
  <si>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</si>
  <si>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</si>
  <si>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</si>
  <si>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</si>
  <si>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</si>
  <si>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</si>
  <si>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</si>
  <si>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</si>
  <si>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</si>
  <si>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</si>
  <si>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</si>
  <si>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</si>
  <si>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</si>
  <si>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</si>
  <si>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</si>
  <si>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</si>
  <si>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</si>
  <si>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</si>
  <si>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</si>
  <si>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</si>
  <si>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</si>
  <si>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</si>
  <si>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</si>
  <si>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</si>
  <si>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</si>
  <si>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</si>
  <si>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</si>
  <si>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</si>
  <si>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</si>
  <si>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</si>
  <si>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</si>
  <si>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</si>
  <si>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</si>
  <si>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</si>
  <si>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</si>
  <si>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</si>
  <si>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</si>
  <si>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</si>
  <si>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</si>
  <si>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</si>
  <si>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</si>
  <si>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</si>
  <si>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</si>
  <si>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</si>
  <si>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</si>
  <si>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</si>
  <si>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</si>
  <si>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</si>
  <si>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</si>
  <si>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</si>
  <si>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</si>
  <si>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</si>
  <si>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</si>
  <si>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</si>
  <si>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</si>
  <si>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총 계</t>
    <phoneticPr fontId="12" type="noConversion"/>
  </si>
  <si>
    <t>주소</t>
    <phoneticPr fontId="11" type="noConversion"/>
  </si>
  <si>
    <t>1</t>
    <phoneticPr fontId="11" type="noConversion"/>
  </si>
  <si>
    <t>21</t>
    <phoneticPr fontId="11" type="noConversion"/>
  </si>
  <si>
    <t>41</t>
    <phoneticPr fontId="11" type="noConversion"/>
  </si>
  <si>
    <t>61</t>
    <phoneticPr fontId="11" type="noConversion"/>
  </si>
  <si>
    <t>81</t>
    <phoneticPr fontId="11" type="noConversion"/>
  </si>
  <si>
    <t>합   계</t>
    <phoneticPr fontId="11" type="noConversion"/>
  </si>
  <si>
    <t>공  유  지</t>
    <phoneticPr fontId="12" type="noConversion"/>
  </si>
  <si>
    <t>1</t>
    <phoneticPr fontId="11" type="noConversion"/>
  </si>
  <si>
    <t>2</t>
    <phoneticPr fontId="11" type="noConversion"/>
  </si>
  <si>
    <t>15</t>
    <phoneticPr fontId="11" type="noConversion"/>
  </si>
  <si>
    <t>16</t>
    <phoneticPr fontId="11" type="noConversion"/>
  </si>
  <si>
    <t>29</t>
    <phoneticPr fontId="11" type="noConversion"/>
  </si>
  <si>
    <t>30</t>
    <phoneticPr fontId="11" type="noConversion"/>
  </si>
  <si>
    <t>43</t>
    <phoneticPr fontId="11" type="noConversion"/>
  </si>
  <si>
    <t>44</t>
    <phoneticPr fontId="11" type="noConversion"/>
  </si>
  <si>
    <t>57</t>
    <phoneticPr fontId="11" type="noConversion"/>
  </si>
  <si>
    <t>58</t>
    <phoneticPr fontId="11" type="noConversion"/>
  </si>
  <si>
    <t>비  고</t>
    <phoneticPr fontId="12" type="noConversion"/>
  </si>
  <si>
    <t>경상북도 예천군 용궁면 무지리</t>
    <phoneticPr fontId="11" type="noConversion"/>
  </si>
  <si>
    <t>경상북도 예천군 용궁면 월오리</t>
    <phoneticPr fontId="11" type="noConversion"/>
  </si>
  <si>
    <t>경상북도 예천군 개포면 장송리</t>
    <phoneticPr fontId="11" type="noConversion"/>
  </si>
  <si>
    <t>공  유  지</t>
    <phoneticPr fontId="12" type="noConversion"/>
  </si>
  <si>
    <t>400+3</t>
    <phoneticPr fontId="11" type="noConversion"/>
  </si>
  <si>
    <t>735+8</t>
    <phoneticPr fontId="11" type="noConversion"/>
  </si>
  <si>
    <t>356+2</t>
    <phoneticPr fontId="11" type="noConversion"/>
  </si>
  <si>
    <t>605+6</t>
    <phoneticPr fontId="11" type="noConversion"/>
  </si>
  <si>
    <t>102+9</t>
    <phoneticPr fontId="11" type="noConversion"/>
  </si>
  <si>
    <t>218+19</t>
    <phoneticPr fontId="11" type="noConversion"/>
  </si>
  <si>
    <t>1840+16</t>
    <phoneticPr fontId="11" type="noConversion"/>
  </si>
  <si>
    <t>5345+334</t>
    <phoneticPr fontId="11" type="noConversion"/>
  </si>
  <si>
    <t>1838+2+267</t>
    <phoneticPr fontId="11" type="noConversion"/>
  </si>
  <si>
    <t>1235+192</t>
    <phoneticPr fontId="11" type="noConversion"/>
  </si>
  <si>
    <t>762+503</t>
    <phoneticPr fontId="11" type="noConversion"/>
  </si>
  <si>
    <t>3843+205</t>
    <phoneticPr fontId="11" type="noConversion"/>
  </si>
  <si>
    <t>706+49</t>
    <phoneticPr fontId="11" type="noConversion"/>
  </si>
  <si>
    <t>360+9</t>
    <phoneticPr fontId="11" type="noConversion"/>
  </si>
  <si>
    <t>75+11</t>
    <phoneticPr fontId="11" type="noConversion"/>
  </si>
  <si>
    <t>856+34</t>
    <phoneticPr fontId="11" type="noConversion"/>
  </si>
  <si>
    <t>718+518</t>
    <phoneticPr fontId="11" type="noConversion"/>
  </si>
  <si>
    <t>318+1</t>
    <phoneticPr fontId="11" type="noConversion"/>
  </si>
  <si>
    <t>138+6</t>
    <phoneticPr fontId="11" type="noConversion"/>
  </si>
  <si>
    <t>109+10</t>
    <phoneticPr fontId="11" type="noConversion"/>
  </si>
  <si>
    <t>78+8</t>
    <phoneticPr fontId="11" type="noConversion"/>
  </si>
  <si>
    <t>199+22</t>
    <phoneticPr fontId="11" type="noConversion"/>
  </si>
  <si>
    <t>104+6</t>
    <phoneticPr fontId="11" type="noConversion"/>
  </si>
  <si>
    <t>389+16</t>
    <phoneticPr fontId="11" type="noConversion"/>
  </si>
  <si>
    <t>46+6</t>
    <phoneticPr fontId="11" type="noConversion"/>
  </si>
  <si>
    <t>8276+26+28</t>
    <phoneticPr fontId="11" type="noConversion"/>
  </si>
  <si>
    <t>695-41+14</t>
    <phoneticPr fontId="11" type="noConversion"/>
  </si>
  <si>
    <t>1437+3</t>
    <phoneticPr fontId="11" type="noConversion"/>
  </si>
  <si>
    <t>544-89+15</t>
    <phoneticPr fontId="11" type="noConversion"/>
  </si>
  <si>
    <t>328+14</t>
    <phoneticPr fontId="11" type="noConversion"/>
  </si>
  <si>
    <t>2262+52</t>
    <phoneticPr fontId="11" type="noConversion"/>
  </si>
  <si>
    <t>518+13</t>
    <phoneticPr fontId="11" type="noConversion"/>
  </si>
  <si>
    <t>65+36</t>
    <phoneticPr fontId="11" type="noConversion"/>
  </si>
  <si>
    <t>321+3</t>
    <phoneticPr fontId="11" type="noConversion"/>
  </si>
  <si>
    <t>961+9</t>
    <phoneticPr fontId="11" type="noConversion"/>
  </si>
  <si>
    <t>32+27</t>
    <phoneticPr fontId="11" type="noConversion"/>
  </si>
  <si>
    <t>166+13</t>
    <phoneticPr fontId="11" type="noConversion"/>
  </si>
  <si>
    <t>93+6</t>
    <phoneticPr fontId="11" type="noConversion"/>
  </si>
  <si>
    <t>37+3</t>
    <phoneticPr fontId="11" type="noConversion"/>
  </si>
  <si>
    <t>579+5</t>
    <phoneticPr fontId="11" type="noConversion"/>
  </si>
  <si>
    <t>7993+26</t>
    <phoneticPr fontId="11" type="noConversion"/>
  </si>
  <si>
    <t>605+1</t>
    <phoneticPr fontId="11" type="noConversion"/>
  </si>
  <si>
    <t>760+3-1</t>
    <phoneticPr fontId="11" type="noConversion"/>
  </si>
  <si>
    <t>토지보상비조서</t>
    <phoneticPr fontId="11" type="noConversion"/>
  </si>
  <si>
    <t>지역</t>
    <phoneticPr fontId="11" type="noConversion"/>
  </si>
  <si>
    <t>전(과.목)</t>
    <phoneticPr fontId="11" type="noConversion"/>
  </si>
  <si>
    <t>답</t>
    <phoneticPr fontId="11" type="noConversion"/>
  </si>
  <si>
    <t>대지(장.창)</t>
    <phoneticPr fontId="11" type="noConversion"/>
  </si>
  <si>
    <t>임야</t>
    <phoneticPr fontId="11" type="noConversion"/>
  </si>
  <si>
    <t>기타</t>
    <phoneticPr fontId="11" type="noConversion"/>
  </si>
  <si>
    <t>참고문헌:도로.철도부문사업의 예비서타당성조사 표준지ㅣ침 수정.보완연구(제5판)</t>
    <phoneticPr fontId="11" type="noConversion"/>
  </si>
  <si>
    <t>수도권</t>
    <phoneticPr fontId="11" type="noConversion"/>
  </si>
  <si>
    <t>①시부</t>
    <phoneticPr fontId="11" type="noConversion"/>
  </si>
  <si>
    <t>- 한국개발연구원 발행 2008.12</t>
    <phoneticPr fontId="11" type="noConversion"/>
  </si>
  <si>
    <t>②군부</t>
    <phoneticPr fontId="11" type="noConversion"/>
  </si>
  <si>
    <t>- &lt;표3-52&gt; 지역별 지목별 보상배율</t>
    <phoneticPr fontId="11" type="noConversion"/>
  </si>
  <si>
    <t>요율적용</t>
    <phoneticPr fontId="54" type="noConversion"/>
  </si>
  <si>
    <t>수도권외</t>
    <phoneticPr fontId="11" type="noConversion"/>
  </si>
  <si>
    <t>③시부</t>
    <phoneticPr fontId="11" type="noConversion"/>
  </si>
  <si>
    <t>본사업적용</t>
    <phoneticPr fontId="11" type="noConversion"/>
  </si>
  <si>
    <t>전(과.목)</t>
  </si>
  <si>
    <t>대지(장.창)</t>
  </si>
  <si>
    <t>④군부</t>
    <phoneticPr fontId="11" type="noConversion"/>
  </si>
  <si>
    <t>수도권 군부</t>
    <phoneticPr fontId="11" type="noConversion"/>
  </si>
  <si>
    <t>공시지가(천원)</t>
    <phoneticPr fontId="11" type="noConversion"/>
  </si>
  <si>
    <t>실거래가(천원)</t>
    <phoneticPr fontId="11" type="noConversion"/>
  </si>
  <si>
    <t>단가</t>
    <phoneticPr fontId="11" type="noConversion"/>
  </si>
  <si>
    <t>금액</t>
    <phoneticPr fontId="11" type="noConversion"/>
  </si>
  <si>
    <t>공시지가(원)</t>
    <phoneticPr fontId="11" type="noConversion"/>
  </si>
  <si>
    <t>92</t>
  </si>
  <si>
    <t>비 고</t>
    <phoneticPr fontId="12" type="noConversion"/>
  </si>
  <si>
    <t>산13-1</t>
    <phoneticPr fontId="11" type="noConversion"/>
  </si>
  <si>
    <t>소재지</t>
    <phoneticPr fontId="11" type="noConversion"/>
  </si>
  <si>
    <t>리</t>
    <phoneticPr fontId="11" type="noConversion"/>
  </si>
  <si>
    <t>읍·면</t>
    <phoneticPr fontId="11" type="noConversion"/>
  </si>
  <si>
    <t>남면</t>
    <phoneticPr fontId="11" type="noConversion"/>
  </si>
  <si>
    <t>명동리</t>
    <phoneticPr fontId="11" type="noConversion"/>
  </si>
  <si>
    <t>임</t>
    <phoneticPr fontId="11" type="noConversion"/>
  </si>
  <si>
    <t>공</t>
    <phoneticPr fontId="11" type="noConversion"/>
  </si>
  <si>
    <t>홍천군</t>
    <phoneticPr fontId="11" type="noConversion"/>
  </si>
  <si>
    <t>강원도 홍천군</t>
    <phoneticPr fontId="12" type="noConversion"/>
  </si>
  <si>
    <t>명동리</t>
    <phoneticPr fontId="12" type="noConversion"/>
  </si>
  <si>
    <t>창 고</t>
    <phoneticPr fontId="12" type="noConversion"/>
  </si>
  <si>
    <t>무 지 번</t>
    <phoneticPr fontId="12" type="noConversion"/>
  </si>
  <si>
    <t>공  유  지</t>
    <phoneticPr fontId="12" type="noConversion"/>
  </si>
  <si>
    <t>주차장</t>
    <phoneticPr fontId="12" type="noConversion"/>
  </si>
  <si>
    <t>주유소</t>
    <phoneticPr fontId="12" type="noConversion"/>
  </si>
  <si>
    <t>수도용지</t>
    <phoneticPr fontId="12" type="noConversion"/>
  </si>
  <si>
    <t>홍천군 남면 명동리</t>
    <phoneticPr fontId="11" type="noConversion"/>
  </si>
  <si>
    <t>전  체  집  계  표</t>
    <phoneticPr fontId="12" type="noConversion"/>
  </si>
  <si>
    <t>북방면</t>
    <phoneticPr fontId="12" type="noConversion"/>
  </si>
  <si>
    <t>성동리</t>
    <phoneticPr fontId="12" type="noConversion"/>
  </si>
  <si>
    <t>국유지 전체집계표</t>
    <phoneticPr fontId="12" type="noConversion"/>
  </si>
  <si>
    <t>공유지 전체집계표</t>
    <phoneticPr fontId="12" type="noConversion"/>
  </si>
  <si>
    <t>사유지 전체집계표</t>
    <phoneticPr fontId="12" type="noConversion"/>
  </si>
  <si>
    <t>국계법에 따른 용도지역</t>
    <phoneticPr fontId="11" type="noConversion"/>
  </si>
  <si>
    <t>지 목 별 현 황</t>
  </si>
  <si>
    <t>비 고</t>
  </si>
  <si>
    <r>
      <t>편입면적</t>
    </r>
    <r>
      <rPr>
        <sz val="11"/>
        <color indexed="8"/>
        <rFont val="HY신명조"/>
        <family val="1"/>
        <charset val="129"/>
      </rPr>
      <t>(</t>
    </r>
    <r>
      <rPr>
        <sz val="11"/>
        <color indexed="8"/>
        <rFont val="돋움"/>
        <family val="3"/>
        <charset val="129"/>
      </rPr>
      <t>㎡</t>
    </r>
    <r>
      <rPr>
        <sz val="11"/>
        <color indexed="8"/>
        <rFont val="HY신명조"/>
        <family val="1"/>
        <charset val="129"/>
      </rPr>
      <t>)</t>
    </r>
  </si>
  <si>
    <r>
      <t>구성비</t>
    </r>
    <r>
      <rPr>
        <sz val="11"/>
        <color indexed="8"/>
        <rFont val="HY신명조"/>
        <family val="1"/>
        <charset val="129"/>
      </rPr>
      <t>(%)</t>
    </r>
  </si>
  <si>
    <t>용도지역별 현황</t>
  </si>
  <si>
    <r>
      <t>제</t>
    </r>
    <r>
      <rPr>
        <b/>
        <sz val="11"/>
        <color indexed="8"/>
        <rFont val="HY중고딕"/>
        <family val="1"/>
        <charset val="129"/>
      </rPr>
      <t>2</t>
    </r>
    <r>
      <rPr>
        <b/>
        <sz val="11"/>
        <color indexed="8"/>
        <rFont val="돋움"/>
        <family val="3"/>
        <charset val="129"/>
      </rPr>
      <t>종일반주거지역</t>
    </r>
  </si>
  <si>
    <t>보전녹지지역</t>
  </si>
  <si>
    <t>개별공시지가(2019.01)</t>
    <phoneticPr fontId="11" type="noConversion"/>
  </si>
  <si>
    <t>용 지 조 서</t>
    <phoneticPr fontId="11" type="noConversion"/>
  </si>
  <si>
    <t xml:space="preserve"> </t>
  </si>
  <si>
    <t>편입용지 집계표</t>
    <phoneticPr fontId="12" type="noConversion"/>
  </si>
  <si>
    <r>
      <t>( ㎡</t>
    </r>
    <r>
      <rPr>
        <b/>
        <vertAlign val="superscript"/>
        <sz val="11"/>
        <rFont val="HY태고딕"/>
        <family val="1"/>
        <charset val="129"/>
      </rPr>
      <t xml:space="preserve"> </t>
    </r>
    <r>
      <rPr>
        <b/>
        <sz val="11"/>
        <rFont val="HY태고딕"/>
        <family val="1"/>
        <charset val="129"/>
      </rPr>
      <t>)</t>
    </r>
  </si>
  <si>
    <t>권리
관계</t>
    <phoneticPr fontId="11" type="noConversion"/>
  </si>
  <si>
    <t>구</t>
    <phoneticPr fontId="12" type="noConversion"/>
  </si>
  <si>
    <t>분</t>
    <phoneticPr fontId="12" type="noConversion"/>
  </si>
  <si>
    <t>구</t>
    <phoneticPr fontId="11" type="noConversion"/>
  </si>
  <si>
    <t>분</t>
    <phoneticPr fontId="11" type="noConversion"/>
  </si>
  <si>
    <t>농림지역</t>
    <phoneticPr fontId="11" type="noConversion"/>
  </si>
  <si>
    <t>보전관리지역</t>
    <phoneticPr fontId="11" type="noConversion"/>
  </si>
  <si>
    <t>보전관리지역</t>
    <phoneticPr fontId="11" type="noConversion"/>
  </si>
  <si>
    <t>구 분</t>
    <phoneticPr fontId="12" type="noConversion"/>
  </si>
  <si>
    <t>비  고</t>
    <phoneticPr fontId="12" type="noConversion"/>
  </si>
  <si>
    <t>수도용지</t>
    <phoneticPr fontId="12" type="noConversion"/>
  </si>
  <si>
    <t>무 지 번</t>
    <phoneticPr fontId="12" type="noConversion"/>
  </si>
  <si>
    <t>구 분</t>
    <phoneticPr fontId="12" type="noConversion"/>
  </si>
  <si>
    <t>총 계</t>
    <phoneticPr fontId="12" type="noConversion"/>
  </si>
  <si>
    <t>비  고</t>
    <phoneticPr fontId="12" type="noConversion"/>
  </si>
  <si>
    <t>주차장</t>
    <phoneticPr fontId="12" type="noConversion"/>
  </si>
  <si>
    <t>주유소</t>
    <phoneticPr fontId="12" type="noConversion"/>
  </si>
  <si>
    <t>창 고</t>
    <phoneticPr fontId="12" type="noConversion"/>
  </si>
  <si>
    <t>구 분</t>
    <phoneticPr fontId="12" type="noConversion"/>
  </si>
  <si>
    <t>비  고</t>
    <phoneticPr fontId="12" type="noConversion"/>
  </si>
  <si>
    <t>주차장</t>
    <phoneticPr fontId="12" type="noConversion"/>
  </si>
  <si>
    <t>주유소</t>
    <phoneticPr fontId="12" type="noConversion"/>
  </si>
  <si>
    <t>수도용지</t>
    <phoneticPr fontId="12" type="noConversion"/>
  </si>
  <si>
    <t>창 고</t>
    <phoneticPr fontId="12" type="noConversion"/>
  </si>
  <si>
    <t>무 지 번</t>
    <phoneticPr fontId="12" type="noConversion"/>
  </si>
  <si>
    <t>구 분</t>
    <phoneticPr fontId="12" type="noConversion"/>
  </si>
  <si>
    <t>총 계</t>
    <phoneticPr fontId="12" type="noConversion"/>
  </si>
  <si>
    <t>비  고</t>
    <phoneticPr fontId="12" type="noConversion"/>
  </si>
  <si>
    <t>주차장</t>
    <phoneticPr fontId="12" type="noConversion"/>
  </si>
  <si>
    <t>주유소</t>
    <phoneticPr fontId="12" type="noConversion"/>
  </si>
  <si>
    <t>공유지 집계표</t>
    <phoneticPr fontId="12" type="noConversion"/>
  </si>
  <si>
    <t>국유지 집계표</t>
    <phoneticPr fontId="12" type="noConversion"/>
  </si>
  <si>
    <t>사유지 집계표</t>
    <phoneticPr fontId="12" type="noConversion"/>
  </si>
  <si>
    <t>전남 진도군 의신면 거룡리</t>
    <phoneticPr fontId="11" type="noConversion"/>
  </si>
  <si>
    <t>490-3</t>
    <phoneticPr fontId="11" type="noConversion"/>
  </si>
  <si>
    <t>답</t>
    <phoneticPr fontId="11" type="noConversion"/>
  </si>
  <si>
    <t>489-1</t>
    <phoneticPr fontId="11" type="noConversion"/>
  </si>
  <si>
    <t>답</t>
    <phoneticPr fontId="11" type="noConversion"/>
  </si>
  <si>
    <t>484-1</t>
    <phoneticPr fontId="11" type="noConversion"/>
  </si>
  <si>
    <t>482-3</t>
    <phoneticPr fontId="11" type="noConversion"/>
  </si>
  <si>
    <t>답</t>
    <phoneticPr fontId="11" type="noConversion"/>
  </si>
  <si>
    <t>전</t>
    <phoneticPr fontId="11" type="noConversion"/>
  </si>
  <si>
    <t>구</t>
    <phoneticPr fontId="11" type="noConversion"/>
  </si>
  <si>
    <t>482-11</t>
    <phoneticPr fontId="11" type="noConversion"/>
  </si>
  <si>
    <t>482-8</t>
    <phoneticPr fontId="11" type="noConversion"/>
  </si>
  <si>
    <t>1024-8</t>
    <phoneticPr fontId="11" type="noConversion"/>
  </si>
  <si>
    <t>도</t>
    <phoneticPr fontId="11" type="noConversion"/>
  </si>
  <si>
    <t>1025-5</t>
    <phoneticPr fontId="11" type="noConversion"/>
  </si>
  <si>
    <t>구</t>
    <phoneticPr fontId="11" type="noConversion"/>
  </si>
  <si>
    <t>480-9</t>
    <phoneticPr fontId="11" type="noConversion"/>
  </si>
  <si>
    <t>480-3</t>
    <phoneticPr fontId="11" type="noConversion"/>
  </si>
  <si>
    <t>1530-3</t>
    <phoneticPr fontId="11" type="noConversion"/>
  </si>
  <si>
    <t>1534-1</t>
    <phoneticPr fontId="11" type="noConversion"/>
  </si>
  <si>
    <t>433-3</t>
    <phoneticPr fontId="11" type="noConversion"/>
  </si>
  <si>
    <t>424-3</t>
    <phoneticPr fontId="11" type="noConversion"/>
  </si>
  <si>
    <t>1548-3</t>
    <phoneticPr fontId="11" type="noConversion"/>
  </si>
  <si>
    <t>1546-1</t>
    <phoneticPr fontId="11" type="noConversion"/>
  </si>
  <si>
    <t>1718-32</t>
    <phoneticPr fontId="11" type="noConversion"/>
  </si>
  <si>
    <t>419-3</t>
    <phoneticPr fontId="11" type="noConversion"/>
  </si>
  <si>
    <t>418-3</t>
    <phoneticPr fontId="11" type="noConversion"/>
  </si>
  <si>
    <t>417-1</t>
    <phoneticPr fontId="11" type="noConversion"/>
  </si>
  <si>
    <t>416-3</t>
    <phoneticPr fontId="11" type="noConversion"/>
  </si>
  <si>
    <t>413-2</t>
    <phoneticPr fontId="11" type="noConversion"/>
  </si>
  <si>
    <t>399-2</t>
    <phoneticPr fontId="11" type="noConversion"/>
  </si>
  <si>
    <t>도</t>
    <phoneticPr fontId="11" type="noConversion"/>
  </si>
  <si>
    <t>397-4</t>
    <phoneticPr fontId="11" type="noConversion"/>
  </si>
  <si>
    <t>396-4</t>
    <phoneticPr fontId="11" type="noConversion"/>
  </si>
  <si>
    <t>1039-15</t>
    <phoneticPr fontId="11" type="noConversion"/>
  </si>
  <si>
    <t>1039-14</t>
    <phoneticPr fontId="11" type="noConversion"/>
  </si>
  <si>
    <t>1042-1</t>
    <phoneticPr fontId="11" type="noConversion"/>
  </si>
  <si>
    <t>전남 진도군 의신면 만길리</t>
    <phoneticPr fontId="11" type="noConversion"/>
  </si>
  <si>
    <t>480-8</t>
    <phoneticPr fontId="11" type="noConversion"/>
  </si>
  <si>
    <t>480-5</t>
    <phoneticPr fontId="11" type="noConversion"/>
  </si>
  <si>
    <t>진도군 용지 집계표</t>
    <phoneticPr fontId="12" type="noConversion"/>
  </si>
  <si>
    <t>481-1</t>
    <phoneticPr fontId="11" type="noConversion"/>
  </si>
  <si>
    <t>481-4</t>
    <phoneticPr fontId="11" type="noConversion"/>
  </si>
  <si>
    <t>397-5</t>
    <phoneticPr fontId="11" type="noConversion"/>
  </si>
  <si>
    <t>국</t>
    <phoneticPr fontId="11" type="noConversion"/>
  </si>
  <si>
    <t>기획재정부</t>
    <phoneticPr fontId="11" type="noConversion"/>
  </si>
  <si>
    <t>전라남도 진도군 의신면 의신송정길 33-7</t>
    <phoneticPr fontId="11" type="noConversion"/>
  </si>
  <si>
    <t>진도면 성내리 183</t>
    <phoneticPr fontId="11" type="noConversion"/>
  </si>
  <si>
    <t>농업기반공사</t>
    <phoneticPr fontId="11" type="noConversion"/>
  </si>
  <si>
    <t>경기도 의왕시 포일동 487</t>
    <phoneticPr fontId="11" type="noConversion"/>
  </si>
  <si>
    <t>국</t>
    <phoneticPr fontId="11" type="noConversion"/>
  </si>
  <si>
    <t>국토교통부</t>
    <phoneticPr fontId="11" type="noConversion"/>
  </si>
  <si>
    <t>국</t>
    <phoneticPr fontId="11" type="noConversion"/>
  </si>
  <si>
    <t>경기도 의왕시 포일동 487</t>
    <phoneticPr fontId="11" type="noConversion"/>
  </si>
  <si>
    <t>공</t>
    <phoneticPr fontId="11" type="noConversion"/>
  </si>
  <si>
    <t>전라남도</t>
    <phoneticPr fontId="11" type="noConversion"/>
  </si>
  <si>
    <t>전라남도 진도군 의신면 신정길 36-3</t>
    <phoneticPr fontId="11" type="noConversion"/>
  </si>
  <si>
    <t>전라남도 진도군 의신면 신정길 36-3</t>
    <phoneticPr fontId="11" type="noConversion"/>
  </si>
  <si>
    <t>공</t>
    <phoneticPr fontId="11" type="noConversion"/>
  </si>
  <si>
    <t>진도군</t>
    <phoneticPr fontId="11" type="noConversion"/>
  </si>
  <si>
    <t>경기도 고양시 덕양구 삼원로2길 14-7 301호(삼송동)</t>
    <phoneticPr fontId="11" type="noConversion"/>
  </si>
  <si>
    <t>송정리 813</t>
    <phoneticPr fontId="11" type="noConversion"/>
  </si>
  <si>
    <t>1338</t>
    <phoneticPr fontId="12" type="noConversion"/>
  </si>
  <si>
    <t>전라남도 목포시 대성동 34-4</t>
    <phoneticPr fontId="12" type="noConversion"/>
  </si>
  <si>
    <t>전라남도 진도군 의신면 송군길 39</t>
    <phoneticPr fontId="12" type="noConversion"/>
  </si>
  <si>
    <t>국</t>
    <phoneticPr fontId="12" type="noConversion"/>
  </si>
  <si>
    <t>국토교통부</t>
    <phoneticPr fontId="12" type="noConversion"/>
  </si>
  <si>
    <t>전라남도 진도군 의신면 거룡길 39-14</t>
    <phoneticPr fontId="11" type="noConversion"/>
  </si>
  <si>
    <t>전라남도 진도군 의신면 거룡길 39-14</t>
    <phoneticPr fontId="11" type="noConversion"/>
  </si>
  <si>
    <t>인천 남구 도화동 223-21</t>
    <phoneticPr fontId="11" type="noConversion"/>
  </si>
  <si>
    <t>농림축산부</t>
    <phoneticPr fontId="11" type="noConversion"/>
  </si>
  <si>
    <t>진도군</t>
    <phoneticPr fontId="11" type="noConversion"/>
  </si>
  <si>
    <t>경기도 부천시 역곡로 471번가길 5, 2층 1호(고강동)</t>
    <phoneticPr fontId="11" type="noConversion"/>
  </si>
  <si>
    <t>농림축산부</t>
    <phoneticPr fontId="11" type="noConversion"/>
  </si>
  <si>
    <t>진도군 의신면 거룡리 218</t>
    <phoneticPr fontId="11" type="noConversion"/>
  </si>
  <si>
    <t>1041-1</t>
    <phoneticPr fontId="11" type="noConversion"/>
  </si>
  <si>
    <t>구</t>
    <phoneticPr fontId="11" type="noConversion"/>
  </si>
  <si>
    <t>계획관리지역</t>
    <phoneticPr fontId="11" type="noConversion"/>
  </si>
  <si>
    <t>농림지역,보전관리지역</t>
    <phoneticPr fontId="11" type="noConversion"/>
  </si>
  <si>
    <t>전남 진도군 의신면</t>
    <phoneticPr fontId="12" type="noConversion"/>
  </si>
  <si>
    <t>만길리</t>
    <phoneticPr fontId="12" type="noConversion"/>
  </si>
  <si>
    <t>거룡리</t>
    <phoneticPr fontId="12" type="noConversion"/>
  </si>
  <si>
    <t>의신면 거룡리763</t>
    <phoneticPr fontId="11" type="noConversion"/>
  </si>
  <si>
    <t>의신면 거룡리 996</t>
    <phoneticPr fontId="11" type="noConversion"/>
  </si>
  <si>
    <t>의신면 거룡리 226</t>
    <phoneticPr fontId="11" type="noConversion"/>
  </si>
  <si>
    <t>의신면 거룡리 375</t>
    <phoneticPr fontId="11" type="noConversion"/>
  </si>
  <si>
    <t>의신면 거룡리 375</t>
    <phoneticPr fontId="11" type="noConversion"/>
  </si>
  <si>
    <t>의신면 거룡리 192</t>
    <phoneticPr fontId="11" type="noConversion"/>
  </si>
  <si>
    <t>주  소</t>
    <phoneticPr fontId="11" type="noConversion"/>
  </si>
  <si>
    <t>482-4</t>
    <phoneticPr fontId="11" type="noConversion"/>
  </si>
  <si>
    <t>도</t>
    <phoneticPr fontId="11" type="noConversion"/>
  </si>
  <si>
    <t>1072-11</t>
    <phoneticPr fontId="11" type="noConversion"/>
  </si>
  <si>
    <t>도</t>
    <phoneticPr fontId="11" type="noConversion"/>
  </si>
  <si>
    <t>470-2</t>
    <phoneticPr fontId="11" type="noConversion"/>
  </si>
  <si>
    <t>구</t>
    <phoneticPr fontId="11" type="noConversion"/>
  </si>
  <si>
    <t>도</t>
    <phoneticPr fontId="11" type="noConversion"/>
  </si>
  <si>
    <t>공</t>
    <phoneticPr fontId="11" type="noConversion"/>
  </si>
  <si>
    <t>진도군</t>
    <phoneticPr fontId="11" type="noConversion"/>
  </si>
  <si>
    <t>농림지역</t>
    <phoneticPr fontId="11" type="noConversion"/>
  </si>
  <si>
    <t>진도군 의신면 거룡리 719</t>
    <phoneticPr fontId="11" type="noConversion"/>
  </si>
  <si>
    <t>468-4</t>
    <phoneticPr fontId="11" type="noConversion"/>
  </si>
  <si>
    <t>468-2</t>
    <phoneticPr fontId="11" type="noConversion"/>
  </si>
  <si>
    <t>군내면 둔전리</t>
    <phoneticPr fontId="11" type="noConversion"/>
  </si>
  <si>
    <t>생산관리지역</t>
    <phoneticPr fontId="11" type="noConversion"/>
  </si>
  <si>
    <t>진도군</t>
    <phoneticPr fontId="11" type="noConversion"/>
  </si>
  <si>
    <t>국</t>
    <phoneticPr fontId="11" type="noConversion"/>
  </si>
  <si>
    <t>1072-6</t>
    <phoneticPr fontId="11" type="noConversion"/>
  </si>
  <si>
    <t>1072-10</t>
    <phoneticPr fontId="11" type="noConversion"/>
  </si>
  <si>
    <t>군내면 둔전리</t>
    <phoneticPr fontId="11" type="noConversion"/>
  </si>
  <si>
    <t>전라남도 진도군 의신면 송정리 721</t>
    <phoneticPr fontId="11" type="noConversion"/>
  </si>
  <si>
    <t>지적21.2</t>
    <phoneticPr fontId="11" type="noConversion"/>
  </si>
  <si>
    <t>지적12.5</t>
    <phoneticPr fontId="11" type="noConversion"/>
  </si>
  <si>
    <t>소계</t>
    <phoneticPr fontId="11" type="noConversion"/>
  </si>
  <si>
    <t>소계</t>
    <phoneticPr fontId="11" type="noConversion"/>
  </si>
  <si>
    <t>합계</t>
    <phoneticPr fontId="11" type="noConversion"/>
  </si>
  <si>
    <t>전라남도 진도군 의신면 만길리 1018</t>
    <phoneticPr fontId="12" type="noConversion"/>
  </si>
  <si>
    <t>서울시 강남구 대치동 316 은마아파트 19동 307</t>
    <phoneticPr fontId="12" type="noConversion"/>
  </si>
  <si>
    <t>김*완</t>
    <phoneticPr fontId="11" type="noConversion"/>
  </si>
  <si>
    <t>김*경</t>
    <phoneticPr fontId="11" type="noConversion"/>
  </si>
  <si>
    <t>문*언</t>
    <phoneticPr fontId="12" type="noConversion"/>
  </si>
  <si>
    <t>문*옥</t>
    <phoneticPr fontId="12" type="noConversion"/>
  </si>
  <si>
    <t>곽*자</t>
    <phoneticPr fontId="12" type="noConversion"/>
  </si>
  <si>
    <t>윤*식</t>
    <phoneticPr fontId="12" type="noConversion"/>
  </si>
  <si>
    <t>이*</t>
    <phoneticPr fontId="11" type="noConversion"/>
  </si>
  <si>
    <t>박*태</t>
    <phoneticPr fontId="11" type="noConversion"/>
  </si>
  <si>
    <t>차*리 외 3인</t>
    <phoneticPr fontId="11" type="noConversion"/>
  </si>
  <si>
    <t>이*영</t>
    <phoneticPr fontId="11" type="noConversion"/>
  </si>
  <si>
    <t>김*리 외 3인</t>
    <phoneticPr fontId="11" type="noConversion"/>
  </si>
  <si>
    <t>최*심</t>
    <phoneticPr fontId="11" type="noConversion"/>
  </si>
  <si>
    <t>한*교 외1인</t>
    <phoneticPr fontId="11" type="noConversion"/>
  </si>
  <si>
    <t>김*자</t>
    <phoneticPr fontId="11" type="noConversion"/>
  </si>
  <si>
    <t>문*윤</t>
    <phoneticPr fontId="11" type="noConversion"/>
  </si>
  <si>
    <t>박*례</t>
    <phoneticPr fontId="11" type="noConversion"/>
  </si>
  <si>
    <t>진*덕</t>
    <phoneticPr fontId="11" type="noConversion"/>
  </si>
  <si>
    <t>서*옥</t>
    <phoneticPr fontId="11" type="noConversion"/>
  </si>
  <si>
    <t>양*영</t>
    <phoneticPr fontId="11" type="noConversion"/>
  </si>
  <si>
    <t>채*원</t>
    <phoneticPr fontId="11" type="noConversion"/>
  </si>
  <si>
    <t>박*식</t>
    <phoneticPr fontId="11" type="noConversion"/>
  </si>
  <si>
    <t>서*현</t>
    <phoneticPr fontId="11" type="noConversion"/>
  </si>
  <si>
    <t>서*중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</si>
</sst>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0_);[Red]\(0\)"/>
    <numFmt numFmtId="185" formatCode="0_ "/>
    <numFmt numFmtId="186" formatCode="_-* #,##0.0_-;\-* #,##0.0_-;_-* &quot;-&quot;_-;_-@_-"/>
    <numFmt numFmtId="187" formatCode="_-* #,##0.0_-;\-* #,##0.0_-;_-* &quot;-&quot;?_-;_-@_-"/>
    <numFmt numFmtId="188" formatCode="0.00_ "/>
    <numFmt numFmtId="189" formatCode="#,##0.00_ "/>
    <numFmt numFmtId="190" formatCode="0.000000000_ "/>
    <numFmt numFmtId="191" formatCode="#,##0.000_ "/>
    <numFmt numFmtId="192" formatCode="#,##0.00_);[Red]\(#,##0.00\)"/>
    <numFmt numFmtId="193" formatCode="#,##0.0_);[Red]\(#,##0.0\)"/>
    <numFmt numFmtId="194" formatCode="#,##0.000_);[Red]\(#,##0.000\)"/>
    <numFmt numFmtId="195" formatCode="_-* #,##0.0_-;\-* #,##0.0_-;_-* &quot;-&quot;??_-;_-@_-"/>
    <numFmt numFmtId="196" formatCode="0.0_ "/>
  </numFmts>
  <fonts count="97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vertAlign val="superscript"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name val="돋움"/>
      <family val="3"/>
      <charset val="129"/>
    </font>
    <font>
      <sz val="6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5"/>
      <name val="굴림체"/>
      <family val="3"/>
      <charset val="129"/>
    </font>
    <font>
      <sz val="9"/>
      <color indexed="9"/>
      <name val="굴림체"/>
      <family val="3"/>
      <charset val="129"/>
    </font>
    <font>
      <b/>
      <sz val="22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7.5"/>
      <name val="굴림체"/>
      <family val="3"/>
      <charset val="129"/>
    </font>
    <font>
      <sz val="6.5"/>
      <name val="굴림체"/>
      <family val="3"/>
      <charset val="129"/>
    </font>
    <font>
      <b/>
      <vertAlign val="superscript"/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8.5"/>
      <name val="굴림체"/>
      <family val="3"/>
      <charset val="129"/>
    </font>
    <font>
      <b/>
      <sz val="22"/>
      <name val="굴림"/>
      <family val="3"/>
      <charset val="129"/>
    </font>
    <font>
      <sz val="22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24"/>
      <name val="굴림"/>
      <family val="3"/>
      <charset val="129"/>
    </font>
    <font>
      <b/>
      <sz val="13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sz val="11"/>
      <color indexed="8"/>
      <name val="굴림"/>
      <family val="3"/>
      <charset val="129"/>
    </font>
    <font>
      <b/>
      <vertAlign val="superscript"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7"/>
      <name val="굴림"/>
      <family val="3"/>
      <charset val="129"/>
    </font>
    <font>
      <sz val="6"/>
      <name val="굴림"/>
      <family val="3"/>
      <charset val="129"/>
    </font>
    <font>
      <b/>
      <sz val="10"/>
      <name val="굴림"/>
      <family val="3"/>
      <charset val="129"/>
    </font>
    <font>
      <b/>
      <sz val="22"/>
      <color indexed="8"/>
      <name val="굴림"/>
      <family val="3"/>
      <charset val="129"/>
    </font>
    <font>
      <sz val="9"/>
      <color indexed="10"/>
      <name val="굴림"/>
      <family val="3"/>
      <charset val="129"/>
    </font>
    <font>
      <sz val="8.5"/>
      <name val="굴림"/>
      <family val="3"/>
      <charset val="129"/>
    </font>
    <font>
      <sz val="6.5"/>
      <name val="굴림"/>
      <family val="3"/>
      <charset val="129"/>
    </font>
    <font>
      <sz val="10"/>
      <name val="돋움체"/>
      <family val="3"/>
      <charset val="129"/>
    </font>
    <font>
      <sz val="14"/>
      <name val="돋움"/>
      <family val="3"/>
      <charset val="129"/>
    </font>
    <font>
      <sz val="8"/>
      <name val="돋움체"/>
      <family val="3"/>
      <charset val="129"/>
    </font>
    <font>
      <sz val="5"/>
      <name val="굴림"/>
      <family val="3"/>
      <charset val="129"/>
    </font>
    <font>
      <b/>
      <sz val="22"/>
      <name val="HY태고딕"/>
      <family val="1"/>
      <charset val="129"/>
    </font>
    <font>
      <sz val="9"/>
      <name val="HY태고딕"/>
      <family val="1"/>
      <charset val="129"/>
    </font>
    <font>
      <sz val="11"/>
      <color indexed="8"/>
      <name val="HY태고딕"/>
      <family val="1"/>
      <charset val="129"/>
    </font>
    <font>
      <b/>
      <sz val="9"/>
      <name val="HY태고딕"/>
      <family val="1"/>
      <charset val="129"/>
    </font>
    <font>
      <sz val="9"/>
      <color indexed="8"/>
      <name val="HY태고딕"/>
      <family val="1"/>
      <charset val="129"/>
    </font>
    <font>
      <sz val="7"/>
      <name val="HY태고딕"/>
      <family val="1"/>
      <charset val="129"/>
    </font>
    <font>
      <sz val="8"/>
      <name val="HY태고딕"/>
      <family val="1"/>
      <charset val="129"/>
    </font>
    <font>
      <sz val="8.5"/>
      <name val="HY태고딕"/>
      <family val="1"/>
      <charset val="129"/>
    </font>
    <font>
      <sz val="6"/>
      <name val="HY태고딕"/>
      <family val="1"/>
      <charset val="129"/>
    </font>
    <font>
      <b/>
      <sz val="24"/>
      <name val="HY태고딕"/>
      <family val="1"/>
      <charset val="129"/>
    </font>
    <font>
      <sz val="10"/>
      <name val="HY태고딕"/>
      <family val="1"/>
      <charset val="129"/>
    </font>
    <font>
      <b/>
      <sz val="13"/>
      <name val="HY태고딕"/>
      <family val="1"/>
      <charset val="129"/>
    </font>
    <font>
      <sz val="11"/>
      <name val="HY태고딕"/>
      <family val="1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HY신명조"/>
      <family val="1"/>
      <charset val="129"/>
    </font>
    <font>
      <b/>
      <sz val="11"/>
      <color indexed="8"/>
      <name val="HY중고딕"/>
      <family val="1"/>
      <charset val="129"/>
    </font>
    <font>
      <b/>
      <sz val="22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5"/>
      <color theme="1"/>
      <name val="굴림체"/>
      <family val="3"/>
      <charset val="129"/>
    </font>
    <font>
      <sz val="9"/>
      <color rgb="FFFF0000"/>
      <name val="굴림"/>
      <family val="3"/>
      <charset val="129"/>
    </font>
    <font>
      <sz val="9"/>
      <color rgb="FFFF0000"/>
      <name val="돋움체"/>
      <family val="3"/>
      <charset val="129"/>
    </font>
    <font>
      <sz val="8"/>
      <color rgb="FFFFFF00"/>
      <name val="돋움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HY신명조"/>
      <family val="1"/>
      <charset val="129"/>
    </font>
    <font>
      <sz val="11"/>
      <color rgb="FF000000"/>
      <name val="돋움"/>
      <family val="3"/>
      <charset val="129"/>
    </font>
    <font>
      <b/>
      <sz val="11"/>
      <name val="HY태고딕"/>
      <family val="1"/>
      <charset val="129"/>
    </font>
    <font>
      <b/>
      <vertAlign val="superscript"/>
      <sz val="11"/>
      <name val="HY태고딕"/>
      <family val="1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name val="돋움체"/>
      <family val="3"/>
      <charset val="129"/>
    </font>
    <font>
      <b/>
      <sz val="11"/>
      <color rgb="FFFFFF00"/>
      <name val="돋움체"/>
      <family val="3"/>
      <charset val="129"/>
    </font>
    <font>
      <sz val="11"/>
      <color theme="1"/>
      <name val="HY태고딕"/>
      <family val="1"/>
      <charset val="129"/>
    </font>
    <font>
      <b/>
      <sz val="10"/>
      <name val="HY태고딕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5E5E5"/>
        <bgColor indexed="64"/>
      </patternFill>
    </fill>
  </fills>
  <borders count="9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7">
    <xf numFmtId="0" fontId="0" fillId="0" borderId="0"/>
    <xf numFmtId="0" fontId="27" fillId="2" borderId="0" applyNumberFormat="0" applyBorder="0" applyAlignment="0" applyProtection="0">
      <alignment vertical="center"/>
    </xf>
    <xf numFmtId="179" fontId="1" fillId="0" borderId="0">
      <protection locked="0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1" fillId="0" borderId="0">
      <protection locked="0"/>
    </xf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8" fillId="0" borderId="0"/>
    <xf numFmtId="179" fontId="1" fillId="0" borderId="0">
      <protection locked="0"/>
    </xf>
    <xf numFmtId="179" fontId="1" fillId="0" borderId="1">
      <protection locked="0"/>
    </xf>
    <xf numFmtId="0" fontId="9" fillId="0" borderId="0"/>
    <xf numFmtId="41" fontId="1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119">
    <xf numFmtId="0" fontId="0" fillId="0" borderId="0" xfId="0"/>
    <xf numFmtId="0" fontId="3" fillId="0" borderId="0" xfId="20" applyFont="1" applyAlignment="1" applyProtection="1">
      <alignment horizontal="centerContinuous"/>
    </xf>
    <xf numFmtId="0" fontId="5" fillId="0" borderId="2" xfId="20" applyFont="1" applyBorder="1" applyAlignment="1" applyProtection="1">
      <alignment horizontal="center" vertical="center" wrapText="1"/>
    </xf>
    <xf numFmtId="0" fontId="5" fillId="0" borderId="0" xfId="20" applyFont="1" applyAlignment="1" applyProtection="1">
      <alignment horizontal="centerContinuous"/>
    </xf>
    <xf numFmtId="0" fontId="5" fillId="0" borderId="0" xfId="20" applyFont="1" applyBorder="1" applyProtection="1"/>
    <xf numFmtId="0" fontId="5" fillId="0" borderId="0" xfId="20" applyFont="1"/>
    <xf numFmtId="0" fontId="5" fillId="0" borderId="0" xfId="20" applyFont="1" applyProtection="1"/>
    <xf numFmtId="0" fontId="5" fillId="0" borderId="0" xfId="20" applyFont="1" applyBorder="1" applyAlignment="1" applyProtection="1">
      <alignment horizontal="left"/>
    </xf>
    <xf numFmtId="0" fontId="5" fillId="0" borderId="3" xfId="20" applyFont="1" applyBorder="1" applyProtection="1"/>
    <xf numFmtId="0" fontId="5" fillId="0" borderId="4" xfId="20" applyFont="1" applyBorder="1" applyProtection="1"/>
    <xf numFmtId="0" fontId="5" fillId="0" borderId="5" xfId="20" applyFont="1" applyBorder="1" applyProtection="1"/>
    <xf numFmtId="0" fontId="5" fillId="0" borderId="6" xfId="20" applyFont="1" applyBorder="1" applyProtection="1"/>
    <xf numFmtId="0" fontId="5" fillId="0" borderId="7" xfId="20" applyFont="1" applyBorder="1" applyProtection="1"/>
    <xf numFmtId="0" fontId="5" fillId="0" borderId="8" xfId="20" applyFont="1" applyBorder="1" applyAlignment="1" applyProtection="1">
      <alignment horizontal="center" vertical="top" wrapText="1"/>
    </xf>
    <xf numFmtId="0" fontId="5" fillId="0" borderId="9" xfId="20" applyFont="1" applyBorder="1" applyAlignment="1" applyProtection="1">
      <alignment horizontal="center" vertical="center" wrapText="1"/>
    </xf>
    <xf numFmtId="0" fontId="5" fillId="0" borderId="9" xfId="20" applyFont="1" applyBorder="1" applyAlignment="1" applyProtection="1">
      <alignment horizontal="center" vertical="center"/>
    </xf>
    <xf numFmtId="0" fontId="5" fillId="0" borderId="0" xfId="20" applyFont="1" applyBorder="1" applyAlignment="1" applyProtection="1">
      <alignment horizontal="centerContinuous" vertical="center"/>
    </xf>
    <xf numFmtId="0" fontId="5" fillId="0" borderId="10" xfId="20" applyFont="1" applyBorder="1" applyAlignment="1" applyProtection="1">
      <alignment horizontal="centerContinuous" vertical="center" wrapText="1"/>
    </xf>
    <xf numFmtId="0" fontId="5" fillId="0" borderId="0" xfId="20" applyFont="1" applyBorder="1" applyAlignment="1" applyProtection="1">
      <alignment horizontal="centerContinuous" vertical="center" wrapText="1"/>
    </xf>
    <xf numFmtId="0" fontId="5" fillId="0" borderId="11" xfId="20" applyFont="1" applyBorder="1" applyAlignment="1" applyProtection="1">
      <alignment horizontal="centerContinuous" vertical="center"/>
    </xf>
    <xf numFmtId="0" fontId="5" fillId="0" borderId="12" xfId="20" applyFont="1" applyBorder="1" applyAlignment="1" applyProtection="1">
      <alignment horizontal="center" vertical="center"/>
    </xf>
    <xf numFmtId="0" fontId="5" fillId="0" borderId="13" xfId="20" applyFont="1" applyBorder="1" applyAlignment="1" applyProtection="1">
      <alignment horizontal="center" vertical="top" wrapText="1"/>
    </xf>
    <xf numFmtId="0" fontId="5" fillId="0" borderId="14" xfId="20" applyFont="1" applyBorder="1" applyProtection="1"/>
    <xf numFmtId="0" fontId="5" fillId="0" borderId="14" xfId="20" applyFont="1" applyBorder="1" applyAlignment="1" applyProtection="1">
      <alignment horizontal="center" vertical="center"/>
    </xf>
    <xf numFmtId="0" fontId="5" fillId="0" borderId="2" xfId="20" applyFont="1" applyBorder="1" applyAlignment="1" applyProtection="1">
      <alignment horizontal="center" vertical="center"/>
    </xf>
    <xf numFmtId="0" fontId="5" fillId="0" borderId="15" xfId="20" applyFont="1" applyBorder="1" applyAlignment="1" applyProtection="1">
      <alignment horizontal="center" vertical="top"/>
    </xf>
    <xf numFmtId="178" fontId="5" fillId="0" borderId="2" xfId="20" applyNumberFormat="1" applyFont="1" applyBorder="1" applyAlignment="1" applyProtection="1">
      <alignment horizontal="center" vertical="center" wrapText="1"/>
      <protection locked="0"/>
    </xf>
    <xf numFmtId="178" fontId="5" fillId="0" borderId="0" xfId="20" applyNumberFormat="1" applyFont="1" applyAlignment="1" applyProtection="1">
      <alignment horizontal="center" vertical="center" wrapText="1"/>
      <protection locked="0"/>
    </xf>
    <xf numFmtId="178" fontId="5" fillId="0" borderId="0" xfId="20" applyNumberFormat="1" applyFont="1" applyBorder="1" applyAlignment="1" applyProtection="1">
      <alignment horizontal="center" vertical="center" wrapText="1"/>
    </xf>
    <xf numFmtId="0" fontId="5" fillId="0" borderId="0" xfId="20" applyFont="1" applyBorder="1" applyAlignment="1" applyProtection="1">
      <alignment horizontal="center" vertical="center"/>
    </xf>
    <xf numFmtId="0" fontId="5" fillId="0" borderId="0" xfId="20" applyFont="1" applyBorder="1" applyAlignment="1" applyProtection="1">
      <alignment horizontal="center" vertical="center" wrapText="1"/>
    </xf>
    <xf numFmtId="0" fontId="5" fillId="0" borderId="16" xfId="20" applyFont="1" applyBorder="1" applyAlignment="1" applyProtection="1">
      <alignment horizontal="center" vertical="center" wrapText="1"/>
    </xf>
    <xf numFmtId="0" fontId="5" fillId="0" borderId="0" xfId="20" applyFont="1" applyBorder="1"/>
    <xf numFmtId="0" fontId="5" fillId="0" borderId="16" xfId="20" applyFont="1" applyBorder="1" applyAlignment="1" applyProtection="1">
      <alignment horizontal="distributed" vertical="center" wrapText="1"/>
    </xf>
    <xf numFmtId="0" fontId="7" fillId="0" borderId="0" xfId="20" applyFont="1" applyProtection="1">
      <protection locked="0"/>
    </xf>
    <xf numFmtId="49" fontId="5" fillId="0" borderId="0" xfId="20" applyNumberFormat="1" applyFont="1" applyAlignment="1" applyProtection="1">
      <alignment horizontal="centerContinuous"/>
    </xf>
    <xf numFmtId="49" fontId="5" fillId="0" borderId="0" xfId="20" applyNumberFormat="1" applyFont="1" applyProtection="1"/>
    <xf numFmtId="49" fontId="5" fillId="0" borderId="4" xfId="20" applyNumberFormat="1" applyFont="1" applyBorder="1" applyProtection="1"/>
    <xf numFmtId="49" fontId="5" fillId="0" borderId="9" xfId="20" applyNumberFormat="1" applyFont="1" applyBorder="1" applyAlignment="1" applyProtection="1">
      <alignment horizontal="center" vertical="center" wrapText="1"/>
    </xf>
    <xf numFmtId="49" fontId="5" fillId="0" borderId="14" xfId="20" applyNumberFormat="1" applyFont="1" applyBorder="1" applyProtection="1"/>
    <xf numFmtId="49" fontId="5" fillId="0" borderId="0" xfId="20" applyNumberFormat="1" applyFont="1"/>
    <xf numFmtId="0" fontId="4" fillId="0" borderId="17" xfId="20" applyFont="1" applyBorder="1" applyAlignment="1" applyProtection="1">
      <alignment horizontal="center" vertical="center" wrapText="1"/>
    </xf>
    <xf numFmtId="49" fontId="4" fillId="0" borderId="2" xfId="20" applyNumberFormat="1" applyFont="1" applyBorder="1" applyAlignment="1" applyProtection="1">
      <alignment horizontal="center" vertical="center" wrapText="1"/>
      <protection locked="0"/>
    </xf>
    <xf numFmtId="178" fontId="4" fillId="0" borderId="2" xfId="20" applyNumberFormat="1" applyFont="1" applyBorder="1" applyAlignment="1" applyProtection="1">
      <alignment horizontal="center" vertical="center" wrapText="1"/>
      <protection locked="0"/>
    </xf>
    <xf numFmtId="178" fontId="4" fillId="0" borderId="2" xfId="20" applyNumberFormat="1" applyFont="1" applyBorder="1" applyAlignment="1" applyProtection="1">
      <alignment horizontal="right" vertical="center"/>
      <protection locked="0"/>
    </xf>
    <xf numFmtId="0" fontId="4" fillId="0" borderId="18" xfId="20" applyFont="1" applyBorder="1" applyAlignment="1" applyProtection="1">
      <alignment horizontal="centerContinuous" vertical="center"/>
    </xf>
    <xf numFmtId="49" fontId="4" fillId="0" borderId="16" xfId="20" applyNumberFormat="1" applyFont="1" applyBorder="1" applyAlignment="1" applyProtection="1">
      <alignment horizontal="centerContinuous" vertical="center" wrapText="1"/>
    </xf>
    <xf numFmtId="0" fontId="4" fillId="0" borderId="16" xfId="20" applyFont="1" applyBorder="1" applyAlignment="1" applyProtection="1">
      <alignment horizontal="center" vertical="center" wrapText="1"/>
    </xf>
    <xf numFmtId="0" fontId="4" fillId="0" borderId="16" xfId="20" applyFont="1" applyBorder="1" applyAlignment="1" applyProtection="1">
      <alignment horizontal="right" vertical="center"/>
    </xf>
    <xf numFmtId="178" fontId="4" fillId="0" borderId="16" xfId="20" applyNumberFormat="1" applyFont="1" applyBorder="1" applyAlignment="1" applyProtection="1">
      <alignment horizontal="right" vertical="center"/>
    </xf>
    <xf numFmtId="178" fontId="5" fillId="0" borderId="19" xfId="20" applyNumberFormat="1" applyFont="1" applyBorder="1" applyAlignment="1" applyProtection="1">
      <alignment horizontal="center" vertical="center" wrapText="1"/>
      <protection locked="0"/>
    </xf>
    <xf numFmtId="0" fontId="5" fillId="0" borderId="20" xfId="20" applyFont="1" applyBorder="1" applyAlignment="1" applyProtection="1">
      <alignment horizontal="center" vertical="center" wrapText="1"/>
    </xf>
    <xf numFmtId="178" fontId="5" fillId="0" borderId="2" xfId="20" applyNumberFormat="1" applyFont="1" applyBorder="1" applyAlignment="1" applyProtection="1">
      <alignment horizontal="distributed" vertical="center" wrapText="1"/>
      <protection locked="0"/>
    </xf>
    <xf numFmtId="0" fontId="13" fillId="0" borderId="0" xfId="20" applyFont="1"/>
    <xf numFmtId="178" fontId="13" fillId="0" borderId="0" xfId="20" applyNumberFormat="1" applyFont="1" applyBorder="1" applyAlignment="1" applyProtection="1">
      <alignment horizontal="center" vertical="center" wrapText="1"/>
      <protection locked="0"/>
    </xf>
    <xf numFmtId="178" fontId="13" fillId="0" borderId="0" xfId="20" applyNumberFormat="1" applyFont="1" applyBorder="1" applyAlignment="1" applyProtection="1">
      <alignment horizontal="center" vertical="center" wrapText="1"/>
    </xf>
    <xf numFmtId="0" fontId="14" fillId="0" borderId="21" xfId="20" applyNumberFormat="1" applyFont="1" applyBorder="1" applyAlignment="1" applyProtection="1">
      <alignment horizontal="center" vertical="center" wrapText="1"/>
      <protection locked="0"/>
    </xf>
    <xf numFmtId="0" fontId="14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14" fillId="3" borderId="21" xfId="20" applyNumberFormat="1" applyFont="1" applyFill="1" applyBorder="1" applyAlignment="1" applyProtection="1">
      <alignment horizontal="center" vertical="center" wrapText="1"/>
    </xf>
    <xf numFmtId="0" fontId="14" fillId="3" borderId="0" xfId="20" applyFont="1" applyFill="1"/>
    <xf numFmtId="178" fontId="14" fillId="0" borderId="21" xfId="0" applyNumberFormat="1" applyFont="1" applyFill="1" applyBorder="1" applyAlignment="1">
      <alignment horizontal="right" vertical="center"/>
    </xf>
    <xf numFmtId="0" fontId="14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14" fillId="0" borderId="0" xfId="2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/>
    <xf numFmtId="0" fontId="14" fillId="0" borderId="0" xfId="20" applyFont="1" applyFill="1"/>
    <xf numFmtId="0" fontId="19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20" applyNumberFormat="1" applyFont="1" applyFill="1" applyBorder="1" applyAlignment="1" applyProtection="1">
      <alignment horizontal="center" vertical="center" wrapText="1"/>
    </xf>
    <xf numFmtId="178" fontId="14" fillId="0" borderId="21" xfId="20" applyNumberFormat="1" applyFont="1" applyFill="1" applyBorder="1" applyAlignment="1" applyProtection="1">
      <alignment horizontal="right" vertical="center"/>
    </xf>
    <xf numFmtId="0" fontId="14" fillId="0" borderId="21" xfId="0" applyFont="1" applyFill="1" applyBorder="1" applyAlignment="1">
      <alignment horizontal="center" vertical="center" wrapText="1"/>
    </xf>
    <xf numFmtId="0" fontId="20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Fill="1" applyBorder="1" applyAlignment="1">
      <alignment horizontal="center" vertical="center"/>
    </xf>
    <xf numFmtId="178" fontId="18" fillId="0" borderId="21" xfId="0" applyNumberFormat="1" applyFont="1" applyFill="1" applyBorder="1" applyAlignment="1">
      <alignment horizontal="right" vertical="center"/>
    </xf>
    <xf numFmtId="0" fontId="14" fillId="0" borderId="0" xfId="20" applyFont="1" applyFill="1" applyBorder="1" applyAlignment="1" applyProtection="1">
      <alignment horizontal="center" vertical="center"/>
    </xf>
    <xf numFmtId="0" fontId="14" fillId="0" borderId="0" xfId="20" applyFont="1" applyFill="1" applyBorder="1" applyAlignment="1" applyProtection="1">
      <alignment horizontal="center" vertical="center" wrapText="1"/>
    </xf>
    <xf numFmtId="0" fontId="14" fillId="0" borderId="21" xfId="21" applyNumberFormat="1" applyFont="1" applyFill="1" applyBorder="1" applyAlignment="1">
      <alignment horizontal="center" vertical="center" wrapText="1"/>
    </xf>
    <xf numFmtId="0" fontId="14" fillId="0" borderId="21" xfId="21" applyFont="1" applyFill="1" applyBorder="1" applyAlignment="1">
      <alignment horizontal="center" vertical="center" wrapText="1"/>
    </xf>
    <xf numFmtId="0" fontId="14" fillId="0" borderId="21" xfId="0" quotePrefix="1" applyFont="1" applyFill="1" applyBorder="1" applyAlignment="1">
      <alignment horizontal="center" vertical="center" wrapText="1"/>
    </xf>
    <xf numFmtId="0" fontId="14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19" fillId="0" borderId="21" xfId="21" applyNumberFormat="1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/>
    </xf>
    <xf numFmtId="0" fontId="19" fillId="0" borderId="21" xfId="21" applyFont="1" applyFill="1" applyBorder="1" applyAlignment="1">
      <alignment horizontal="center" vertical="center" wrapText="1"/>
    </xf>
    <xf numFmtId="0" fontId="14" fillId="3" borderId="21" xfId="21" applyFont="1" applyFill="1" applyBorder="1" applyAlignment="1">
      <alignment horizontal="center" vertical="center" wrapText="1"/>
    </xf>
    <xf numFmtId="0" fontId="14" fillId="3" borderId="0" xfId="20" applyNumberFormat="1" applyFont="1" applyFill="1" applyBorder="1" applyAlignment="1" applyProtection="1">
      <alignment horizontal="center" vertical="center" wrapText="1"/>
      <protection locked="0"/>
    </xf>
    <xf numFmtId="0" fontId="14" fillId="0" borderId="22" xfId="21" applyNumberFormat="1" applyFont="1" applyBorder="1" applyAlignment="1">
      <alignment horizontal="center" vertical="center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14" fillId="0" borderId="21" xfId="21" applyFont="1" applyFill="1" applyBorder="1" applyAlignment="1">
      <alignment horizontal="center" vertical="center"/>
    </xf>
    <xf numFmtId="0" fontId="14" fillId="0" borderId="21" xfId="21" applyNumberFormat="1" applyFont="1" applyFill="1" applyBorder="1" applyAlignment="1">
      <alignment horizontal="center" vertical="center"/>
    </xf>
    <xf numFmtId="0" fontId="14" fillId="0" borderId="22" xfId="21" applyNumberFormat="1" applyFont="1" applyFill="1" applyBorder="1" applyAlignment="1">
      <alignment horizontal="center" vertical="center" wrapText="1"/>
    </xf>
    <xf numFmtId="0" fontId="26" fillId="0" borderId="0" xfId="20" applyFont="1" applyFill="1" applyAlignment="1" applyProtection="1">
      <alignment horizontal="centerContinuous"/>
    </xf>
    <xf numFmtId="49" fontId="14" fillId="0" borderId="0" xfId="20" applyNumberFormat="1" applyFont="1" applyFill="1" applyAlignment="1" applyProtection="1">
      <alignment horizontal="centerContinuous"/>
    </xf>
    <xf numFmtId="0" fontId="14" fillId="0" borderId="0" xfId="20" applyFont="1" applyFill="1" applyAlignment="1" applyProtection="1">
      <alignment horizontal="centerContinuous"/>
    </xf>
    <xf numFmtId="0" fontId="14" fillId="0" borderId="0" xfId="20" applyFont="1" applyFill="1" applyAlignment="1" applyProtection="1">
      <alignment horizontal="centerContinuous" vertical="center"/>
    </xf>
    <xf numFmtId="0" fontId="14" fillId="0" borderId="0" xfId="20" applyNumberFormat="1" applyFont="1" applyFill="1" applyAlignment="1" applyProtection="1">
      <alignment horizontal="center"/>
    </xf>
    <xf numFmtId="0" fontId="14" fillId="0" borderId="0" xfId="20" applyFont="1" applyFill="1" applyBorder="1" applyProtection="1"/>
    <xf numFmtId="0" fontId="14" fillId="0" borderId="0" xfId="20" applyFont="1" applyFill="1" applyProtection="1"/>
    <xf numFmtId="49" fontId="14" fillId="0" borderId="0" xfId="20" applyNumberFormat="1" applyFont="1" applyFill="1" applyProtection="1"/>
    <xf numFmtId="0" fontId="14" fillId="0" borderId="0" xfId="20" applyFont="1" applyFill="1" applyAlignment="1" applyProtection="1">
      <alignment horizontal="right" vertical="center"/>
    </xf>
    <xf numFmtId="0" fontId="10" fillId="0" borderId="0" xfId="0" applyFont="1" applyFill="1"/>
    <xf numFmtId="0" fontId="14" fillId="0" borderId="0" xfId="20" applyFont="1" applyFill="1" applyBorder="1" applyAlignment="1" applyProtection="1">
      <alignment horizontal="centerContinuous"/>
    </xf>
    <xf numFmtId="0" fontId="14" fillId="0" borderId="0" xfId="20" applyNumberFormat="1" applyFont="1" applyFill="1" applyBorder="1" applyAlignment="1" applyProtection="1">
      <alignment horizontal="center"/>
    </xf>
    <xf numFmtId="0" fontId="14" fillId="0" borderId="0" xfId="20" applyNumberFormat="1" applyFont="1" applyFill="1" applyProtection="1"/>
    <xf numFmtId="178" fontId="22" fillId="0" borderId="0" xfId="20" applyNumberFormat="1" applyFont="1" applyFill="1" applyBorder="1" applyAlignment="1" applyProtection="1">
      <alignment horizontal="center" vertical="center" wrapText="1"/>
    </xf>
    <xf numFmtId="0" fontId="14" fillId="0" borderId="0" xfId="20" applyNumberFormat="1" applyFont="1" applyFill="1" applyBorder="1" applyAlignment="1" applyProtection="1">
      <alignment horizontal="center" vertical="top"/>
    </xf>
    <xf numFmtId="178" fontId="14" fillId="0" borderId="0" xfId="20" applyNumberFormat="1" applyFont="1" applyFill="1" applyBorder="1" applyAlignment="1" applyProtection="1">
      <alignment horizontal="center" vertical="center"/>
    </xf>
    <xf numFmtId="0" fontId="14" fillId="0" borderId="21" xfId="0" applyNumberFormat="1" applyFont="1" applyFill="1" applyBorder="1" applyAlignment="1">
      <alignment horizontal="center" vertical="center"/>
    </xf>
    <xf numFmtId="178" fontId="14" fillId="0" borderId="21" xfId="20" applyNumberFormat="1" applyFont="1" applyFill="1" applyBorder="1" applyAlignment="1" applyProtection="1">
      <alignment horizontal="right" vertical="center"/>
      <protection locked="0"/>
    </xf>
    <xf numFmtId="178" fontId="14" fillId="0" borderId="21" xfId="21" applyNumberFormat="1" applyFont="1" applyFill="1" applyBorder="1" applyAlignment="1">
      <alignment horizontal="right" vertical="center"/>
    </xf>
    <xf numFmtId="0" fontId="14" fillId="4" borderId="0" xfId="2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21" applyNumberFormat="1" applyFont="1" applyBorder="1" applyAlignment="1">
      <alignment horizontal="center" vertical="center" wrapText="1"/>
    </xf>
    <xf numFmtId="0" fontId="14" fillId="3" borderId="21" xfId="21" applyFont="1" applyFill="1" applyBorder="1" applyAlignment="1">
      <alignment horizontal="center" vertical="center"/>
    </xf>
    <xf numFmtId="49" fontId="14" fillId="0" borderId="0" xfId="20" applyNumberFormat="1" applyFont="1" applyFill="1"/>
    <xf numFmtId="178" fontId="14" fillId="0" borderId="0" xfId="20" applyNumberFormat="1" applyFont="1" applyFill="1"/>
    <xf numFmtId="178" fontId="14" fillId="0" borderId="0" xfId="20" applyNumberFormat="1" applyFont="1" applyFill="1" applyAlignment="1">
      <alignment horizontal="right" vertical="center"/>
    </xf>
    <xf numFmtId="0" fontId="14" fillId="0" borderId="0" xfId="20" applyFont="1" applyFill="1" applyAlignment="1">
      <alignment horizontal="center" vertical="center"/>
    </xf>
    <xf numFmtId="0" fontId="14" fillId="0" borderId="0" xfId="20" applyNumberFormat="1" applyFont="1" applyFill="1" applyBorder="1"/>
    <xf numFmtId="0" fontId="14" fillId="0" borderId="0" xfId="20" applyFont="1" applyFill="1" applyBorder="1"/>
    <xf numFmtId="0" fontId="14" fillId="0" borderId="0" xfId="20" applyFont="1" applyFill="1" applyAlignment="1">
      <alignment horizontal="right" vertical="center"/>
    </xf>
    <xf numFmtId="0" fontId="15" fillId="0" borderId="23" xfId="20" applyNumberFormat="1" applyFont="1" applyFill="1" applyBorder="1" applyAlignment="1" applyProtection="1">
      <alignment horizontal="center" wrapText="1"/>
    </xf>
    <xf numFmtId="49" fontId="15" fillId="0" borderId="23" xfId="20" applyNumberFormat="1" applyFont="1" applyFill="1" applyBorder="1" applyAlignment="1" applyProtection="1">
      <alignment horizontal="center" wrapText="1"/>
    </xf>
    <xf numFmtId="0" fontId="15" fillId="0" borderId="23" xfId="20" applyNumberFormat="1" applyFont="1" applyFill="1" applyBorder="1" applyAlignment="1" applyProtection="1">
      <alignment horizontal="centerContinuous" vertical="center" wrapText="1"/>
    </xf>
    <xf numFmtId="0" fontId="15" fillId="0" borderId="24" xfId="20" applyNumberFormat="1" applyFont="1" applyFill="1" applyBorder="1" applyAlignment="1" applyProtection="1">
      <alignment horizontal="center" vertical="top" wrapText="1"/>
    </xf>
    <xf numFmtId="49" fontId="15" fillId="0" borderId="24" xfId="20" applyNumberFormat="1" applyFont="1" applyFill="1" applyBorder="1" applyAlignment="1" applyProtection="1">
      <alignment wrapText="1"/>
    </xf>
    <xf numFmtId="0" fontId="15" fillId="0" borderId="24" xfId="20" applyNumberFormat="1" applyFont="1" applyFill="1" applyBorder="1" applyAlignment="1" applyProtection="1">
      <alignment wrapText="1"/>
    </xf>
    <xf numFmtId="0" fontId="15" fillId="0" borderId="21" xfId="20" applyNumberFormat="1" applyFont="1" applyFill="1" applyBorder="1" applyAlignment="1" applyProtection="1">
      <alignment horizontal="distributed" vertical="center" wrapText="1"/>
    </xf>
    <xf numFmtId="0" fontId="17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14" fillId="0" borderId="25" xfId="21" applyNumberFormat="1" applyFont="1" applyBorder="1" applyAlignment="1">
      <alignment horizontal="center" vertical="center" wrapText="1"/>
    </xf>
    <xf numFmtId="0" fontId="14" fillId="0" borderId="21" xfId="20" applyNumberFormat="1" applyFont="1" applyFill="1" applyBorder="1" applyAlignment="1" applyProtection="1">
      <alignment horizontal="centerContinuous" vertical="center" wrapText="1"/>
      <protection locked="0"/>
    </xf>
    <xf numFmtId="0" fontId="10" fillId="0" borderId="0" xfId="20" applyFont="1" applyFill="1" applyBorder="1" applyAlignment="1" applyProtection="1">
      <alignment horizontal="centerContinuous"/>
    </xf>
    <xf numFmtId="0" fontId="19" fillId="0" borderId="21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179" fontId="14" fillId="0" borderId="21" xfId="0" applyNumberFormat="1" applyFont="1" applyFill="1" applyBorder="1" applyAlignment="1">
      <alignment horizontal="right" vertical="center"/>
    </xf>
    <xf numFmtId="0" fontId="21" fillId="0" borderId="21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179" fontId="18" fillId="0" borderId="21" xfId="0" applyNumberFormat="1" applyFont="1" applyFill="1" applyBorder="1" applyAlignment="1">
      <alignment horizontal="right" vertical="center"/>
    </xf>
    <xf numFmtId="0" fontId="28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29" fillId="0" borderId="21" xfId="21" applyFont="1" applyFill="1" applyBorder="1" applyAlignment="1">
      <alignment horizontal="center" vertical="center" wrapText="1"/>
    </xf>
    <xf numFmtId="0" fontId="74" fillId="0" borderId="0" xfId="20" applyFont="1" applyFill="1" applyAlignment="1" applyProtection="1">
      <alignment horizontal="centerContinuous"/>
    </xf>
    <xf numFmtId="49" fontId="75" fillId="0" borderId="0" xfId="20" applyNumberFormat="1" applyFont="1" applyFill="1" applyAlignment="1" applyProtection="1">
      <alignment horizontal="centerContinuous"/>
    </xf>
    <xf numFmtId="0" fontId="75" fillId="0" borderId="0" xfId="20" applyNumberFormat="1" applyFont="1" applyFill="1" applyAlignment="1" applyProtection="1">
      <alignment horizontal="centerContinuous"/>
    </xf>
    <xf numFmtId="0" fontId="75" fillId="0" borderId="0" xfId="20" applyFont="1" applyFill="1" applyAlignment="1" applyProtection="1">
      <alignment horizontal="centerContinuous"/>
    </xf>
    <xf numFmtId="0" fontId="75" fillId="0" borderId="0" xfId="20" applyFont="1" applyFill="1" applyAlignment="1" applyProtection="1">
      <alignment horizontal="centerContinuous" vertical="center"/>
    </xf>
    <xf numFmtId="0" fontId="75" fillId="0" borderId="0" xfId="20" applyNumberFormat="1" applyFont="1" applyFill="1" applyAlignment="1" applyProtection="1">
      <alignment horizontal="center"/>
    </xf>
    <xf numFmtId="0" fontId="75" fillId="0" borderId="0" xfId="20" applyFont="1" applyFill="1"/>
    <xf numFmtId="0" fontId="75" fillId="0" borderId="0" xfId="20" applyFont="1" applyFill="1" applyProtection="1"/>
    <xf numFmtId="49" fontId="75" fillId="0" borderId="0" xfId="20" applyNumberFormat="1" applyFont="1" applyFill="1" applyProtection="1"/>
    <xf numFmtId="0" fontId="75" fillId="0" borderId="0" xfId="20" applyNumberFormat="1" applyFont="1" applyFill="1" applyProtection="1"/>
    <xf numFmtId="0" fontId="75" fillId="0" borderId="0" xfId="20" applyFont="1" applyFill="1" applyAlignment="1" applyProtection="1">
      <alignment horizontal="right" vertical="center"/>
    </xf>
    <xf numFmtId="0" fontId="76" fillId="0" borderId="0" xfId="21" applyFont="1" applyFill="1"/>
    <xf numFmtId="0" fontId="76" fillId="0" borderId="0" xfId="20" applyFont="1" applyFill="1" applyBorder="1" applyAlignment="1" applyProtection="1">
      <alignment horizontal="centerContinuous"/>
    </xf>
    <xf numFmtId="0" fontId="75" fillId="0" borderId="0" xfId="20" applyFont="1" applyFill="1" applyBorder="1" applyAlignment="1" applyProtection="1">
      <alignment horizontal="centerContinuous"/>
    </xf>
    <xf numFmtId="0" fontId="75" fillId="0" borderId="0" xfId="20" applyNumberFormat="1" applyFont="1" applyFill="1" applyBorder="1" applyAlignment="1" applyProtection="1">
      <alignment horizontal="center"/>
    </xf>
    <xf numFmtId="0" fontId="77" fillId="0" borderId="23" xfId="20" applyNumberFormat="1" applyFont="1" applyFill="1" applyBorder="1" applyAlignment="1" applyProtection="1">
      <alignment horizontal="center" wrapText="1"/>
    </xf>
    <xf numFmtId="49" fontId="77" fillId="0" borderId="23" xfId="20" applyNumberFormat="1" applyFont="1" applyFill="1" applyBorder="1" applyAlignment="1" applyProtection="1">
      <alignment horizontal="center" wrapText="1"/>
    </xf>
    <xf numFmtId="0" fontId="77" fillId="0" borderId="23" xfId="20" applyNumberFormat="1" applyFont="1" applyFill="1" applyBorder="1" applyAlignment="1" applyProtection="1">
      <alignment horizontal="centerContinuous" vertical="center" wrapText="1"/>
    </xf>
    <xf numFmtId="0" fontId="77" fillId="0" borderId="24" xfId="20" applyNumberFormat="1" applyFont="1" applyFill="1" applyBorder="1" applyAlignment="1" applyProtection="1">
      <alignment horizontal="center" vertical="top" wrapText="1"/>
    </xf>
    <xf numFmtId="49" fontId="77" fillId="0" borderId="24" xfId="20" applyNumberFormat="1" applyFont="1" applyFill="1" applyBorder="1" applyAlignment="1" applyProtection="1">
      <alignment wrapText="1"/>
    </xf>
    <xf numFmtId="0" fontId="77" fillId="0" borderId="24" xfId="20" applyNumberFormat="1" applyFont="1" applyFill="1" applyBorder="1" applyAlignment="1" applyProtection="1">
      <alignment wrapText="1"/>
    </xf>
    <xf numFmtId="0" fontId="77" fillId="0" borderId="21" xfId="20" applyNumberFormat="1" applyFont="1" applyFill="1" applyBorder="1" applyAlignment="1" applyProtection="1">
      <alignment horizontal="distributed" vertical="center" wrapText="1"/>
    </xf>
    <xf numFmtId="0" fontId="75" fillId="0" borderId="0" xfId="20" applyNumberFormat="1" applyFont="1" applyFill="1" applyBorder="1" applyAlignment="1" applyProtection="1">
      <alignment horizontal="center" vertical="top"/>
    </xf>
    <xf numFmtId="184" fontId="25" fillId="0" borderId="21" xfId="0" applyNumberFormat="1" applyFont="1" applyFill="1" applyBorder="1" applyAlignment="1">
      <alignment horizontal="center" vertical="center"/>
    </xf>
    <xf numFmtId="185" fontId="25" fillId="0" borderId="21" xfId="0" applyNumberFormat="1" applyFont="1" applyFill="1" applyBorder="1" applyAlignment="1">
      <alignment horizontal="center" vertical="center"/>
    </xf>
    <xf numFmtId="0" fontId="14" fillId="0" borderId="21" xfId="21" quotePrefix="1" applyFont="1" applyFill="1" applyBorder="1" applyAlignment="1">
      <alignment horizontal="center" vertical="center" wrapText="1"/>
    </xf>
    <xf numFmtId="0" fontId="75" fillId="0" borderId="21" xfId="20" applyNumberFormat="1" applyFont="1" applyFill="1" applyBorder="1" applyAlignment="1" applyProtection="1">
      <alignment horizontal="center" vertical="center" wrapText="1"/>
    </xf>
    <xf numFmtId="0" fontId="75" fillId="0" borderId="21" xfId="0" applyFont="1" applyFill="1" applyBorder="1" applyAlignment="1">
      <alignment horizontal="center" vertical="center"/>
    </xf>
    <xf numFmtId="179" fontId="75" fillId="0" borderId="21" xfId="0" applyNumberFormat="1" applyFont="1" applyFill="1" applyBorder="1" applyAlignment="1">
      <alignment horizontal="right" vertical="center"/>
    </xf>
    <xf numFmtId="0" fontId="75" fillId="0" borderId="21" xfId="0" applyFont="1" applyFill="1" applyBorder="1" applyAlignment="1">
      <alignment horizontal="center" vertical="center" wrapText="1"/>
    </xf>
    <xf numFmtId="0" fontId="75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quotePrefix="1" applyFont="1" applyFill="1" applyBorder="1" applyAlignment="1">
      <alignment horizontal="center" vertical="center" wrapText="1"/>
    </xf>
    <xf numFmtId="0" fontId="75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applyNumberFormat="1" applyFont="1" applyFill="1" applyBorder="1" applyAlignment="1">
      <alignment horizontal="center" vertical="center" wrapText="1"/>
    </xf>
    <xf numFmtId="178" fontId="75" fillId="0" borderId="21" xfId="20" applyNumberFormat="1" applyFont="1" applyFill="1" applyBorder="1" applyAlignment="1" applyProtection="1">
      <alignment horizontal="right" vertical="center"/>
      <protection locked="0"/>
    </xf>
    <xf numFmtId="178" fontId="75" fillId="0" borderId="21" xfId="21" applyNumberFormat="1" applyFont="1" applyFill="1" applyBorder="1" applyAlignment="1">
      <alignment horizontal="right" vertical="center"/>
    </xf>
    <xf numFmtId="178" fontId="14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applyFont="1" applyFill="1" applyBorder="1" applyAlignment="1">
      <alignment horizontal="center" vertical="center"/>
    </xf>
    <xf numFmtId="0" fontId="78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applyFont="1" applyFill="1" applyBorder="1" applyAlignment="1">
      <alignment horizontal="center" vertical="center" wrapText="1"/>
    </xf>
    <xf numFmtId="178" fontId="75" fillId="0" borderId="21" xfId="0" applyNumberFormat="1" applyFont="1" applyFill="1" applyBorder="1" applyAlignment="1">
      <alignment horizontal="right" vertical="center"/>
    </xf>
    <xf numFmtId="0" fontId="75" fillId="0" borderId="21" xfId="0" applyNumberFormat="1" applyFont="1" applyFill="1" applyBorder="1" applyAlignment="1">
      <alignment horizontal="center" vertical="center" wrapText="1"/>
    </xf>
    <xf numFmtId="0" fontId="25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applyNumberFormat="1" applyFont="1" applyBorder="1" applyAlignment="1">
      <alignment horizontal="center" vertical="center" wrapText="1"/>
    </xf>
    <xf numFmtId="0" fontId="75" fillId="3" borderId="21" xfId="20" applyNumberFormat="1" applyFont="1" applyFill="1" applyBorder="1" applyAlignment="1" applyProtection="1">
      <alignment horizontal="center" vertical="center" wrapText="1"/>
      <protection locked="0"/>
    </xf>
    <xf numFmtId="178" fontId="75" fillId="0" borderId="21" xfId="20" applyNumberFormat="1" applyFont="1" applyFill="1" applyBorder="1" applyAlignment="1" applyProtection="1">
      <alignment horizontal="right" vertical="center"/>
    </xf>
    <xf numFmtId="0" fontId="75" fillId="0" borderId="21" xfId="0" quotePrefix="1" applyFont="1" applyFill="1" applyBorder="1" applyAlignment="1">
      <alignment horizontal="center" vertical="center" wrapText="1"/>
    </xf>
    <xf numFmtId="0" fontId="79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1" xfId="21" applyNumberFormat="1" applyFont="1" applyFill="1" applyBorder="1" applyAlignment="1">
      <alignment horizontal="center" vertical="center"/>
    </xf>
    <xf numFmtId="0" fontId="75" fillId="0" borderId="21" xfId="0" applyNumberFormat="1" applyFont="1" applyFill="1" applyBorder="1" applyAlignment="1">
      <alignment horizontal="center" vertical="center"/>
    </xf>
    <xf numFmtId="0" fontId="75" fillId="0" borderId="21" xfId="20" applyNumberFormat="1" applyFont="1" applyFill="1" applyBorder="1" applyAlignment="1" applyProtection="1">
      <alignment horizontal="centerContinuous" vertical="center" wrapText="1"/>
      <protection locked="0"/>
    </xf>
    <xf numFmtId="0" fontId="78" fillId="0" borderId="21" xfId="0" applyFont="1" applyFill="1" applyBorder="1" applyAlignment="1">
      <alignment horizontal="center" vertical="center" wrapText="1"/>
    </xf>
    <xf numFmtId="0" fontId="75" fillId="0" borderId="22" xfId="21" applyNumberFormat="1" applyFont="1" applyFill="1" applyBorder="1" applyAlignment="1">
      <alignment horizontal="center" vertical="center" wrapText="1"/>
    </xf>
    <xf numFmtId="0" fontId="75" fillId="0" borderId="25" xfId="21" applyNumberFormat="1" applyFont="1" applyFill="1" applyBorder="1" applyAlignment="1">
      <alignment horizontal="center" vertical="center" wrapText="1"/>
    </xf>
    <xf numFmtId="0" fontId="75" fillId="0" borderId="23" xfId="20" applyNumberFormat="1" applyFont="1" applyFill="1" applyBorder="1" applyAlignment="1" applyProtection="1">
      <alignment horizontal="center" vertical="center" wrapText="1"/>
    </xf>
    <xf numFmtId="0" fontId="75" fillId="0" borderId="26" xfId="21" applyNumberFormat="1" applyFont="1" applyFill="1" applyBorder="1" applyAlignment="1">
      <alignment horizontal="center" vertical="center" wrapText="1"/>
    </xf>
    <xf numFmtId="0" fontId="75" fillId="0" borderId="23" xfId="20" applyNumberFormat="1" applyFont="1" applyFill="1" applyBorder="1" applyAlignment="1" applyProtection="1">
      <alignment horizontal="center" vertical="center" wrapText="1"/>
      <protection locked="0"/>
    </xf>
    <xf numFmtId="178" fontId="75" fillId="0" borderId="23" xfId="20" applyNumberFormat="1" applyFont="1" applyFill="1" applyBorder="1" applyAlignment="1" applyProtection="1">
      <alignment horizontal="right" vertical="center"/>
      <protection locked="0"/>
    </xf>
    <xf numFmtId="0" fontId="14" fillId="0" borderId="23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23" xfId="21" applyFont="1" applyFill="1" applyBorder="1" applyAlignment="1">
      <alignment horizontal="center" vertical="center"/>
    </xf>
    <xf numFmtId="0" fontId="80" fillId="0" borderId="21" xfId="0" applyFont="1" applyFill="1" applyBorder="1" applyAlignment="1">
      <alignment horizontal="center" vertical="center"/>
    </xf>
    <xf numFmtId="178" fontId="80" fillId="0" borderId="21" xfId="0" applyNumberFormat="1" applyFont="1" applyFill="1" applyBorder="1" applyAlignment="1">
      <alignment horizontal="right" vertical="center"/>
    </xf>
    <xf numFmtId="179" fontId="80" fillId="0" borderId="21" xfId="0" applyNumberFormat="1" applyFont="1" applyFill="1" applyBorder="1" applyAlignment="1">
      <alignment horizontal="right" vertical="center"/>
    </xf>
    <xf numFmtId="0" fontId="80" fillId="0" borderId="21" xfId="0" applyFont="1" applyFill="1" applyBorder="1" applyAlignment="1">
      <alignment horizontal="center" vertical="center" wrapText="1"/>
    </xf>
    <xf numFmtId="0" fontId="81" fillId="0" borderId="21" xfId="0" applyFont="1" applyFill="1" applyBorder="1" applyAlignment="1">
      <alignment horizontal="center" vertical="center"/>
    </xf>
    <xf numFmtId="0" fontId="81" fillId="0" borderId="21" xfId="0" applyFont="1" applyFill="1" applyBorder="1" applyAlignment="1">
      <alignment horizontal="center" vertical="center" wrapText="1"/>
    </xf>
    <xf numFmtId="178" fontId="81" fillId="0" borderId="0" xfId="20" applyNumberFormat="1" applyFont="1" applyFill="1" applyBorder="1" applyAlignment="1" applyProtection="1">
      <alignment horizontal="center" vertical="center" wrapText="1"/>
      <protection locked="0"/>
    </xf>
    <xf numFmtId="178" fontId="81" fillId="0" borderId="0" xfId="20" applyNumberFormat="1" applyFont="1" applyFill="1" applyBorder="1" applyAlignment="1" applyProtection="1">
      <alignment horizontal="center" vertical="center" wrapText="1"/>
    </xf>
    <xf numFmtId="0" fontId="81" fillId="0" borderId="0" xfId="20" applyFont="1" applyFill="1"/>
    <xf numFmtId="0" fontId="18" fillId="0" borderId="21" xfId="0" applyFont="1" applyFill="1" applyBorder="1"/>
    <xf numFmtId="0" fontId="75" fillId="0" borderId="5" xfId="20" applyFont="1" applyFill="1" applyBorder="1"/>
    <xf numFmtId="0" fontId="75" fillId="0" borderId="5" xfId="21" applyNumberFormat="1" applyFont="1" applyFill="1" applyBorder="1" applyAlignment="1">
      <alignment horizontal="center" vertical="center" wrapText="1"/>
    </xf>
    <xf numFmtId="0" fontId="75" fillId="0" borderId="5" xfId="21" applyNumberFormat="1" applyFont="1" applyFill="1" applyBorder="1" applyAlignment="1">
      <alignment horizontal="center" vertical="center"/>
    </xf>
    <xf numFmtId="178" fontId="75" fillId="0" borderId="5" xfId="20" applyNumberFormat="1" applyFont="1" applyFill="1" applyBorder="1" applyAlignment="1" applyProtection="1">
      <alignment horizontal="right" vertical="center"/>
      <protection locked="0"/>
    </xf>
    <xf numFmtId="0" fontId="14" fillId="0" borderId="5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5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5" xfId="21" quotePrefix="1" applyFont="1" applyFill="1" applyBorder="1" applyAlignment="1">
      <alignment horizontal="center" vertical="center" wrapText="1"/>
    </xf>
    <xf numFmtId="0" fontId="75" fillId="0" borderId="0" xfId="20" applyFont="1" applyFill="1" applyBorder="1"/>
    <xf numFmtId="0" fontId="75" fillId="0" borderId="0" xfId="21" applyNumberFormat="1" applyFont="1" applyFill="1" applyBorder="1" applyAlignment="1">
      <alignment horizontal="center" vertical="center" wrapText="1"/>
    </xf>
    <xf numFmtId="0" fontId="75" fillId="0" borderId="0" xfId="21" applyNumberFormat="1" applyFont="1" applyFill="1" applyBorder="1" applyAlignment="1">
      <alignment horizontal="center" vertical="center"/>
    </xf>
    <xf numFmtId="178" fontId="75" fillId="0" borderId="0" xfId="21" applyNumberFormat="1" applyFont="1" applyFill="1" applyBorder="1" applyAlignment="1">
      <alignment horizontal="right" vertical="center"/>
    </xf>
    <xf numFmtId="0" fontId="14" fillId="0" borderId="0" xfId="21" applyFont="1" applyFill="1" applyBorder="1" applyAlignment="1">
      <alignment horizontal="center" vertical="center"/>
    </xf>
    <xf numFmtId="0" fontId="75" fillId="0" borderId="0" xfId="21" applyFont="1" applyFill="1" applyBorder="1" applyAlignment="1">
      <alignment horizontal="center" vertical="center" wrapText="1"/>
    </xf>
    <xf numFmtId="0" fontId="75" fillId="0" borderId="0" xfId="21" quotePrefix="1" applyFont="1" applyFill="1" applyBorder="1" applyAlignment="1">
      <alignment horizontal="center" vertical="center" wrapText="1"/>
    </xf>
    <xf numFmtId="178" fontId="75" fillId="0" borderId="0" xfId="20" applyNumberFormat="1" applyFont="1" applyFill="1" applyBorder="1" applyAlignment="1" applyProtection="1">
      <alignment horizontal="right" vertical="center"/>
      <protection locked="0"/>
    </xf>
    <xf numFmtId="0" fontId="75" fillId="0" borderId="0" xfId="21" applyFont="1" applyFill="1" applyBorder="1" applyAlignment="1">
      <alignment horizontal="center" vertical="center"/>
    </xf>
    <xf numFmtId="49" fontId="75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0" xfId="20" applyNumberFormat="1" applyFont="1" applyFill="1" applyBorder="1" applyAlignment="1" applyProtection="1">
      <alignment horizontal="centerContinuous" vertical="center" wrapText="1"/>
    </xf>
    <xf numFmtId="178" fontId="75" fillId="0" borderId="0" xfId="20" applyNumberFormat="1" applyFont="1" applyFill="1" applyBorder="1" applyAlignment="1" applyProtection="1">
      <alignment horizontal="right" vertical="center"/>
    </xf>
    <xf numFmtId="0" fontId="14" fillId="0" borderId="0" xfId="20" applyNumberFormat="1" applyFont="1" applyFill="1" applyBorder="1" applyAlignment="1" applyProtection="1">
      <alignment horizontal="center" vertical="center" wrapText="1"/>
    </xf>
    <xf numFmtId="0" fontId="75" fillId="0" borderId="0" xfId="20" applyNumberFormat="1" applyFont="1" applyFill="1" applyBorder="1" applyAlignment="1" applyProtection="1">
      <alignment horizontal="center" vertical="center" wrapText="1"/>
    </xf>
    <xf numFmtId="0" fontId="79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0" xfId="20" applyNumberFormat="1" applyFont="1" applyFill="1" applyBorder="1"/>
    <xf numFmtId="0" fontId="82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75" fillId="0" borderId="0" xfId="24" applyNumberFormat="1" applyFont="1" applyFill="1" applyBorder="1" applyAlignment="1">
      <alignment horizontal="center" vertical="center"/>
    </xf>
    <xf numFmtId="49" fontId="75" fillId="0" borderId="0" xfId="20" applyNumberFormat="1" applyFont="1" applyFill="1"/>
    <xf numFmtId="0" fontId="75" fillId="0" borderId="0" xfId="20" applyNumberFormat="1" applyFont="1" applyFill="1"/>
    <xf numFmtId="178" fontId="75" fillId="0" borderId="0" xfId="20" applyNumberFormat="1" applyFont="1" applyFill="1"/>
    <xf numFmtId="178" fontId="75" fillId="0" borderId="0" xfId="20" applyNumberFormat="1" applyFont="1" applyFill="1" applyAlignment="1">
      <alignment horizontal="right" vertical="center"/>
    </xf>
    <xf numFmtId="0" fontId="75" fillId="0" borderId="0" xfId="20" applyFont="1" applyFill="1" applyAlignment="1">
      <alignment horizontal="right" vertical="center"/>
    </xf>
    <xf numFmtId="0" fontId="14" fillId="0" borderId="0" xfId="20" applyNumberFormat="1" applyFont="1" applyFill="1" applyAlignment="1" applyProtection="1">
      <alignment horizontal="centerContinuous"/>
    </xf>
    <xf numFmtId="0" fontId="10" fillId="0" borderId="0" xfId="21" applyFont="1" applyFill="1"/>
    <xf numFmtId="0" fontId="14" fillId="0" borderId="21" xfId="20" applyFont="1" applyFill="1" applyBorder="1" applyAlignment="1">
      <alignment horizontal="center" vertical="center"/>
    </xf>
    <xf numFmtId="178" fontId="14" fillId="0" borderId="21" xfId="20" applyNumberFormat="1" applyFont="1" applyFill="1" applyBorder="1" applyAlignment="1">
      <alignment horizontal="center" vertical="center"/>
    </xf>
    <xf numFmtId="0" fontId="14" fillId="3" borderId="21" xfId="21" quotePrefix="1" applyFont="1" applyFill="1" applyBorder="1" applyAlignment="1">
      <alignment horizontal="center" vertical="center" wrapText="1"/>
    </xf>
    <xf numFmtId="0" fontId="14" fillId="3" borderId="0" xfId="20" applyFont="1" applyFill="1" applyAlignment="1">
      <alignment horizontal="center" vertical="center"/>
    </xf>
    <xf numFmtId="0" fontId="14" fillId="0" borderId="25" xfId="21" applyNumberFormat="1" applyFont="1" applyFill="1" applyBorder="1" applyAlignment="1">
      <alignment horizontal="center" vertical="center" wrapText="1"/>
    </xf>
    <xf numFmtId="0" fontId="14" fillId="0" borderId="23" xfId="20" applyNumberFormat="1" applyFont="1" applyFill="1" applyBorder="1" applyAlignment="1" applyProtection="1">
      <alignment horizontal="center" vertical="center" wrapText="1"/>
    </xf>
    <xf numFmtId="0" fontId="14" fillId="0" borderId="26" xfId="21" applyNumberFormat="1" applyFont="1" applyFill="1" applyBorder="1" applyAlignment="1">
      <alignment horizontal="center" vertical="center" wrapText="1"/>
    </xf>
    <xf numFmtId="178" fontId="14" fillId="0" borderId="23" xfId="20" applyNumberFormat="1" applyFont="1" applyFill="1" applyBorder="1" applyAlignment="1" applyProtection="1">
      <alignment horizontal="right" vertical="center"/>
      <protection locked="0"/>
    </xf>
    <xf numFmtId="0" fontId="14" fillId="0" borderId="23" xfId="21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178" fontId="13" fillId="4" borderId="0" xfId="20" applyNumberFormat="1" applyFont="1" applyFill="1" applyBorder="1" applyAlignment="1" applyProtection="1">
      <alignment horizontal="center" vertical="center" wrapText="1"/>
      <protection locked="0"/>
    </xf>
    <xf numFmtId="178" fontId="13" fillId="4" borderId="0" xfId="20" applyNumberFormat="1" applyFont="1" applyFill="1" applyBorder="1" applyAlignment="1" applyProtection="1">
      <alignment horizontal="center" vertical="center" wrapText="1"/>
    </xf>
    <xf numFmtId="0" fontId="13" fillId="4" borderId="0" xfId="20" applyFont="1" applyFill="1"/>
    <xf numFmtId="0" fontId="14" fillId="0" borderId="5" xfId="20" applyFont="1" applyFill="1" applyBorder="1"/>
    <xf numFmtId="0" fontId="14" fillId="0" borderId="5" xfId="21" applyNumberFormat="1" applyFont="1" applyBorder="1" applyAlignment="1">
      <alignment horizontal="center" vertical="center" wrapText="1"/>
    </xf>
    <xf numFmtId="0" fontId="14" fillId="0" borderId="5" xfId="21" applyNumberFormat="1" applyFont="1" applyFill="1" applyBorder="1" applyAlignment="1">
      <alignment horizontal="center" vertical="center"/>
    </xf>
    <xf numFmtId="178" fontId="14" fillId="0" borderId="5" xfId="20" applyNumberFormat="1" applyFont="1" applyFill="1" applyBorder="1" applyAlignment="1" applyProtection="1">
      <alignment horizontal="right" vertical="center"/>
      <protection locked="0"/>
    </xf>
    <xf numFmtId="0" fontId="14" fillId="0" borderId="5" xfId="21" quotePrefix="1" applyFont="1" applyFill="1" applyBorder="1" applyAlignment="1">
      <alignment horizontal="center" vertical="center" wrapText="1"/>
    </xf>
    <xf numFmtId="0" fontId="14" fillId="0" borderId="0" xfId="21" applyNumberFormat="1" applyFont="1" applyBorder="1" applyAlignment="1">
      <alignment horizontal="center" vertical="center" wrapText="1"/>
    </xf>
    <xf numFmtId="0" fontId="14" fillId="0" borderId="0" xfId="21" applyNumberFormat="1" applyFont="1" applyFill="1" applyBorder="1" applyAlignment="1">
      <alignment horizontal="center" vertical="center"/>
    </xf>
    <xf numFmtId="178" fontId="14" fillId="0" borderId="0" xfId="21" applyNumberFormat="1" applyFont="1" applyFill="1" applyBorder="1" applyAlignment="1">
      <alignment horizontal="right" vertical="center"/>
    </xf>
    <xf numFmtId="0" fontId="14" fillId="0" borderId="0" xfId="21" applyNumberFormat="1" applyFont="1" applyFill="1" applyBorder="1" applyAlignment="1">
      <alignment horizontal="center" vertical="center" wrapText="1"/>
    </xf>
    <xf numFmtId="0" fontId="14" fillId="0" borderId="0" xfId="21" applyFont="1" applyFill="1" applyBorder="1" applyAlignment="1">
      <alignment horizontal="center" vertical="center" wrapText="1"/>
    </xf>
    <xf numFmtId="0" fontId="14" fillId="0" borderId="0" xfId="21" quotePrefix="1" applyFont="1" applyFill="1" applyBorder="1" applyAlignment="1">
      <alignment horizontal="center" vertical="center" wrapText="1"/>
    </xf>
    <xf numFmtId="178" fontId="14" fillId="0" borderId="0" xfId="20" applyNumberFormat="1" applyFont="1" applyFill="1" applyBorder="1" applyAlignment="1" applyProtection="1">
      <alignment horizontal="right" vertical="center"/>
      <protection locked="0"/>
    </xf>
    <xf numFmtId="0" fontId="14" fillId="3" borderId="0" xfId="21" applyNumberFormat="1" applyFont="1" applyFill="1" applyBorder="1" applyAlignment="1">
      <alignment horizontal="center" vertical="center" wrapText="1"/>
    </xf>
    <xf numFmtId="0" fontId="14" fillId="3" borderId="0" xfId="21" applyNumberFormat="1" applyFont="1" applyFill="1" applyBorder="1" applyAlignment="1">
      <alignment horizontal="center" vertical="center"/>
    </xf>
    <xf numFmtId="178" fontId="14" fillId="3" borderId="0" xfId="20" applyNumberFormat="1" applyFont="1" applyFill="1" applyBorder="1" applyAlignment="1" applyProtection="1">
      <alignment horizontal="right" vertical="center"/>
      <protection locked="0"/>
    </xf>
    <xf numFmtId="0" fontId="14" fillId="3" borderId="0" xfId="21" applyFont="1" applyFill="1" applyBorder="1" applyAlignment="1">
      <alignment horizontal="center" vertical="center"/>
    </xf>
    <xf numFmtId="49" fontId="14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20" applyNumberFormat="1" applyFont="1" applyFill="1" applyBorder="1" applyAlignment="1" applyProtection="1">
      <alignment horizontal="centerContinuous" vertical="center" wrapText="1"/>
    </xf>
    <xf numFmtId="178" fontId="14" fillId="0" borderId="0" xfId="20" applyNumberFormat="1" applyFont="1" applyFill="1" applyBorder="1" applyAlignment="1" applyProtection="1">
      <alignment horizontal="right" vertical="center"/>
    </xf>
    <xf numFmtId="0" fontId="14" fillId="3" borderId="0" xfId="21" quotePrefix="1" applyFont="1" applyFill="1" applyBorder="1" applyAlignment="1">
      <alignment horizontal="center" vertical="center" wrapText="1"/>
    </xf>
    <xf numFmtId="0" fontId="14" fillId="3" borderId="0" xfId="21" applyFont="1" applyFill="1" applyBorder="1" applyAlignment="1">
      <alignment horizontal="center" vertical="center" wrapText="1"/>
    </xf>
    <xf numFmtId="0" fontId="20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21" applyNumberFormat="1" applyFont="1" applyFill="1" applyBorder="1" applyAlignment="1">
      <alignment horizontal="center" vertical="center" wrapText="1"/>
    </xf>
    <xf numFmtId="0" fontId="17" fillId="0" borderId="0" xfId="21" applyNumberFormat="1" applyFont="1" applyFill="1" applyBorder="1" applyAlignment="1">
      <alignment horizontal="center" vertical="center"/>
    </xf>
    <xf numFmtId="178" fontId="17" fillId="0" borderId="0" xfId="20" applyNumberFormat="1" applyFont="1" applyFill="1" applyBorder="1" applyAlignment="1" applyProtection="1">
      <alignment horizontal="right" vertical="center"/>
      <protection locked="0"/>
    </xf>
    <xf numFmtId="0" fontId="17" fillId="0" borderId="0" xfId="21" applyFont="1" applyFill="1" applyBorder="1" applyAlignment="1">
      <alignment horizontal="center" vertical="center" wrapText="1"/>
    </xf>
    <xf numFmtId="0" fontId="14" fillId="4" borderId="0" xfId="21" applyNumberFormat="1" applyFont="1" applyFill="1" applyBorder="1" applyAlignment="1">
      <alignment horizontal="center" vertical="center" wrapText="1"/>
    </xf>
    <xf numFmtId="0" fontId="14" fillId="4" borderId="0" xfId="21" applyNumberFormat="1" applyFont="1" applyFill="1" applyBorder="1" applyAlignment="1">
      <alignment horizontal="center" vertical="center"/>
    </xf>
    <xf numFmtId="178" fontId="14" fillId="4" borderId="0" xfId="20" applyNumberFormat="1" applyFont="1" applyFill="1" applyBorder="1" applyAlignment="1" applyProtection="1">
      <alignment horizontal="right" vertical="center"/>
      <protection locked="0"/>
    </xf>
    <xf numFmtId="0" fontId="24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21" applyNumberFormat="1" applyFont="1" applyBorder="1" applyAlignment="1">
      <alignment horizontal="center" vertical="center" wrapText="1"/>
    </xf>
    <xf numFmtId="0" fontId="14" fillId="0" borderId="0" xfId="24" applyNumberFormat="1" applyFont="1" applyBorder="1" applyAlignment="1">
      <alignment horizontal="center" vertical="center"/>
    </xf>
    <xf numFmtId="0" fontId="14" fillId="0" borderId="0" xfId="20" applyNumberFormat="1" applyFont="1" applyFill="1"/>
    <xf numFmtId="179" fontId="21" fillId="0" borderId="21" xfId="0" applyNumberFormat="1" applyFont="1" applyFill="1" applyBorder="1" applyAlignment="1">
      <alignment horizontal="right" vertical="center"/>
    </xf>
    <xf numFmtId="178" fontId="21" fillId="0" borderId="21" xfId="21" applyNumberFormat="1" applyFont="1" applyFill="1" applyBorder="1" applyAlignment="1">
      <alignment horizontal="right" vertical="center"/>
    </xf>
    <xf numFmtId="179" fontId="32" fillId="0" borderId="21" xfId="0" applyNumberFormat="1" applyFont="1" applyFill="1" applyBorder="1" applyAlignment="1">
      <alignment horizontal="right" vertical="center"/>
    </xf>
    <xf numFmtId="178" fontId="32" fillId="0" borderId="21" xfId="0" applyNumberFormat="1" applyFont="1" applyFill="1" applyBorder="1" applyAlignment="1">
      <alignment horizontal="right" vertical="center"/>
    </xf>
    <xf numFmtId="0" fontId="20" fillId="0" borderId="21" xfId="21" applyNumberFormat="1" applyFont="1" applyFill="1" applyBorder="1" applyAlignment="1">
      <alignment horizontal="center" vertical="center" wrapText="1"/>
    </xf>
    <xf numFmtId="0" fontId="79" fillId="0" borderId="21" xfId="0" applyFont="1" applyFill="1" applyBorder="1" applyAlignment="1">
      <alignment horizontal="center" vertical="center" wrapText="1"/>
    </xf>
    <xf numFmtId="0" fontId="14" fillId="0" borderId="27" xfId="20" applyNumberFormat="1" applyFont="1" applyFill="1" applyBorder="1" applyAlignment="1" applyProtection="1">
      <alignment horizontal="center" vertical="center" wrapText="1"/>
    </xf>
    <xf numFmtId="49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0" xfId="20" applyNumberFormat="1" applyFont="1" applyFill="1" applyBorder="1" applyAlignment="1" applyProtection="1">
      <alignment horizontal="center" vertical="center" wrapText="1"/>
    </xf>
    <xf numFmtId="0" fontId="14" fillId="0" borderId="31" xfId="20" applyNumberFormat="1" applyFont="1" applyFill="1" applyBorder="1" applyAlignment="1" applyProtection="1">
      <alignment horizontal="center" vertical="center" wrapText="1"/>
    </xf>
    <xf numFmtId="49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2" xfId="20" applyNumberFormat="1" applyFont="1" applyFill="1" applyBorder="1" applyAlignment="1" applyProtection="1">
      <alignment horizontal="center" vertical="center" wrapText="1"/>
    </xf>
    <xf numFmtId="49" fontId="22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4" xfId="20" applyNumberFormat="1" applyFont="1" applyFill="1" applyBorder="1" applyAlignment="1" applyProtection="1">
      <alignment horizontal="center" vertical="center" wrapText="1"/>
    </xf>
    <xf numFmtId="0" fontId="14" fillId="0" borderId="32" xfId="0" applyFont="1" applyBorder="1" applyAlignment="1">
      <alignment horizontal="center" vertical="center"/>
    </xf>
    <xf numFmtId="49" fontId="22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21" applyNumberFormat="1" applyFont="1" applyFill="1" applyBorder="1" applyAlignment="1">
      <alignment horizontal="center" vertical="center" wrapText="1"/>
    </xf>
    <xf numFmtId="0" fontId="22" fillId="0" borderId="21" xfId="21" applyNumberFormat="1" applyFont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0" fontId="22" fillId="0" borderId="21" xfId="21" applyNumberFormat="1" applyFont="1" applyFill="1" applyBorder="1" applyAlignment="1">
      <alignment horizontal="center" vertical="center" wrapText="1"/>
    </xf>
    <xf numFmtId="0" fontId="22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22" fillId="3" borderId="21" xfId="0" applyNumberFormat="1" applyFont="1" applyFill="1" applyBorder="1" applyAlignment="1">
      <alignment horizontal="center" vertical="center" wrapText="1"/>
    </xf>
    <xf numFmtId="0" fontId="22" fillId="3" borderId="28" xfId="20" applyNumberFormat="1" applyFont="1" applyFill="1" applyBorder="1" applyAlignment="1" applyProtection="1">
      <alignment horizontal="center" vertical="center" wrapText="1"/>
      <protection locked="0"/>
    </xf>
    <xf numFmtId="0" fontId="22" fillId="0" borderId="28" xfId="21" applyNumberFormat="1" applyFont="1" applyBorder="1" applyAlignment="1">
      <alignment horizontal="center" vertical="center" wrapText="1"/>
    </xf>
    <xf numFmtId="0" fontId="22" fillId="3" borderId="28" xfId="0" applyNumberFormat="1" applyFont="1" applyFill="1" applyBorder="1" applyAlignment="1">
      <alignment horizontal="center" vertical="center" wrapText="1"/>
    </xf>
    <xf numFmtId="0" fontId="22" fillId="0" borderId="28" xfId="20" applyNumberFormat="1" applyFont="1" applyFill="1" applyBorder="1" applyAlignment="1" applyProtection="1">
      <alignment horizontal="center" vertical="center" wrapText="1"/>
      <protection locked="0"/>
    </xf>
    <xf numFmtId="0" fontId="14" fillId="3" borderId="28" xfId="20" applyNumberFormat="1" applyFont="1" applyFill="1" applyBorder="1" applyAlignment="1" applyProtection="1">
      <alignment horizontal="center" vertical="center" wrapText="1"/>
      <protection locked="0"/>
    </xf>
    <xf numFmtId="0" fontId="22" fillId="0" borderId="32" xfId="20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2" applyFont="1" applyBorder="1"/>
    <xf numFmtId="0" fontId="35" fillId="0" borderId="36" xfId="22" applyFont="1" applyBorder="1"/>
    <xf numFmtId="0" fontId="35" fillId="0" borderId="0" xfId="22" applyFont="1" applyBorder="1"/>
    <xf numFmtId="0" fontId="35" fillId="0" borderId="0" xfId="22" applyFont="1" applyBorder="1" applyAlignment="1">
      <alignment horizontal="right"/>
    </xf>
    <xf numFmtId="0" fontId="35" fillId="0" borderId="0" xfId="22" applyFont="1" applyBorder="1" applyAlignment="1">
      <alignment horizontal="center"/>
    </xf>
    <xf numFmtId="0" fontId="35" fillId="0" borderId="0" xfId="22" applyFont="1"/>
    <xf numFmtId="0" fontId="36" fillId="0" borderId="0" xfId="22" applyFont="1"/>
    <xf numFmtId="0" fontId="36" fillId="0" borderId="37" xfId="22" applyFont="1" applyBorder="1" applyAlignment="1">
      <alignment horizontal="distributed" vertical="center"/>
    </xf>
    <xf numFmtId="0" fontId="36" fillId="0" borderId="24" xfId="22" applyFont="1" applyBorder="1" applyAlignment="1">
      <alignment horizontal="distributed" vertical="center" wrapText="1"/>
    </xf>
    <xf numFmtId="0" fontId="36" fillId="0" borderId="21" xfId="22" applyFont="1" applyBorder="1" applyAlignment="1">
      <alignment horizontal="distributed" vertical="center" wrapText="1"/>
    </xf>
    <xf numFmtId="0" fontId="36" fillId="0" borderId="23" xfId="22" applyFont="1" applyBorder="1" applyAlignment="1">
      <alignment horizontal="distributed" vertical="center" wrapText="1"/>
    </xf>
    <xf numFmtId="0" fontId="36" fillId="0" borderId="21" xfId="22" applyFont="1" applyBorder="1" applyAlignment="1">
      <alignment horizontal="distributed" vertical="center"/>
    </xf>
    <xf numFmtId="0" fontId="35" fillId="0" borderId="0" xfId="22" applyFont="1" applyAlignment="1">
      <alignment horizontal="right"/>
    </xf>
    <xf numFmtId="0" fontId="35" fillId="0" borderId="0" xfId="22" applyFont="1" applyAlignment="1">
      <alignment horizontal="center"/>
    </xf>
    <xf numFmtId="0" fontId="38" fillId="0" borderId="0" xfId="23" applyFont="1" applyBorder="1" applyAlignment="1">
      <alignment horizontal="centerContinuous" vertical="center"/>
    </xf>
    <xf numFmtId="0" fontId="35" fillId="0" borderId="0" xfId="23" applyFont="1" applyBorder="1" applyAlignment="1">
      <alignment horizontal="centerContinuous" vertical="center"/>
    </xf>
    <xf numFmtId="0" fontId="35" fillId="0" borderId="0" xfId="23" applyFont="1" applyAlignment="1">
      <alignment horizontal="centerContinuous" vertical="center"/>
    </xf>
    <xf numFmtId="0" fontId="35" fillId="0" borderId="0" xfId="23" applyFont="1" applyAlignment="1">
      <alignment vertical="center"/>
    </xf>
    <xf numFmtId="0" fontId="35" fillId="0" borderId="0" xfId="23" applyFont="1" applyBorder="1" applyAlignment="1">
      <alignment horizontal="distributed"/>
    </xf>
    <xf numFmtId="0" fontId="35" fillId="0" borderId="0" xfId="23" applyFont="1" applyBorder="1"/>
    <xf numFmtId="0" fontId="39" fillId="0" borderId="0" xfId="23" applyFont="1" applyBorder="1" applyAlignment="1" applyProtection="1">
      <alignment horizontal="center" vertical="center"/>
    </xf>
    <xf numFmtId="0" fontId="40" fillId="0" borderId="0" xfId="0" applyFont="1" applyAlignment="1">
      <alignment horizontal="centerContinuous" vertical="center"/>
    </xf>
    <xf numFmtId="0" fontId="41" fillId="0" borderId="0" xfId="23" applyFont="1" applyAlignment="1">
      <alignment horizontal="centerContinuous" vertical="center"/>
    </xf>
    <xf numFmtId="0" fontId="35" fillId="0" borderId="0" xfId="23" applyFont="1"/>
    <xf numFmtId="0" fontId="42" fillId="0" borderId="23" xfId="23" applyFont="1" applyBorder="1" applyAlignment="1">
      <alignment horizontal="distributed" wrapText="1"/>
    </xf>
    <xf numFmtId="0" fontId="42" fillId="0" borderId="38" xfId="23" applyFont="1" applyBorder="1" applyAlignment="1">
      <alignment horizontal="centerContinuous" vertical="center"/>
    </xf>
    <xf numFmtId="0" fontId="42" fillId="0" borderId="5" xfId="23" applyFont="1" applyBorder="1" applyAlignment="1">
      <alignment horizontal="centerContinuous" vertical="center"/>
    </xf>
    <xf numFmtId="0" fontId="42" fillId="0" borderId="39" xfId="23" applyFont="1" applyBorder="1" applyAlignment="1">
      <alignment horizontal="centerContinuous" vertical="center"/>
    </xf>
    <xf numFmtId="0" fontId="42" fillId="0" borderId="39" xfId="23" applyFont="1" applyBorder="1" applyAlignment="1">
      <alignment horizontal="distributed" wrapText="1"/>
    </xf>
    <xf numFmtId="0" fontId="36" fillId="0" borderId="0" xfId="23" applyFont="1" applyAlignment="1">
      <alignment horizontal="center" vertical="center"/>
    </xf>
    <xf numFmtId="0" fontId="36" fillId="0" borderId="0" xfId="23" applyFont="1"/>
    <xf numFmtId="0" fontId="42" fillId="0" borderId="24" xfId="23" applyFont="1" applyBorder="1" applyAlignment="1">
      <alignment horizontal="distributed" wrapText="1"/>
    </xf>
    <xf numFmtId="0" fontId="42" fillId="0" borderId="40" xfId="23" applyFont="1" applyBorder="1" applyAlignment="1">
      <alignment horizontal="distributed" vertical="center" wrapText="1"/>
    </xf>
    <xf numFmtId="0" fontId="42" fillId="0" borderId="41" xfId="23" applyFont="1" applyBorder="1" applyAlignment="1">
      <alignment horizontal="distributed" vertical="center" wrapText="1"/>
    </xf>
    <xf numFmtId="0" fontId="42" fillId="0" borderId="42" xfId="23" applyFont="1" applyBorder="1" applyAlignment="1">
      <alignment horizontal="distributed" vertical="center" wrapText="1"/>
    </xf>
    <xf numFmtId="0" fontId="42" fillId="0" borderId="43" xfId="23" applyFont="1" applyBorder="1"/>
    <xf numFmtId="0" fontId="36" fillId="0" borderId="0" xfId="23" applyFont="1" applyAlignment="1">
      <alignment horizontal="center" vertical="center" wrapText="1"/>
    </xf>
    <xf numFmtId="0" fontId="42" fillId="0" borderId="23" xfId="23" applyFont="1" applyBorder="1" applyAlignment="1">
      <alignment horizontal="distributed" vertical="center" wrapText="1"/>
    </xf>
    <xf numFmtId="178" fontId="36" fillId="0" borderId="44" xfId="23" applyNumberFormat="1" applyFont="1" applyBorder="1" applyAlignment="1">
      <alignment horizontal="right" vertical="center"/>
    </xf>
    <xf numFmtId="179" fontId="36" fillId="0" borderId="5" xfId="23" applyNumberFormat="1" applyFont="1" applyBorder="1" applyAlignment="1">
      <alignment horizontal="center" vertical="center"/>
    </xf>
    <xf numFmtId="178" fontId="36" fillId="0" borderId="45" xfId="23" applyNumberFormat="1" applyFont="1" applyBorder="1" applyAlignment="1">
      <alignment horizontal="right" vertical="center"/>
    </xf>
    <xf numFmtId="0" fontId="36" fillId="0" borderId="39" xfId="23" applyFont="1" applyBorder="1" applyAlignment="1">
      <alignment horizontal="center" vertical="center"/>
    </xf>
    <xf numFmtId="179" fontId="36" fillId="0" borderId="0" xfId="23" applyNumberFormat="1" applyFont="1" applyAlignment="1">
      <alignment horizontal="center" vertical="center"/>
    </xf>
    <xf numFmtId="0" fontId="42" fillId="0" borderId="46" xfId="23" applyFont="1" applyBorder="1" applyAlignment="1">
      <alignment horizontal="distributed" vertical="center" wrapText="1"/>
    </xf>
    <xf numFmtId="178" fontId="36" fillId="0" borderId="47" xfId="23" applyNumberFormat="1" applyFont="1" applyBorder="1" applyAlignment="1">
      <alignment horizontal="right" vertical="center"/>
    </xf>
    <xf numFmtId="179" fontId="36" fillId="0" borderId="48" xfId="23" applyNumberFormat="1" applyFont="1" applyBorder="1" applyAlignment="1">
      <alignment horizontal="center" vertical="center"/>
    </xf>
    <xf numFmtId="178" fontId="36" fillId="0" borderId="49" xfId="23" applyNumberFormat="1" applyFont="1" applyBorder="1" applyAlignment="1">
      <alignment horizontal="right" vertical="center"/>
    </xf>
    <xf numFmtId="0" fontId="36" fillId="0" borderId="49" xfId="23" applyFont="1" applyBorder="1" applyAlignment="1">
      <alignment horizontal="center" vertical="center"/>
    </xf>
    <xf numFmtId="0" fontId="42" fillId="0" borderId="46" xfId="23" applyFont="1" applyBorder="1" applyAlignment="1">
      <alignment horizontal="distributed" vertical="distributed" wrapText="1"/>
    </xf>
    <xf numFmtId="0" fontId="42" fillId="0" borderId="50" xfId="23" applyFont="1" applyBorder="1" applyAlignment="1">
      <alignment horizontal="distributed" vertical="center" wrapText="1"/>
    </xf>
    <xf numFmtId="0" fontId="42" fillId="0" borderId="37" xfId="23" applyFont="1" applyBorder="1" applyAlignment="1">
      <alignment horizontal="distributed" vertical="center" wrapText="1"/>
    </xf>
    <xf numFmtId="178" fontId="36" fillId="0" borderId="40" xfId="23" applyNumberFormat="1" applyFont="1" applyBorder="1" applyAlignment="1">
      <alignment horizontal="right" vertical="center"/>
    </xf>
    <xf numFmtId="179" fontId="36" fillId="0" borderId="41" xfId="23" applyNumberFormat="1" applyFont="1" applyBorder="1" applyAlignment="1">
      <alignment horizontal="center" vertical="center"/>
    </xf>
    <xf numFmtId="178" fontId="36" fillId="0" borderId="42" xfId="23" applyNumberFormat="1" applyFont="1" applyBorder="1" applyAlignment="1">
      <alignment horizontal="right" vertical="center"/>
    </xf>
    <xf numFmtId="0" fontId="36" fillId="0" borderId="42" xfId="23" applyFont="1" applyBorder="1" applyAlignment="1">
      <alignment horizontal="center" vertical="center"/>
    </xf>
    <xf numFmtId="0" fontId="35" fillId="0" borderId="0" xfId="23" applyFont="1" applyBorder="1" applyAlignment="1">
      <alignment horizontal="center" vertical="center" wrapText="1"/>
    </xf>
    <xf numFmtId="178" fontId="35" fillId="0" borderId="0" xfId="23" applyNumberFormat="1" applyFont="1" applyBorder="1" applyAlignment="1">
      <alignment horizontal="distributed" vertical="center"/>
    </xf>
    <xf numFmtId="178" fontId="35" fillId="0" borderId="0" xfId="23" applyNumberFormat="1" applyFont="1" applyBorder="1" applyAlignment="1">
      <alignment horizontal="center" vertical="center" wrapText="1"/>
    </xf>
    <xf numFmtId="0" fontId="33" fillId="3" borderId="0" xfId="20" applyFont="1" applyFill="1" applyAlignment="1" applyProtection="1">
      <alignment horizontal="centerContinuous"/>
    </xf>
    <xf numFmtId="0" fontId="36" fillId="3" borderId="0" xfId="20" applyFont="1" applyFill="1" applyAlignment="1" applyProtection="1">
      <alignment horizontal="centerContinuous"/>
    </xf>
    <xf numFmtId="0" fontId="36" fillId="3" borderId="0" xfId="20" applyFont="1" applyFill="1" applyAlignment="1" applyProtection="1">
      <alignment horizontal="centerContinuous" vertical="center"/>
    </xf>
    <xf numFmtId="0" fontId="36" fillId="3" borderId="0" xfId="20" applyFont="1" applyFill="1" applyBorder="1" applyProtection="1"/>
    <xf numFmtId="0" fontId="36" fillId="3" borderId="0" xfId="20" applyFont="1" applyFill="1"/>
    <xf numFmtId="0" fontId="36" fillId="3" borderId="0" xfId="20" applyFont="1" applyFill="1" applyProtection="1"/>
    <xf numFmtId="49" fontId="36" fillId="3" borderId="0" xfId="20" applyNumberFormat="1" applyFont="1" applyFill="1" applyProtection="1"/>
    <xf numFmtId="0" fontId="36" fillId="3" borderId="0" xfId="20" applyFont="1" applyFill="1" applyAlignment="1" applyProtection="1">
      <alignment horizontal="right" vertical="center"/>
    </xf>
    <xf numFmtId="0" fontId="36" fillId="3" borderId="0" xfId="20" applyFont="1" applyFill="1" applyBorder="1" applyAlignment="1" applyProtection="1">
      <alignment horizontal="center"/>
    </xf>
    <xf numFmtId="0" fontId="42" fillId="3" borderId="23" xfId="20" applyNumberFormat="1" applyFont="1" applyFill="1" applyBorder="1" applyAlignment="1" applyProtection="1">
      <alignment horizontal="center" wrapText="1"/>
    </xf>
    <xf numFmtId="0" fontId="42" fillId="3" borderId="21" xfId="20" applyNumberFormat="1" applyFont="1" applyFill="1" applyBorder="1" applyAlignment="1" applyProtection="1">
      <alignment horizontal="centerContinuous" vertical="center" wrapText="1"/>
    </xf>
    <xf numFmtId="178" fontId="36" fillId="3" borderId="0" xfId="20" applyNumberFormat="1" applyFont="1" applyFill="1" applyBorder="1" applyAlignment="1" applyProtection="1">
      <alignment horizontal="center" vertical="center" wrapText="1"/>
    </xf>
    <xf numFmtId="0" fontId="42" fillId="3" borderId="24" xfId="20" applyNumberFormat="1" applyFont="1" applyFill="1" applyBorder="1" applyAlignment="1" applyProtection="1">
      <alignment horizontal="center" vertical="top" wrapText="1"/>
    </xf>
    <xf numFmtId="0" fontId="42" fillId="3" borderId="24" xfId="20" applyNumberFormat="1" applyFont="1" applyFill="1" applyBorder="1" applyAlignment="1" applyProtection="1">
      <alignment wrapText="1"/>
    </xf>
    <xf numFmtId="0" fontId="42" fillId="3" borderId="21" xfId="20" applyNumberFormat="1" applyFont="1" applyFill="1" applyBorder="1" applyAlignment="1" applyProtection="1">
      <alignment horizontal="distributed" vertical="center" wrapText="1"/>
    </xf>
    <xf numFmtId="49" fontId="36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6" fillId="3" borderId="21" xfId="20" applyNumberFormat="1" applyFont="1" applyFill="1" applyBorder="1" applyAlignment="1" applyProtection="1">
      <alignment horizontal="center" vertical="center" wrapText="1"/>
      <protection locked="0"/>
    </xf>
    <xf numFmtId="178" fontId="36" fillId="3" borderId="0" xfId="20" applyNumberFormat="1" applyFont="1" applyFill="1" applyBorder="1" applyAlignment="1" applyProtection="1">
      <alignment horizontal="center" vertical="center" wrapText="1"/>
      <protection locked="0"/>
    </xf>
    <xf numFmtId="178" fontId="46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6" fillId="3" borderId="0" xfId="20" applyFont="1" applyFill="1" applyBorder="1" applyAlignment="1" applyProtection="1">
      <alignment horizontal="center" vertical="center"/>
    </xf>
    <xf numFmtId="0" fontId="36" fillId="3" borderId="0" xfId="20" applyFont="1" applyFill="1" applyBorder="1" applyAlignment="1" applyProtection="1">
      <alignment horizontal="center" vertical="center" wrapText="1"/>
    </xf>
    <xf numFmtId="178" fontId="36" fillId="3" borderId="21" xfId="20" applyNumberFormat="1" applyFont="1" applyFill="1" applyBorder="1" applyAlignment="1" applyProtection="1">
      <alignment horizontal="right" vertical="center"/>
    </xf>
    <xf numFmtId="0" fontId="36" fillId="3" borderId="21" xfId="20" applyNumberFormat="1" applyFont="1" applyFill="1" applyBorder="1" applyAlignment="1" applyProtection="1">
      <alignment horizontal="center" vertical="center" wrapText="1"/>
    </xf>
    <xf numFmtId="0" fontId="36" fillId="3" borderId="0" xfId="20" applyFont="1" applyFill="1" applyBorder="1"/>
    <xf numFmtId="0" fontId="36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36" fillId="0" borderId="0" xfId="20" applyNumberFormat="1" applyFont="1" applyFill="1" applyBorder="1" applyAlignment="1" applyProtection="1">
      <alignment horizontal="center" vertical="center" wrapText="1"/>
      <protection locked="0"/>
    </xf>
    <xf numFmtId="178" fontId="36" fillId="0" borderId="0" xfId="20" applyNumberFormat="1" applyFont="1" applyFill="1" applyBorder="1" applyAlignment="1" applyProtection="1">
      <alignment horizontal="center" vertical="center" wrapText="1"/>
    </xf>
    <xf numFmtId="0" fontId="36" fillId="0" borderId="0" xfId="0" applyFont="1" applyFill="1"/>
    <xf numFmtId="0" fontId="36" fillId="0" borderId="0" xfId="20" applyFont="1" applyFill="1"/>
    <xf numFmtId="0" fontId="36" fillId="3" borderId="0" xfId="0" applyFont="1" applyFill="1"/>
    <xf numFmtId="178" fontId="36" fillId="0" borderId="21" xfId="0" applyNumberFormat="1" applyFont="1" applyBorder="1" applyAlignment="1">
      <alignment horizontal="center" vertical="center"/>
    </xf>
    <xf numFmtId="178" fontId="36" fillId="5" borderId="0" xfId="20" applyNumberFormat="1" applyFont="1" applyFill="1" applyBorder="1" applyAlignment="1" applyProtection="1">
      <alignment horizontal="center" vertical="center" wrapText="1"/>
    </xf>
    <xf numFmtId="0" fontId="36" fillId="5" borderId="0" xfId="20" applyFont="1" applyFill="1"/>
    <xf numFmtId="178" fontId="47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36" fillId="4" borderId="0" xfId="20" applyNumberFormat="1" applyFont="1" applyFill="1" applyBorder="1" applyAlignment="1" applyProtection="1">
      <alignment horizontal="center" vertical="center" wrapText="1"/>
      <protection locked="0"/>
    </xf>
    <xf numFmtId="178" fontId="36" fillId="4" borderId="0" xfId="20" applyNumberFormat="1" applyFont="1" applyFill="1" applyBorder="1" applyAlignment="1" applyProtection="1">
      <alignment horizontal="center" vertical="center" wrapText="1"/>
    </xf>
    <xf numFmtId="0" fontId="36" fillId="4" borderId="0" xfId="20" applyFont="1" applyFill="1"/>
    <xf numFmtId="49" fontId="36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0" fontId="45" fillId="0" borderId="21" xfId="20" applyNumberFormat="1" applyFont="1" applyFill="1" applyBorder="1" applyAlignment="1" applyProtection="1">
      <alignment horizontal="center" vertical="center" wrapText="1"/>
    </xf>
    <xf numFmtId="178" fontId="37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36" fillId="0" borderId="21" xfId="0" applyNumberFormat="1" applyFont="1" applyBorder="1" applyAlignment="1">
      <alignment horizontal="center" vertical="center"/>
    </xf>
    <xf numFmtId="0" fontId="47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37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47" fillId="0" borderId="21" xfId="20" applyNumberFormat="1" applyFont="1" applyFill="1" applyBorder="1" applyAlignment="1" applyProtection="1">
      <alignment horizontal="center" vertical="center" wrapText="1"/>
      <protection locked="0"/>
    </xf>
    <xf numFmtId="49" fontId="36" fillId="0" borderId="51" xfId="0" quotePrefix="1" applyNumberFormat="1" applyFont="1" applyFill="1" applyBorder="1" applyAlignment="1" applyProtection="1">
      <alignment horizontal="center" vertical="center" wrapText="1"/>
      <protection locked="0"/>
    </xf>
    <xf numFmtId="178" fontId="36" fillId="0" borderId="51" xfId="0" applyNumberFormat="1" applyFont="1" applyFill="1" applyBorder="1" applyAlignment="1" applyProtection="1">
      <alignment horizontal="center" vertical="center" wrapText="1"/>
      <protection locked="0"/>
    </xf>
    <xf numFmtId="49" fontId="36" fillId="0" borderId="2" xfId="0" quotePrefix="1" applyNumberFormat="1" applyFont="1" applyFill="1" applyBorder="1" applyAlignment="1" applyProtection="1">
      <alignment horizontal="center" vertical="center" wrapText="1"/>
      <protection locked="0"/>
    </xf>
    <xf numFmtId="178" fontId="36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6" fillId="3" borderId="0" xfId="20" applyFont="1" applyFill="1" applyAlignment="1">
      <alignment horizontal="right" vertical="center"/>
    </xf>
    <xf numFmtId="0" fontId="33" fillId="0" borderId="0" xfId="20" applyFont="1" applyAlignment="1" applyProtection="1">
      <alignment horizontal="centerContinuous"/>
    </xf>
    <xf numFmtId="49" fontId="36" fillId="0" borderId="0" xfId="20" applyNumberFormat="1" applyFont="1" applyAlignment="1" applyProtection="1">
      <alignment horizontal="centerContinuous"/>
    </xf>
    <xf numFmtId="0" fontId="36" fillId="0" borderId="0" xfId="20" applyFont="1" applyAlignment="1" applyProtection="1">
      <alignment horizontal="centerContinuous"/>
    </xf>
    <xf numFmtId="0" fontId="36" fillId="0" borderId="0" xfId="20" applyFont="1" applyAlignment="1" applyProtection="1">
      <alignment horizontal="centerContinuous" vertical="center"/>
    </xf>
    <xf numFmtId="0" fontId="36" fillId="0" borderId="0" xfId="20" applyFont="1" applyAlignment="1" applyProtection="1">
      <alignment horizontal="center"/>
    </xf>
    <xf numFmtId="0" fontId="36" fillId="0" borderId="0" xfId="20" applyFont="1" applyBorder="1" applyProtection="1"/>
    <xf numFmtId="0" fontId="36" fillId="0" borderId="0" xfId="20" applyFont="1"/>
    <xf numFmtId="0" fontId="36" fillId="0" borderId="0" xfId="20" applyFont="1" applyProtection="1"/>
    <xf numFmtId="49" fontId="36" fillId="0" borderId="0" xfId="20" applyNumberFormat="1" applyFont="1" applyProtection="1"/>
    <xf numFmtId="0" fontId="36" fillId="0" borderId="0" xfId="20" applyFont="1" applyAlignment="1" applyProtection="1">
      <alignment horizontal="right" vertical="center"/>
    </xf>
    <xf numFmtId="0" fontId="36" fillId="0" borderId="0" xfId="20" applyFont="1" applyBorder="1" applyAlignment="1" applyProtection="1">
      <alignment horizontal="center"/>
    </xf>
    <xf numFmtId="0" fontId="42" fillId="3" borderId="38" xfId="20" applyNumberFormat="1" applyFont="1" applyFill="1" applyBorder="1" applyAlignment="1" applyProtection="1">
      <alignment horizontal="center" wrapText="1"/>
    </xf>
    <xf numFmtId="0" fontId="42" fillId="3" borderId="52" xfId="20" applyNumberFormat="1" applyFont="1" applyFill="1" applyBorder="1" applyAlignment="1" applyProtection="1">
      <alignment horizontal="centerContinuous" vertical="center" wrapText="1"/>
    </xf>
    <xf numFmtId="0" fontId="42" fillId="3" borderId="53" xfId="20" applyNumberFormat="1" applyFont="1" applyFill="1" applyBorder="1" applyAlignment="1" applyProtection="1">
      <alignment horizontal="centerContinuous" vertical="center" wrapText="1"/>
    </xf>
    <xf numFmtId="0" fontId="42" fillId="3" borderId="54" xfId="20" applyNumberFormat="1" applyFont="1" applyFill="1" applyBorder="1" applyAlignment="1" applyProtection="1">
      <alignment horizontal="centerContinuous" vertical="center" wrapText="1"/>
    </xf>
    <xf numFmtId="0" fontId="42" fillId="3" borderId="39" xfId="20" applyNumberFormat="1" applyFont="1" applyFill="1" applyBorder="1" applyAlignment="1" applyProtection="1">
      <alignment horizontal="center" wrapText="1"/>
    </xf>
    <xf numFmtId="178" fontId="35" fillId="0" borderId="0" xfId="20" applyNumberFormat="1" applyFont="1" applyBorder="1" applyAlignment="1" applyProtection="1">
      <alignment horizontal="center" vertical="center" wrapText="1"/>
    </xf>
    <xf numFmtId="0" fontId="42" fillId="3" borderId="55" xfId="20" applyNumberFormat="1" applyFont="1" applyFill="1" applyBorder="1" applyAlignment="1" applyProtection="1">
      <alignment horizontal="center" vertical="top" wrapText="1"/>
    </xf>
    <xf numFmtId="0" fontId="42" fillId="3" borderId="43" xfId="20" applyNumberFormat="1" applyFont="1" applyFill="1" applyBorder="1" applyAlignment="1" applyProtection="1">
      <alignment horizontal="center" vertical="top" wrapText="1"/>
    </xf>
    <xf numFmtId="0" fontId="36" fillId="0" borderId="0" xfId="20" applyFont="1" applyBorder="1" applyAlignment="1" applyProtection="1">
      <alignment horizontal="center" vertical="top"/>
    </xf>
    <xf numFmtId="178" fontId="36" fillId="0" borderId="0" xfId="20" applyNumberFormat="1" applyFont="1" applyBorder="1" applyAlignment="1" applyProtection="1">
      <alignment horizontal="center" vertical="center"/>
    </xf>
    <xf numFmtId="0" fontId="36" fillId="0" borderId="21" xfId="0" applyFont="1" applyFill="1" applyBorder="1" applyAlignment="1" applyProtection="1">
      <alignment horizontal="center" vertical="center" wrapText="1"/>
    </xf>
    <xf numFmtId="178" fontId="36" fillId="0" borderId="0" xfId="20" applyNumberFormat="1" applyFont="1" applyBorder="1" applyAlignment="1" applyProtection="1">
      <alignment horizontal="center" vertical="center" wrapText="1"/>
      <protection locked="0"/>
    </xf>
    <xf numFmtId="178" fontId="36" fillId="0" borderId="0" xfId="20" applyNumberFormat="1" applyFont="1" applyBorder="1" applyAlignment="1" applyProtection="1">
      <alignment horizontal="center" vertical="center" wrapText="1"/>
    </xf>
    <xf numFmtId="0" fontId="36" fillId="0" borderId="0" xfId="20" applyFont="1" applyFill="1" applyBorder="1" applyAlignment="1" applyProtection="1">
      <alignment horizontal="center" vertical="center"/>
    </xf>
    <xf numFmtId="0" fontId="36" fillId="0" borderId="0" xfId="20" applyFont="1" applyFill="1" applyBorder="1" applyAlignment="1" applyProtection="1">
      <alignment horizontal="center" vertical="center" wrapText="1"/>
    </xf>
    <xf numFmtId="179" fontId="35" fillId="0" borderId="21" xfId="20" applyNumberFormat="1" applyFont="1" applyBorder="1" applyAlignment="1" applyProtection="1">
      <alignment horizontal="right" vertical="center" wrapText="1"/>
    </xf>
    <xf numFmtId="179" fontId="36" fillId="0" borderId="21" xfId="20" applyNumberFormat="1" applyFont="1" applyBorder="1" applyAlignment="1" applyProtection="1">
      <alignment horizontal="right" vertical="center"/>
    </xf>
    <xf numFmtId="179" fontId="35" fillId="0" borderId="21" xfId="20" applyNumberFormat="1" applyFont="1" applyBorder="1" applyAlignment="1" applyProtection="1">
      <alignment horizontal="center" vertical="center" wrapText="1"/>
    </xf>
    <xf numFmtId="0" fontId="36" fillId="0" borderId="0" xfId="20" applyFont="1" applyBorder="1" applyAlignment="1" applyProtection="1">
      <alignment horizontal="center" vertical="center"/>
    </xf>
    <xf numFmtId="0" fontId="36" fillId="0" borderId="0" xfId="0" applyFont="1"/>
    <xf numFmtId="49" fontId="36" fillId="0" borderId="21" xfId="0" applyNumberFormat="1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179" fontId="36" fillId="0" borderId="21" xfId="0" applyNumberFormat="1" applyFont="1" applyFill="1" applyBorder="1" applyAlignment="1">
      <alignment horizontal="right" vertical="center"/>
    </xf>
    <xf numFmtId="178" fontId="36" fillId="0" borderId="21" xfId="0" applyNumberFormat="1" applyFont="1" applyFill="1" applyBorder="1" applyAlignment="1">
      <alignment horizontal="right" vertical="center"/>
    </xf>
    <xf numFmtId="0" fontId="46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37" fillId="0" borderId="21" xfId="20" applyNumberFormat="1" applyFont="1" applyFill="1" applyBorder="1" applyAlignment="1" applyProtection="1">
      <alignment horizontal="center" vertical="center" wrapText="1"/>
      <protection locked="0"/>
    </xf>
    <xf numFmtId="49" fontId="37" fillId="0" borderId="21" xfId="0" applyNumberFormat="1" applyFont="1" applyFill="1" applyBorder="1" applyAlignment="1">
      <alignment horizontal="center" vertical="center"/>
    </xf>
    <xf numFmtId="49" fontId="36" fillId="0" borderId="0" xfId="20" applyNumberFormat="1" applyFont="1"/>
    <xf numFmtId="179" fontId="36" fillId="0" borderId="0" xfId="20" applyNumberFormat="1" applyFont="1" applyAlignment="1">
      <alignment horizontal="right" vertical="center"/>
    </xf>
    <xf numFmtId="0" fontId="36" fillId="0" borderId="0" xfId="20" applyFont="1" applyBorder="1"/>
    <xf numFmtId="0" fontId="36" fillId="0" borderId="0" xfId="20" applyFont="1" applyAlignment="1">
      <alignment horizontal="right" vertical="center"/>
    </xf>
    <xf numFmtId="0" fontId="36" fillId="0" borderId="2" xfId="20" applyNumberFormat="1" applyFont="1" applyBorder="1" applyAlignment="1" applyProtection="1">
      <alignment horizontal="center" vertical="center" wrapText="1"/>
      <protection locked="0"/>
    </xf>
    <xf numFmtId="0" fontId="36" fillId="0" borderId="21" xfId="0" quotePrefix="1" applyFont="1" applyFill="1" applyBorder="1" applyAlignment="1">
      <alignment horizontal="center" vertical="center" wrapText="1"/>
    </xf>
    <xf numFmtId="0" fontId="36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21" xfId="21" applyNumberFormat="1" applyFont="1" applyFill="1" applyBorder="1" applyAlignment="1">
      <alignment horizontal="center" vertical="center" wrapText="1"/>
    </xf>
    <xf numFmtId="0" fontId="36" fillId="0" borderId="21" xfId="21" applyFont="1" applyFill="1" applyBorder="1" applyAlignment="1">
      <alignment horizontal="center" vertical="center" wrapText="1"/>
    </xf>
    <xf numFmtId="0" fontId="36" fillId="0" borderId="21" xfId="20" applyNumberFormat="1" applyFont="1" applyFill="1" applyBorder="1" applyAlignment="1" applyProtection="1">
      <alignment horizontal="center" vertical="center" wrapText="1"/>
    </xf>
    <xf numFmtId="178" fontId="36" fillId="6" borderId="0" xfId="20" applyNumberFormat="1" applyFont="1" applyFill="1" applyBorder="1" applyAlignment="1" applyProtection="1">
      <alignment horizontal="center" vertical="center" wrapText="1"/>
    </xf>
    <xf numFmtId="0" fontId="36" fillId="6" borderId="0" xfId="20" applyFont="1" applyFill="1" applyBorder="1" applyAlignment="1" applyProtection="1">
      <alignment horizontal="center" vertical="center" wrapText="1"/>
    </xf>
    <xf numFmtId="0" fontId="36" fillId="6" borderId="0" xfId="20" applyFont="1" applyFill="1"/>
    <xf numFmtId="0" fontId="36" fillId="0" borderId="21" xfId="0" applyFont="1" applyFill="1" applyBorder="1" applyAlignment="1">
      <alignment horizontal="center" vertical="center" wrapText="1"/>
    </xf>
    <xf numFmtId="0" fontId="47" fillId="0" borderId="21" xfId="21" applyFont="1" applyFill="1" applyBorder="1" applyAlignment="1">
      <alignment horizontal="center" vertical="center" wrapText="1"/>
    </xf>
    <xf numFmtId="0" fontId="36" fillId="6" borderId="0" xfId="20" applyNumberFormat="1" applyFont="1" applyFill="1" applyBorder="1" applyAlignment="1" applyProtection="1">
      <alignment horizontal="center" vertical="center" wrapText="1"/>
      <protection locked="0"/>
    </xf>
    <xf numFmtId="0" fontId="36" fillId="3" borderId="21" xfId="0" applyFont="1" applyFill="1" applyBorder="1" applyAlignment="1">
      <alignment horizontal="center" vertical="center"/>
    </xf>
    <xf numFmtId="0" fontId="36" fillId="3" borderId="0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22" xfId="21" applyNumberFormat="1" applyFont="1" applyBorder="1" applyAlignment="1">
      <alignment horizontal="center" vertical="center" wrapText="1"/>
    </xf>
    <xf numFmtId="0" fontId="36" fillId="0" borderId="22" xfId="0" applyNumberFormat="1" applyFont="1" applyBorder="1" applyAlignment="1">
      <alignment horizontal="center" vertical="center" wrapText="1"/>
    </xf>
    <xf numFmtId="0" fontId="36" fillId="0" borderId="21" xfId="0" applyNumberFormat="1" applyFont="1" applyFill="1" applyBorder="1" applyAlignment="1">
      <alignment horizontal="center" vertical="center" wrapText="1"/>
    </xf>
    <xf numFmtId="0" fontId="36" fillId="0" borderId="21" xfId="21" applyFont="1" applyFill="1" applyBorder="1" applyAlignment="1">
      <alignment horizontal="center" vertical="center"/>
    </xf>
    <xf numFmtId="0" fontId="36" fillId="0" borderId="21" xfId="21" applyNumberFormat="1" applyFont="1" applyFill="1" applyBorder="1" applyAlignment="1">
      <alignment horizontal="center" vertical="center"/>
    </xf>
    <xf numFmtId="0" fontId="36" fillId="3" borderId="22" xfId="21" applyNumberFormat="1" applyFont="1" applyFill="1" applyBorder="1" applyAlignment="1">
      <alignment horizontal="center" vertical="center" wrapText="1"/>
    </xf>
    <xf numFmtId="0" fontId="36" fillId="6" borderId="0" xfId="0" applyFont="1" applyFill="1"/>
    <xf numFmtId="0" fontId="36" fillId="0" borderId="22" xfId="21" applyNumberFormat="1" applyFont="1" applyFill="1" applyBorder="1" applyAlignment="1">
      <alignment horizontal="center" vertical="center" wrapText="1"/>
    </xf>
    <xf numFmtId="0" fontId="36" fillId="3" borderId="21" xfId="21" applyNumberFormat="1" applyFont="1" applyFill="1" applyBorder="1" applyAlignment="1">
      <alignment horizontal="center" vertical="center"/>
    </xf>
    <xf numFmtId="0" fontId="36" fillId="0" borderId="0" xfId="20" applyFont="1" applyBorder="1" applyAlignment="1" applyProtection="1">
      <alignment horizontal="center" vertical="center" wrapText="1"/>
    </xf>
    <xf numFmtId="0" fontId="42" fillId="0" borderId="52" xfId="20" applyNumberFormat="1" applyFont="1" applyBorder="1" applyAlignment="1" applyProtection="1">
      <alignment horizontal="centerContinuous" vertical="center" wrapText="1"/>
    </xf>
    <xf numFmtId="0" fontId="36" fillId="0" borderId="54" xfId="20" applyNumberFormat="1" applyFont="1" applyBorder="1" applyAlignment="1" applyProtection="1">
      <alignment horizontal="centerContinuous" vertical="center" wrapText="1"/>
    </xf>
    <xf numFmtId="0" fontId="36" fillId="0" borderId="53" xfId="20" applyNumberFormat="1" applyFont="1" applyBorder="1" applyAlignment="1" applyProtection="1">
      <alignment horizontal="centerContinuous" vertical="center" wrapText="1"/>
    </xf>
    <xf numFmtId="0" fontId="36" fillId="0" borderId="56" xfId="20" applyNumberFormat="1" applyFont="1" applyBorder="1" applyAlignment="1" applyProtection="1">
      <alignment horizontal="center" vertical="center" wrapText="1"/>
    </xf>
    <xf numFmtId="49" fontId="36" fillId="0" borderId="51" xfId="20" applyNumberFormat="1" applyFont="1" applyBorder="1" applyAlignment="1" applyProtection="1">
      <alignment horizontal="center" vertical="center" wrapText="1"/>
      <protection locked="0"/>
    </xf>
    <xf numFmtId="178" fontId="36" fillId="0" borderId="51" xfId="20" applyNumberFormat="1" applyFont="1" applyBorder="1" applyAlignment="1" applyProtection="1">
      <alignment horizontal="right" vertical="center"/>
      <protection locked="0"/>
    </xf>
    <xf numFmtId="0" fontId="36" fillId="0" borderId="51" xfId="20" applyNumberFormat="1" applyFont="1" applyBorder="1" applyAlignment="1" applyProtection="1">
      <alignment horizontal="center" vertical="center" wrapText="1"/>
      <protection locked="0"/>
    </xf>
    <xf numFmtId="0" fontId="36" fillId="0" borderId="57" xfId="20" applyNumberFormat="1" applyFont="1" applyBorder="1" applyAlignment="1" applyProtection="1">
      <alignment horizontal="center" vertical="center" wrapText="1"/>
      <protection locked="0"/>
    </xf>
    <xf numFmtId="0" fontId="36" fillId="0" borderId="17" xfId="20" applyNumberFormat="1" applyFont="1" applyBorder="1" applyAlignment="1" applyProtection="1">
      <alignment horizontal="center" vertical="center" wrapText="1"/>
    </xf>
    <xf numFmtId="49" fontId="36" fillId="0" borderId="2" xfId="20" applyNumberFormat="1" applyFont="1" applyBorder="1" applyAlignment="1" applyProtection="1">
      <alignment horizontal="center" vertical="center" wrapText="1"/>
      <protection locked="0"/>
    </xf>
    <xf numFmtId="178" fontId="36" fillId="0" borderId="2" xfId="20" applyNumberFormat="1" applyFont="1" applyBorder="1" applyAlignment="1" applyProtection="1">
      <alignment horizontal="right" vertical="center"/>
      <protection locked="0"/>
    </xf>
    <xf numFmtId="0" fontId="36" fillId="0" borderId="19" xfId="20" applyNumberFormat="1" applyFont="1" applyBorder="1" applyAlignment="1" applyProtection="1">
      <alignment horizontal="center" vertical="center" wrapText="1"/>
      <protection locked="0"/>
    </xf>
    <xf numFmtId="178" fontId="36" fillId="0" borderId="54" xfId="20" applyNumberFormat="1" applyFont="1" applyBorder="1" applyAlignment="1" applyProtection="1">
      <alignment horizontal="right" vertical="center"/>
    </xf>
    <xf numFmtId="0" fontId="36" fillId="0" borderId="54" xfId="20" applyNumberFormat="1" applyFont="1" applyBorder="1" applyAlignment="1" applyProtection="1">
      <alignment horizontal="center" vertical="center" wrapText="1"/>
    </xf>
    <xf numFmtId="0" fontId="36" fillId="0" borderId="53" xfId="20" applyNumberFormat="1" applyFont="1" applyBorder="1" applyAlignment="1" applyProtection="1">
      <alignment horizontal="center" vertical="center" wrapText="1"/>
    </xf>
    <xf numFmtId="0" fontId="49" fillId="0" borderId="0" xfId="20" applyFont="1" applyFill="1" applyAlignment="1" applyProtection="1">
      <alignment horizontal="centerContinuous"/>
    </xf>
    <xf numFmtId="49" fontId="36" fillId="0" borderId="0" xfId="20" applyNumberFormat="1" applyFont="1" applyFill="1" applyAlignment="1" applyProtection="1">
      <alignment horizontal="centerContinuous"/>
    </xf>
    <xf numFmtId="0" fontId="36" fillId="0" borderId="0" xfId="20" applyFont="1" applyFill="1" applyAlignment="1" applyProtection="1">
      <alignment horizontal="centerContinuous"/>
    </xf>
    <xf numFmtId="0" fontId="36" fillId="0" borderId="0" xfId="20" applyFont="1" applyFill="1" applyAlignment="1" applyProtection="1">
      <alignment horizontal="centerContinuous" vertical="center"/>
    </xf>
    <xf numFmtId="0" fontId="36" fillId="0" borderId="0" xfId="20" applyNumberFormat="1" applyFont="1" applyFill="1" applyAlignment="1" applyProtection="1">
      <alignment horizontal="center"/>
    </xf>
    <xf numFmtId="0" fontId="36" fillId="0" borderId="0" xfId="20" applyFont="1" applyFill="1" applyBorder="1" applyProtection="1"/>
    <xf numFmtId="0" fontId="36" fillId="0" borderId="0" xfId="20" applyFont="1" applyFill="1" applyProtection="1"/>
    <xf numFmtId="49" fontId="36" fillId="0" borderId="0" xfId="20" applyNumberFormat="1" applyFont="1" applyFill="1" applyProtection="1"/>
    <xf numFmtId="0" fontId="36" fillId="0" borderId="0" xfId="20" applyFont="1" applyFill="1" applyAlignment="1" applyProtection="1">
      <alignment horizontal="right" vertical="center"/>
    </xf>
    <xf numFmtId="0" fontId="40" fillId="0" borderId="0" xfId="0" applyFont="1" applyFill="1"/>
    <xf numFmtId="0" fontId="36" fillId="0" borderId="0" xfId="20" applyFont="1" applyFill="1" applyBorder="1" applyAlignment="1" applyProtection="1">
      <alignment horizontal="centerContinuous"/>
    </xf>
    <xf numFmtId="0" fontId="36" fillId="0" borderId="0" xfId="20" applyNumberFormat="1" applyFont="1" applyFill="1" applyBorder="1" applyAlignment="1" applyProtection="1">
      <alignment horizontal="center"/>
    </xf>
    <xf numFmtId="0" fontId="36" fillId="0" borderId="0" xfId="20" applyNumberFormat="1" applyFont="1" applyFill="1" applyProtection="1"/>
    <xf numFmtId="0" fontId="42" fillId="0" borderId="23" xfId="20" applyNumberFormat="1" applyFont="1" applyFill="1" applyBorder="1" applyAlignment="1" applyProtection="1">
      <alignment horizontal="center" wrapText="1"/>
    </xf>
    <xf numFmtId="49" fontId="42" fillId="0" borderId="23" xfId="20" applyNumberFormat="1" applyFont="1" applyFill="1" applyBorder="1" applyAlignment="1" applyProtection="1">
      <alignment horizontal="center" wrapText="1"/>
    </xf>
    <xf numFmtId="0" fontId="42" fillId="0" borderId="23" xfId="20" applyNumberFormat="1" applyFont="1" applyFill="1" applyBorder="1" applyAlignment="1" applyProtection="1">
      <alignment horizontal="centerContinuous" vertical="center" wrapText="1"/>
    </xf>
    <xf numFmtId="178" fontId="35" fillId="0" borderId="0" xfId="20" applyNumberFormat="1" applyFont="1" applyFill="1" applyBorder="1" applyAlignment="1" applyProtection="1">
      <alignment horizontal="center" vertical="center" wrapText="1"/>
    </xf>
    <xf numFmtId="0" fontId="42" fillId="0" borderId="24" xfId="20" applyNumberFormat="1" applyFont="1" applyFill="1" applyBorder="1" applyAlignment="1" applyProtection="1">
      <alignment horizontal="center" vertical="top" wrapText="1"/>
    </xf>
    <xf numFmtId="49" fontId="42" fillId="0" borderId="24" xfId="20" applyNumberFormat="1" applyFont="1" applyFill="1" applyBorder="1" applyAlignment="1" applyProtection="1">
      <alignment wrapText="1"/>
    </xf>
    <xf numFmtId="0" fontId="42" fillId="0" borderId="24" xfId="20" applyNumberFormat="1" applyFont="1" applyFill="1" applyBorder="1" applyAlignment="1" applyProtection="1">
      <alignment wrapText="1"/>
    </xf>
    <xf numFmtId="0" fontId="42" fillId="0" borderId="21" xfId="20" applyNumberFormat="1" applyFont="1" applyFill="1" applyBorder="1" applyAlignment="1" applyProtection="1">
      <alignment horizontal="distributed" vertical="center" wrapText="1"/>
    </xf>
    <xf numFmtId="0" fontId="36" fillId="0" borderId="0" xfId="20" applyNumberFormat="1" applyFont="1" applyFill="1" applyBorder="1" applyAlignment="1" applyProtection="1">
      <alignment horizontal="center" vertical="top"/>
    </xf>
    <xf numFmtId="178" fontId="36" fillId="0" borderId="21" xfId="20" applyNumberFormat="1" applyFont="1" applyFill="1" applyBorder="1" applyAlignment="1" applyProtection="1">
      <alignment horizontal="right" vertical="center"/>
    </xf>
    <xf numFmtId="178" fontId="36" fillId="0" borderId="21" xfId="21" applyNumberFormat="1" applyFont="1" applyFill="1" applyBorder="1" applyAlignment="1">
      <alignment horizontal="right" vertical="center"/>
    </xf>
    <xf numFmtId="178" fontId="36" fillId="0" borderId="21" xfId="20" applyNumberFormat="1" applyFont="1" applyFill="1" applyBorder="1" applyAlignment="1" applyProtection="1">
      <alignment horizontal="right" vertical="center"/>
      <protection locked="0"/>
    </xf>
    <xf numFmtId="0" fontId="36" fillId="0" borderId="21" xfId="0" applyNumberFormat="1" applyFont="1" applyFill="1" applyBorder="1" applyAlignment="1">
      <alignment horizontal="center" vertical="center"/>
    </xf>
    <xf numFmtId="49" fontId="36" fillId="0" borderId="0" xfId="20" applyNumberFormat="1" applyFont="1" applyFill="1"/>
    <xf numFmtId="178" fontId="36" fillId="0" borderId="0" xfId="20" applyNumberFormat="1" applyFont="1" applyFill="1" applyAlignment="1">
      <alignment horizontal="right" vertical="center"/>
    </xf>
    <xf numFmtId="49" fontId="36" fillId="0" borderId="0" xfId="20" applyNumberFormat="1" applyFont="1" applyFill="1" applyAlignment="1">
      <alignment horizontal="center" vertical="center"/>
    </xf>
    <xf numFmtId="0" fontId="36" fillId="0" borderId="0" xfId="20" applyFont="1" applyFill="1" applyAlignment="1">
      <alignment horizontal="center" vertical="center"/>
    </xf>
    <xf numFmtId="0" fontId="36" fillId="0" borderId="0" xfId="20" applyNumberFormat="1" applyFont="1" applyFill="1" applyBorder="1"/>
    <xf numFmtId="0" fontId="36" fillId="0" borderId="0" xfId="20" applyFont="1" applyFill="1" applyBorder="1"/>
    <xf numFmtId="0" fontId="36" fillId="0" borderId="0" xfId="20" applyFont="1" applyFill="1" applyAlignment="1">
      <alignment horizontal="right" vertical="center"/>
    </xf>
    <xf numFmtId="0" fontId="40" fillId="0" borderId="0" xfId="20" applyFont="1" applyFill="1" applyBorder="1" applyAlignment="1" applyProtection="1"/>
    <xf numFmtId="0" fontId="36" fillId="0" borderId="58" xfId="0" applyFont="1" applyFill="1" applyBorder="1" applyAlignment="1" applyProtection="1">
      <alignment horizontal="center" vertical="center" wrapText="1"/>
    </xf>
    <xf numFmtId="49" fontId="36" fillId="0" borderId="58" xfId="0" applyNumberFormat="1" applyFont="1" applyFill="1" applyBorder="1" applyAlignment="1" applyProtection="1">
      <alignment horizontal="center" vertical="center" wrapText="1"/>
      <protection locked="0"/>
    </xf>
    <xf numFmtId="178" fontId="36" fillId="0" borderId="58" xfId="0" applyNumberFormat="1" applyFont="1" applyFill="1" applyBorder="1" applyAlignment="1" applyProtection="1">
      <alignment horizontal="center" vertical="center" wrapText="1"/>
      <protection locked="0"/>
    </xf>
    <xf numFmtId="178" fontId="37" fillId="0" borderId="21" xfId="20" applyNumberFormat="1" applyFont="1" applyFill="1" applyBorder="1" applyAlignment="1" applyProtection="1">
      <alignment horizontal="right" vertical="center"/>
      <protection locked="0"/>
    </xf>
    <xf numFmtId="0" fontId="36" fillId="0" borderId="22" xfId="0" applyNumberFormat="1" applyFont="1" applyFill="1" applyBorder="1" applyAlignment="1">
      <alignment horizontal="center" vertical="center" wrapText="1"/>
    </xf>
    <xf numFmtId="0" fontId="50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50" fillId="0" borderId="21" xfId="0" applyFont="1" applyFill="1" applyBorder="1" applyAlignment="1">
      <alignment horizontal="center" vertical="center" wrapText="1"/>
    </xf>
    <xf numFmtId="0" fontId="50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50" fillId="0" borderId="0" xfId="20" applyFont="1" applyFill="1"/>
    <xf numFmtId="0" fontId="36" fillId="0" borderId="25" xfId="21" applyNumberFormat="1" applyFont="1" applyBorder="1" applyAlignment="1">
      <alignment horizontal="center" vertical="center" wrapText="1"/>
    </xf>
    <xf numFmtId="49" fontId="36" fillId="0" borderId="21" xfId="20" applyNumberFormat="1" applyFont="1" applyFill="1" applyBorder="1" applyAlignment="1" applyProtection="1">
      <alignment horizontal="center" vertical="center" wrapText="1"/>
      <protection locked="0"/>
    </xf>
    <xf numFmtId="49" fontId="36" fillId="0" borderId="22" xfId="0" applyNumberFormat="1" applyFont="1" applyBorder="1" applyAlignment="1">
      <alignment horizontal="center" vertical="center" wrapText="1"/>
    </xf>
    <xf numFmtId="49" fontId="36" fillId="0" borderId="22" xfId="0" applyNumberFormat="1" applyFont="1" applyFill="1" applyBorder="1" applyAlignment="1">
      <alignment horizontal="center" vertical="center" wrapText="1"/>
    </xf>
    <xf numFmtId="49" fontId="36" fillId="0" borderId="25" xfId="0" applyNumberFormat="1" applyFont="1" applyBorder="1" applyAlignment="1">
      <alignment horizontal="center" vertical="center" wrapText="1"/>
    </xf>
    <xf numFmtId="0" fontId="36" fillId="0" borderId="21" xfId="0" applyNumberFormat="1" applyFont="1" applyBorder="1" applyAlignment="1">
      <alignment horizontal="center" vertical="center" wrapText="1"/>
    </xf>
    <xf numFmtId="0" fontId="36" fillId="0" borderId="25" xfId="0" applyNumberFormat="1" applyFont="1" applyBorder="1" applyAlignment="1">
      <alignment horizontal="center" vertical="center" wrapText="1"/>
    </xf>
    <xf numFmtId="178" fontId="51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178" fontId="46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36" fillId="0" borderId="58" xfId="0" applyFont="1" applyFill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52" fillId="0" borderId="21" xfId="0" applyFont="1" applyFill="1" applyBorder="1" applyAlignment="1">
      <alignment horizontal="center" vertical="center" wrapText="1"/>
    </xf>
    <xf numFmtId="0" fontId="47" fillId="0" borderId="21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center" vertical="center" wrapText="1"/>
    </xf>
    <xf numFmtId="0" fontId="42" fillId="4" borderId="29" xfId="20" applyNumberFormat="1" applyFont="1" applyFill="1" applyBorder="1" applyAlignment="1" applyProtection="1">
      <alignment horizontal="center" vertical="center" wrapText="1"/>
    </xf>
    <xf numFmtId="0" fontId="42" fillId="4" borderId="59" xfId="20" applyNumberFormat="1" applyFont="1" applyFill="1" applyBorder="1" applyAlignment="1" applyProtection="1">
      <alignment horizontal="center" vertical="center" wrapText="1"/>
    </xf>
    <xf numFmtId="0" fontId="42" fillId="4" borderId="27" xfId="20" applyNumberFormat="1" applyFont="1" applyFill="1" applyBorder="1" applyAlignment="1" applyProtection="1">
      <alignment horizontal="center" vertical="center" wrapText="1"/>
    </xf>
    <xf numFmtId="178" fontId="36" fillId="0" borderId="58" xfId="0" applyNumberFormat="1" applyFont="1" applyFill="1" applyBorder="1" applyAlignment="1" applyProtection="1">
      <alignment horizontal="right" vertical="center"/>
      <protection locked="0"/>
    </xf>
    <xf numFmtId="178" fontId="36" fillId="0" borderId="27" xfId="22" applyNumberFormat="1" applyFont="1" applyBorder="1" applyAlignment="1">
      <alignment horizontal="right" vertical="center"/>
    </xf>
    <xf numFmtId="179" fontId="36" fillId="0" borderId="36" xfId="22" applyNumberFormat="1" applyFont="1" applyBorder="1" applyAlignment="1">
      <alignment horizontal="center" vertical="center"/>
    </xf>
    <xf numFmtId="178" fontId="36" fillId="0" borderId="55" xfId="22" applyNumberFormat="1" applyFont="1" applyBorder="1" applyAlignment="1">
      <alignment horizontal="right" vertical="center"/>
    </xf>
    <xf numFmtId="178" fontId="36" fillId="0" borderId="43" xfId="22" applyNumberFormat="1" applyFont="1" applyBorder="1" applyAlignment="1">
      <alignment horizontal="right" vertical="center"/>
    </xf>
    <xf numFmtId="178" fontId="36" fillId="0" borderId="29" xfId="22" applyNumberFormat="1" applyFont="1" applyBorder="1" applyAlignment="1">
      <alignment horizontal="right" vertical="center"/>
    </xf>
    <xf numFmtId="179" fontId="36" fillId="0" borderId="59" xfId="22" applyNumberFormat="1" applyFont="1" applyBorder="1" applyAlignment="1">
      <alignment horizontal="center" vertical="center"/>
    </xf>
    <xf numFmtId="0" fontId="42" fillId="0" borderId="23" xfId="20" applyNumberFormat="1" applyFont="1" applyFill="1" applyBorder="1" applyAlignment="1" applyProtection="1">
      <alignment horizontal="center" vertical="center" wrapText="1"/>
    </xf>
    <xf numFmtId="49" fontId="42" fillId="0" borderId="23" xfId="20" applyNumberFormat="1" applyFont="1" applyFill="1" applyBorder="1" applyAlignment="1" applyProtection="1">
      <alignment horizontal="center" vertical="center" wrapText="1"/>
    </xf>
    <xf numFmtId="0" fontId="42" fillId="3" borderId="23" xfId="20" applyNumberFormat="1" applyFont="1" applyFill="1" applyBorder="1" applyAlignment="1" applyProtection="1">
      <alignment horizontal="center" vertical="center" wrapText="1"/>
    </xf>
    <xf numFmtId="0" fontId="42" fillId="0" borderId="24" xfId="20" applyNumberFormat="1" applyFont="1" applyFill="1" applyBorder="1" applyAlignment="1" applyProtection="1">
      <alignment horizontal="center" vertical="center" wrapText="1"/>
    </xf>
    <xf numFmtId="0" fontId="42" fillId="3" borderId="24" xfId="20" applyNumberFormat="1" applyFont="1" applyFill="1" applyBorder="1" applyAlignment="1" applyProtection="1">
      <alignment horizontal="center" vertical="center" wrapText="1"/>
    </xf>
    <xf numFmtId="0" fontId="49" fillId="0" borderId="0" xfId="20" applyFont="1" applyFill="1" applyAlignment="1" applyProtection="1">
      <alignment horizontal="center" vertical="center"/>
    </xf>
    <xf numFmtId="49" fontId="36" fillId="0" borderId="0" xfId="20" applyNumberFormat="1" applyFont="1" applyFill="1" applyAlignment="1" applyProtection="1">
      <alignment horizontal="center" vertical="center"/>
    </xf>
    <xf numFmtId="0" fontId="36" fillId="0" borderId="0" xfId="20" applyFont="1" applyFill="1" applyAlignment="1" applyProtection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40" fillId="0" borderId="0" xfId="20" applyFont="1" applyFill="1" applyBorder="1" applyAlignment="1" applyProtection="1">
      <alignment horizontal="center" vertical="center"/>
    </xf>
    <xf numFmtId="49" fontId="42" fillId="0" borderId="24" xfId="20" applyNumberFormat="1" applyFont="1" applyFill="1" applyBorder="1" applyAlignment="1" applyProtection="1">
      <alignment horizontal="center" vertical="center" wrapText="1"/>
    </xf>
    <xf numFmtId="0" fontId="42" fillId="0" borderId="21" xfId="20" applyNumberFormat="1" applyFont="1" applyFill="1" applyBorder="1" applyAlignment="1" applyProtection="1">
      <alignment horizontal="center" vertical="center" wrapText="1"/>
    </xf>
    <xf numFmtId="179" fontId="36" fillId="0" borderId="21" xfId="0" applyNumberFormat="1" applyFont="1" applyFill="1" applyBorder="1" applyAlignment="1" applyProtection="1">
      <alignment horizontal="center" vertical="center"/>
      <protection locked="0"/>
    </xf>
    <xf numFmtId="179" fontId="36" fillId="0" borderId="58" xfId="0" applyNumberFormat="1" applyFont="1" applyFill="1" applyBorder="1" applyAlignment="1" applyProtection="1">
      <alignment horizontal="center" vertical="center"/>
      <protection locked="0"/>
    </xf>
    <xf numFmtId="179" fontId="36" fillId="0" borderId="21" xfId="0" applyNumberFormat="1" applyFont="1" applyFill="1" applyBorder="1" applyAlignment="1">
      <alignment horizontal="center" vertical="center"/>
    </xf>
    <xf numFmtId="178" fontId="36" fillId="0" borderId="21" xfId="20" applyNumberFormat="1" applyFont="1" applyFill="1" applyBorder="1" applyAlignment="1" applyProtection="1">
      <alignment horizontal="center" vertical="center"/>
    </xf>
    <xf numFmtId="0" fontId="36" fillId="0" borderId="21" xfId="20" applyFont="1" applyFill="1" applyBorder="1" applyAlignment="1">
      <alignment horizontal="center" vertical="center"/>
    </xf>
    <xf numFmtId="49" fontId="36" fillId="0" borderId="21" xfId="20" applyNumberFormat="1" applyFont="1" applyFill="1" applyBorder="1" applyAlignment="1">
      <alignment horizontal="center" vertical="center"/>
    </xf>
    <xf numFmtId="178" fontId="36" fillId="0" borderId="21" xfId="20" applyNumberFormat="1" applyFont="1" applyFill="1" applyBorder="1" applyAlignment="1">
      <alignment horizontal="center" vertical="center"/>
    </xf>
    <xf numFmtId="179" fontId="48" fillId="4" borderId="29" xfId="20" applyNumberFormat="1" applyFont="1" applyFill="1" applyBorder="1" applyAlignment="1" applyProtection="1">
      <alignment vertical="center" wrapText="1"/>
    </xf>
    <xf numFmtId="179" fontId="35" fillId="4" borderId="27" xfId="0" applyNumberFormat="1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/>
    </xf>
    <xf numFmtId="179" fontId="5" fillId="0" borderId="21" xfId="0" applyNumberFormat="1" applyFont="1" applyFill="1" applyBorder="1" applyAlignment="1">
      <alignment horizontal="right" vertical="center"/>
    </xf>
    <xf numFmtId="179" fontId="5" fillId="0" borderId="21" xfId="0" applyNumberFormat="1" applyFont="1" applyFill="1" applyBorder="1" applyAlignment="1">
      <alignment vertical="center"/>
    </xf>
    <xf numFmtId="178" fontId="83" fillId="0" borderId="0" xfId="20" applyNumberFormat="1" applyFont="1" applyBorder="1" applyAlignment="1" applyProtection="1">
      <alignment horizontal="center" vertical="center" wrapText="1"/>
      <protection locked="0"/>
    </xf>
    <xf numFmtId="178" fontId="83" fillId="3" borderId="0" xfId="20" applyNumberFormat="1" applyFont="1" applyFill="1" applyBorder="1" applyAlignment="1" applyProtection="1">
      <alignment horizontal="center" vertical="center" wrapText="1"/>
      <protection locked="0"/>
    </xf>
    <xf numFmtId="41" fontId="36" fillId="0" borderId="21" xfId="16" applyFont="1" applyBorder="1" applyAlignment="1">
      <alignment vertical="center"/>
    </xf>
    <xf numFmtId="49" fontId="36" fillId="0" borderId="21" xfId="0" applyNumberFormat="1" applyFont="1" applyBorder="1" applyAlignment="1">
      <alignment horizontal="center" vertical="center" wrapText="1"/>
    </xf>
    <xf numFmtId="41" fontId="36" fillId="0" borderId="21" xfId="16" applyFont="1" applyBorder="1" applyAlignment="1">
      <alignment horizontal="center" vertical="center"/>
    </xf>
    <xf numFmtId="0" fontId="36" fillId="0" borderId="21" xfId="0" quotePrefix="1" applyFont="1" applyFill="1" applyBorder="1" applyAlignment="1" applyProtection="1">
      <alignment horizontal="center" vertical="center" wrapText="1"/>
    </xf>
    <xf numFmtId="0" fontId="36" fillId="0" borderId="21" xfId="20" quotePrefix="1" applyNumberFormat="1" applyFont="1" applyFill="1" applyBorder="1" applyAlignment="1" applyProtection="1">
      <alignment horizontal="center" vertical="center" wrapText="1"/>
    </xf>
    <xf numFmtId="0" fontId="36" fillId="0" borderId="21" xfId="20" quotePrefix="1" applyFont="1" applyFill="1" applyBorder="1" applyAlignment="1">
      <alignment horizontal="center" vertical="center"/>
    </xf>
    <xf numFmtId="0" fontId="36" fillId="0" borderId="21" xfId="0" quotePrefix="1" applyFont="1" applyFill="1" applyBorder="1" applyAlignment="1">
      <alignment horizontal="center" vertical="center"/>
    </xf>
    <xf numFmtId="41" fontId="36" fillId="0" borderId="21" xfId="16" applyFont="1" applyFill="1" applyBorder="1" applyAlignment="1" applyProtection="1">
      <alignment horizontal="center" vertical="center"/>
    </xf>
    <xf numFmtId="41" fontId="36" fillId="0" borderId="21" xfId="16" applyFont="1" applyFill="1" applyBorder="1" applyAlignment="1">
      <alignment horizontal="center" vertical="center"/>
    </xf>
    <xf numFmtId="0" fontId="36" fillId="0" borderId="21" xfId="0" quotePrefix="1" applyNumberFormat="1" applyFont="1" applyFill="1" applyBorder="1" applyAlignment="1">
      <alignment horizontal="center" vertical="center"/>
    </xf>
    <xf numFmtId="49" fontId="36" fillId="0" borderId="21" xfId="20" applyNumberFormat="1" applyFont="1" applyFill="1" applyBorder="1" applyAlignment="1" applyProtection="1">
      <alignment horizontal="center" vertical="center" wrapText="1"/>
    </xf>
    <xf numFmtId="49" fontId="36" fillId="3" borderId="21" xfId="0" applyNumberFormat="1" applyFont="1" applyFill="1" applyBorder="1" applyAlignment="1">
      <alignment horizontal="center" vertical="center"/>
    </xf>
    <xf numFmtId="49" fontId="36" fillId="0" borderId="21" xfId="0" applyNumberFormat="1" applyFont="1" applyFill="1" applyBorder="1" applyAlignment="1">
      <alignment horizontal="center" vertical="center" wrapText="1"/>
    </xf>
    <xf numFmtId="186" fontId="36" fillId="0" borderId="21" xfId="16" applyNumberFormat="1" applyFont="1" applyBorder="1" applyAlignment="1">
      <alignment vertical="center"/>
    </xf>
    <xf numFmtId="186" fontId="36" fillId="0" borderId="21" xfId="16" applyNumberFormat="1" applyFont="1" applyFill="1" applyBorder="1" applyAlignment="1">
      <alignment vertical="center"/>
    </xf>
    <xf numFmtId="186" fontId="36" fillId="0" borderId="21" xfId="16" applyNumberFormat="1" applyFont="1" applyFill="1" applyBorder="1" applyAlignment="1" applyProtection="1">
      <alignment horizontal="center" vertical="center"/>
    </xf>
    <xf numFmtId="186" fontId="36" fillId="3" borderId="21" xfId="16" applyNumberFormat="1" applyFont="1" applyFill="1" applyBorder="1" applyAlignment="1">
      <alignment vertical="center"/>
    </xf>
    <xf numFmtId="186" fontId="5" fillId="0" borderId="21" xfId="16" applyNumberFormat="1" applyFont="1" applyFill="1" applyBorder="1" applyAlignment="1">
      <alignment horizontal="right" vertical="center"/>
    </xf>
    <xf numFmtId="0" fontId="42" fillId="7" borderId="37" xfId="22" applyFont="1" applyFill="1" applyBorder="1" applyAlignment="1">
      <alignment horizontal="distributed" vertical="center"/>
    </xf>
    <xf numFmtId="178" fontId="42" fillId="7" borderId="29" xfId="22" applyNumberFormat="1" applyFont="1" applyFill="1" applyBorder="1" applyAlignment="1">
      <alignment horizontal="right" vertical="center"/>
    </xf>
    <xf numFmtId="179" fontId="42" fillId="7" borderId="59" xfId="22" applyNumberFormat="1" applyFont="1" applyFill="1" applyBorder="1" applyAlignment="1">
      <alignment horizontal="center" vertical="center"/>
    </xf>
    <xf numFmtId="178" fontId="42" fillId="7" borderId="55" xfId="22" applyNumberFormat="1" applyFont="1" applyFill="1" applyBorder="1" applyAlignment="1">
      <alignment horizontal="right" vertical="center"/>
    </xf>
    <xf numFmtId="179" fontId="42" fillId="7" borderId="36" xfId="22" applyNumberFormat="1" applyFont="1" applyFill="1" applyBorder="1" applyAlignment="1">
      <alignment horizontal="center" vertical="center"/>
    </xf>
    <xf numFmtId="178" fontId="42" fillId="7" borderId="43" xfId="22" applyNumberFormat="1" applyFont="1" applyFill="1" applyBorder="1" applyAlignment="1">
      <alignment horizontal="right" vertical="center"/>
    </xf>
    <xf numFmtId="0" fontId="42" fillId="0" borderId="55" xfId="22" applyFont="1" applyBorder="1" applyAlignment="1">
      <alignment horizontal="center" vertical="center" wrapText="1"/>
    </xf>
    <xf numFmtId="179" fontId="42" fillId="0" borderId="36" xfId="22" applyNumberFormat="1" applyFont="1" applyBorder="1" applyAlignment="1">
      <alignment horizontal="center" vertical="center"/>
    </xf>
    <xf numFmtId="0" fontId="42" fillId="0" borderId="43" xfId="22" applyFont="1" applyBorder="1" applyAlignment="1">
      <alignment horizontal="center" vertical="center" wrapText="1"/>
    </xf>
    <xf numFmtId="186" fontId="37" fillId="0" borderId="21" xfId="16" applyNumberFormat="1" applyFont="1" applyFill="1" applyBorder="1" applyAlignment="1" applyProtection="1">
      <alignment horizontal="center" vertical="center"/>
    </xf>
    <xf numFmtId="41" fontId="36" fillId="7" borderId="21" xfId="16" applyFont="1" applyFill="1" applyBorder="1" applyAlignment="1">
      <alignment vertical="center"/>
    </xf>
    <xf numFmtId="186" fontId="36" fillId="7" borderId="21" xfId="16" applyNumberFormat="1" applyFont="1" applyFill="1" applyBorder="1" applyAlignment="1">
      <alignment vertical="center"/>
    </xf>
    <xf numFmtId="41" fontId="36" fillId="8" borderId="21" xfId="16" applyFont="1" applyFill="1" applyBorder="1" applyAlignment="1">
      <alignment vertical="center"/>
    </xf>
    <xf numFmtId="41" fontId="36" fillId="8" borderId="21" xfId="16" applyFont="1" applyFill="1" applyBorder="1" applyAlignment="1" applyProtection="1">
      <alignment vertical="center"/>
      <protection locked="0"/>
    </xf>
    <xf numFmtId="41" fontId="36" fillId="8" borderId="21" xfId="16" applyFont="1" applyFill="1" applyBorder="1" applyAlignment="1">
      <alignment horizontal="right" vertical="center"/>
    </xf>
    <xf numFmtId="41" fontId="45" fillId="8" borderId="21" xfId="16" applyFont="1" applyFill="1" applyBorder="1" applyAlignment="1">
      <alignment vertical="center"/>
    </xf>
    <xf numFmtId="186" fontId="36" fillId="8" borderId="21" xfId="16" applyNumberFormat="1" applyFont="1" applyFill="1" applyBorder="1" applyAlignment="1">
      <alignment vertical="center"/>
    </xf>
    <xf numFmtId="186" fontId="5" fillId="8" borderId="21" xfId="16" applyNumberFormat="1" applyFont="1" applyFill="1" applyBorder="1" applyAlignment="1">
      <alignment horizontal="right" vertical="center"/>
    </xf>
    <xf numFmtId="41" fontId="36" fillId="0" borderId="21" xfId="0" applyNumberFormat="1" applyFont="1" applyFill="1" applyBorder="1" applyAlignment="1">
      <alignment horizontal="center" vertical="center" wrapText="1"/>
    </xf>
    <xf numFmtId="187" fontId="5" fillId="0" borderId="21" xfId="0" applyNumberFormat="1" applyFont="1" applyFill="1" applyBorder="1" applyAlignment="1">
      <alignment horizontal="center" vertical="center" wrapText="1"/>
    </xf>
    <xf numFmtId="186" fontId="5" fillId="0" borderId="21" xfId="0" applyNumberFormat="1" applyFont="1" applyFill="1" applyBorder="1" applyAlignment="1">
      <alignment horizontal="center" vertical="center" wrapText="1"/>
    </xf>
    <xf numFmtId="0" fontId="45" fillId="0" borderId="21" xfId="0" applyFont="1" applyFill="1" applyBorder="1" applyAlignment="1">
      <alignment horizontal="center" vertical="center"/>
    </xf>
    <xf numFmtId="41" fontId="36" fillId="0" borderId="21" xfId="16" applyFont="1" applyFill="1" applyBorder="1" applyAlignment="1">
      <alignment vertical="center"/>
    </xf>
    <xf numFmtId="178" fontId="83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42" fillId="0" borderId="29" xfId="20" applyNumberFormat="1" applyFont="1" applyFill="1" applyBorder="1" applyAlignment="1" applyProtection="1">
      <alignment horizontal="center" vertical="center" wrapText="1"/>
    </xf>
    <xf numFmtId="0" fontId="42" fillId="0" borderId="59" xfId="20" applyNumberFormat="1" applyFont="1" applyFill="1" applyBorder="1" applyAlignment="1" applyProtection="1">
      <alignment horizontal="center" vertical="center" wrapText="1"/>
    </xf>
    <xf numFmtId="0" fontId="42" fillId="0" borderId="27" xfId="20" applyNumberFormat="1" applyFont="1" applyFill="1" applyBorder="1" applyAlignment="1" applyProtection="1">
      <alignment horizontal="center" vertical="center" wrapText="1"/>
    </xf>
    <xf numFmtId="41" fontId="36" fillId="0" borderId="21" xfId="16" applyFont="1" applyFill="1" applyBorder="1" applyAlignment="1" applyProtection="1">
      <alignment vertical="center"/>
      <protection locked="0"/>
    </xf>
    <xf numFmtId="178" fontId="83" fillId="0" borderId="0" xfId="20" applyNumberFormat="1" applyFont="1" applyFill="1" applyBorder="1" applyAlignment="1" applyProtection="1">
      <alignment horizontal="center" vertical="center" wrapText="1"/>
    </xf>
    <xf numFmtId="41" fontId="36" fillId="0" borderId="21" xfId="16" applyFont="1" applyFill="1" applyBorder="1" applyAlignment="1">
      <alignment horizontal="right" vertical="center"/>
    </xf>
    <xf numFmtId="0" fontId="36" fillId="0" borderId="21" xfId="20" applyFont="1" applyFill="1" applyBorder="1" applyAlignment="1">
      <alignment horizontal="center" vertical="center" wrapText="1"/>
    </xf>
    <xf numFmtId="41" fontId="45" fillId="0" borderId="21" xfId="16" applyFont="1" applyFill="1" applyBorder="1" applyAlignment="1">
      <alignment vertical="center"/>
    </xf>
    <xf numFmtId="17" fontId="36" fillId="0" borderId="21" xfId="20" applyNumberFormat="1" applyFont="1" applyFill="1" applyBorder="1" applyAlignment="1" applyProtection="1">
      <alignment horizontal="center" vertical="center" wrapText="1"/>
      <protection locked="0"/>
    </xf>
    <xf numFmtId="41" fontId="36" fillId="0" borderId="21" xfId="16" applyFont="1" applyFill="1" applyBorder="1" applyAlignment="1" applyProtection="1">
      <alignment horizontal="right" vertical="center"/>
      <protection locked="0"/>
    </xf>
    <xf numFmtId="49" fontId="46" fillId="0" borderId="21" xfId="0" applyNumberFormat="1" applyFont="1" applyFill="1" applyBorder="1" applyAlignment="1">
      <alignment horizontal="center" vertical="center" wrapText="1"/>
    </xf>
    <xf numFmtId="49" fontId="47" fillId="0" borderId="21" xfId="0" applyNumberFormat="1" applyFont="1" applyFill="1" applyBorder="1" applyAlignment="1">
      <alignment horizontal="center" vertical="center" wrapText="1"/>
    </xf>
    <xf numFmtId="0" fontId="46" fillId="0" borderId="21" xfId="20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178" fontId="36" fillId="0" borderId="0" xfId="20" applyNumberFormat="1" applyFont="1" applyAlignment="1" applyProtection="1">
      <alignment horizontal="centerContinuous"/>
    </xf>
    <xf numFmtId="178" fontId="36" fillId="0" borderId="0" xfId="20" applyNumberFormat="1" applyFont="1" applyProtection="1"/>
    <xf numFmtId="178" fontId="42" fillId="3" borderId="39" xfId="20" applyNumberFormat="1" applyFont="1" applyFill="1" applyBorder="1" applyAlignment="1" applyProtection="1">
      <alignment horizontal="center" wrapText="1"/>
    </xf>
    <xf numFmtId="178" fontId="42" fillId="3" borderId="43" xfId="20" applyNumberFormat="1" applyFont="1" applyFill="1" applyBorder="1" applyAlignment="1" applyProtection="1">
      <alignment horizontal="center" vertical="top" wrapText="1"/>
    </xf>
    <xf numFmtId="178" fontId="5" fillId="0" borderId="21" xfId="0" applyNumberFormat="1" applyFont="1" applyFill="1" applyBorder="1" applyAlignment="1">
      <alignment horizontal="center" vertical="center" wrapText="1"/>
    </xf>
    <xf numFmtId="178" fontId="36" fillId="0" borderId="21" xfId="20" applyNumberFormat="1" applyFont="1" applyFill="1" applyBorder="1" applyAlignment="1" applyProtection="1">
      <alignment horizontal="center" vertical="center" wrapText="1"/>
    </xf>
    <xf numFmtId="178" fontId="36" fillId="0" borderId="57" xfId="20" applyNumberFormat="1" applyFont="1" applyBorder="1" applyAlignment="1" applyProtection="1">
      <alignment horizontal="center" vertical="center" wrapText="1"/>
      <protection locked="0"/>
    </xf>
    <xf numFmtId="178" fontId="36" fillId="0" borderId="19" xfId="20" applyNumberFormat="1" applyFont="1" applyBorder="1" applyAlignment="1" applyProtection="1">
      <alignment horizontal="center" vertical="center" wrapText="1"/>
      <protection locked="0"/>
    </xf>
    <xf numFmtId="178" fontId="36" fillId="0" borderId="53" xfId="20" applyNumberFormat="1" applyFont="1" applyBorder="1" applyAlignment="1" applyProtection="1">
      <alignment horizontal="center" vertical="center" wrapText="1"/>
    </xf>
    <xf numFmtId="178" fontId="36" fillId="0" borderId="0" xfId="20" applyNumberFormat="1" applyFont="1"/>
    <xf numFmtId="178" fontId="36" fillId="3" borderId="0" xfId="20" applyNumberFormat="1" applyFont="1" applyFill="1" applyAlignment="1" applyProtection="1">
      <alignment horizontal="centerContinuous"/>
    </xf>
    <xf numFmtId="178" fontId="36" fillId="3" borderId="0" xfId="20" applyNumberFormat="1" applyFont="1" applyFill="1" applyProtection="1"/>
    <xf numFmtId="178" fontId="42" fillId="3" borderId="23" xfId="20" applyNumberFormat="1" applyFont="1" applyFill="1" applyBorder="1" applyAlignment="1" applyProtection="1">
      <alignment horizontal="center" wrapText="1"/>
    </xf>
    <xf numFmtId="178" fontId="42" fillId="3" borderId="24" xfId="20" applyNumberFormat="1" applyFont="1" applyFill="1" applyBorder="1" applyAlignment="1" applyProtection="1">
      <alignment horizontal="center" vertical="top" wrapText="1"/>
    </xf>
    <xf numFmtId="178" fontId="36" fillId="0" borderId="21" xfId="0" quotePrefix="1" applyNumberFormat="1" applyFont="1" applyFill="1" applyBorder="1" applyAlignment="1">
      <alignment horizontal="center" vertical="center" wrapText="1"/>
    </xf>
    <xf numFmtId="178" fontId="36" fillId="0" borderId="21" xfId="0" applyNumberFormat="1" applyFont="1" applyFill="1" applyBorder="1" applyAlignment="1">
      <alignment horizontal="center" vertical="center"/>
    </xf>
    <xf numFmtId="178" fontId="36" fillId="0" borderId="21" xfId="0" applyNumberFormat="1" applyFont="1" applyFill="1" applyBorder="1" applyAlignment="1">
      <alignment horizontal="center" vertical="center" wrapText="1"/>
    </xf>
    <xf numFmtId="178" fontId="36" fillId="3" borderId="21" xfId="20" applyNumberFormat="1" applyFont="1" applyFill="1" applyBorder="1" applyAlignment="1" applyProtection="1">
      <alignment horizontal="center" vertical="center" wrapText="1"/>
      <protection locked="0"/>
    </xf>
    <xf numFmtId="178" fontId="36" fillId="3" borderId="21" xfId="20" applyNumberFormat="1" applyFont="1" applyFill="1" applyBorder="1" applyAlignment="1" applyProtection="1">
      <alignment horizontal="center" vertical="center" wrapText="1"/>
    </xf>
    <xf numFmtId="178" fontId="36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36" fillId="3" borderId="0" xfId="20" applyNumberFormat="1" applyFont="1" applyFill="1"/>
    <xf numFmtId="179" fontId="36" fillId="0" borderId="21" xfId="0" applyNumberFormat="1" applyFont="1" applyFill="1" applyBorder="1" applyAlignment="1">
      <alignment horizontal="center" vertical="center" wrapText="1"/>
    </xf>
    <xf numFmtId="179" fontId="36" fillId="0" borderId="21" xfId="20" applyNumberFormat="1" applyFont="1" applyFill="1" applyBorder="1" applyAlignment="1" applyProtection="1">
      <alignment horizontal="center" vertical="center" wrapText="1"/>
    </xf>
    <xf numFmtId="0" fontId="42" fillId="0" borderId="39" xfId="20" applyNumberFormat="1" applyFont="1" applyFill="1" applyBorder="1" applyAlignment="1" applyProtection="1">
      <alignment horizontal="center" wrapText="1"/>
    </xf>
    <xf numFmtId="0" fontId="42" fillId="0" borderId="43" xfId="20" applyNumberFormat="1" applyFont="1" applyFill="1" applyBorder="1" applyAlignment="1" applyProtection="1">
      <alignment horizontal="center" vertical="top" wrapText="1"/>
    </xf>
    <xf numFmtId="0" fontId="36" fillId="0" borderId="57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19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53" xfId="20" applyNumberFormat="1" applyFont="1" applyFill="1" applyBorder="1" applyAlignment="1" applyProtection="1">
      <alignment horizontal="center" vertical="center" wrapText="1"/>
    </xf>
    <xf numFmtId="41" fontId="37" fillId="0" borderId="21" xfId="16" applyFont="1" applyFill="1" applyBorder="1" applyAlignment="1" applyProtection="1">
      <alignment horizontal="center" vertical="center"/>
    </xf>
    <xf numFmtId="41" fontId="5" fillId="0" borderId="21" xfId="16" applyFont="1" applyFill="1" applyBorder="1" applyAlignment="1">
      <alignment horizontal="center" vertical="center"/>
    </xf>
    <xf numFmtId="41" fontId="36" fillId="0" borderId="45" xfId="16" applyFont="1" applyBorder="1" applyAlignment="1">
      <alignment horizontal="right" vertical="center"/>
    </xf>
    <xf numFmtId="41" fontId="36" fillId="0" borderId="49" xfId="16" applyFont="1" applyBorder="1" applyAlignment="1">
      <alignment horizontal="right" vertical="center"/>
    </xf>
    <xf numFmtId="41" fontId="36" fillId="0" borderId="42" xfId="16" applyFont="1" applyBorder="1" applyAlignment="1">
      <alignment horizontal="right" vertical="center"/>
    </xf>
    <xf numFmtId="41" fontId="36" fillId="0" borderId="27" xfId="16" applyFont="1" applyBorder="1" applyAlignment="1">
      <alignment horizontal="right" vertical="center"/>
    </xf>
    <xf numFmtId="41" fontId="36" fillId="0" borderId="27" xfId="16" applyFont="1" applyBorder="1" applyAlignment="1">
      <alignment horizontal="center" vertical="center"/>
    </xf>
    <xf numFmtId="0" fontId="13" fillId="0" borderId="0" xfId="20" applyFont="1" applyFill="1" applyAlignment="1" applyProtection="1">
      <alignment horizontal="center"/>
    </xf>
    <xf numFmtId="41" fontId="13" fillId="0" borderId="0" xfId="16" applyFont="1" applyFill="1" applyBorder="1" applyProtection="1"/>
    <xf numFmtId="0" fontId="13" fillId="0" borderId="0" xfId="20" applyFont="1" applyFill="1" applyBorder="1" applyProtection="1"/>
    <xf numFmtId="0" fontId="13" fillId="0" borderId="0" xfId="20" applyFont="1" applyFill="1" applyBorder="1" applyAlignment="1" applyProtection="1">
      <alignment horizontal="center" vertical="center"/>
    </xf>
    <xf numFmtId="0" fontId="13" fillId="0" borderId="0" xfId="20" applyFont="1" applyFill="1" applyAlignment="1">
      <alignment horizontal="center" vertical="center"/>
    </xf>
    <xf numFmtId="0" fontId="13" fillId="0" borderId="0" xfId="20" applyFont="1" applyFill="1"/>
    <xf numFmtId="188" fontId="13" fillId="0" borderId="0" xfId="20" applyNumberFormat="1" applyFont="1" applyFill="1" applyBorder="1" applyAlignment="1" applyProtection="1">
      <alignment horizontal="center" vertical="center"/>
    </xf>
    <xf numFmtId="0" fontId="13" fillId="0" borderId="0" xfId="20" quotePrefix="1" applyFont="1" applyFill="1"/>
    <xf numFmtId="0" fontId="53" fillId="0" borderId="0" xfId="20" applyFont="1" applyFill="1" applyBorder="1" applyAlignment="1" applyProtection="1">
      <alignment horizontal="center"/>
    </xf>
    <xf numFmtId="41" fontId="53" fillId="0" borderId="0" xfId="16" applyFont="1" applyFill="1" applyBorder="1" applyProtection="1"/>
    <xf numFmtId="0" fontId="53" fillId="0" borderId="0" xfId="20" applyFont="1" applyFill="1" applyBorder="1" applyProtection="1"/>
    <xf numFmtId="0" fontId="53" fillId="0" borderId="0" xfId="20" applyFont="1" applyFill="1" applyBorder="1" applyAlignment="1" applyProtection="1">
      <alignment horizontal="center" vertical="center"/>
    </xf>
    <xf numFmtId="188" fontId="53" fillId="0" borderId="0" xfId="20" applyNumberFormat="1" applyFont="1" applyFill="1" applyBorder="1" applyAlignment="1" applyProtection="1">
      <alignment horizontal="center" vertical="center"/>
    </xf>
    <xf numFmtId="0" fontId="53" fillId="0" borderId="0" xfId="20" applyFont="1" applyFill="1" applyAlignment="1">
      <alignment horizontal="center" vertical="center"/>
    </xf>
    <xf numFmtId="0" fontId="53" fillId="0" borderId="0" xfId="20" quotePrefix="1" applyFont="1" applyFill="1"/>
    <xf numFmtId="0" fontId="53" fillId="0" borderId="0" xfId="20" applyFont="1" applyFill="1"/>
    <xf numFmtId="0" fontId="13" fillId="0" borderId="0" xfId="20" applyFont="1" applyFill="1" applyProtection="1"/>
    <xf numFmtId="0" fontId="13" fillId="0" borderId="0" xfId="20" applyFont="1" applyFill="1" applyBorder="1" applyAlignment="1" applyProtection="1">
      <alignment horizontal="center"/>
    </xf>
    <xf numFmtId="0" fontId="13" fillId="0" borderId="60" xfId="0" applyFont="1" applyFill="1" applyBorder="1" applyAlignment="1" applyProtection="1">
      <alignment horizontal="center" vertical="center" wrapText="1"/>
    </xf>
    <xf numFmtId="189" fontId="53" fillId="0" borderId="0" xfId="20" applyNumberFormat="1" applyFont="1" applyFill="1" applyBorder="1" applyAlignment="1" applyProtection="1">
      <alignment horizontal="center" vertical="center" wrapText="1"/>
    </xf>
    <xf numFmtId="188" fontId="53" fillId="0" borderId="0" xfId="20" applyNumberFormat="1" applyFont="1" applyFill="1" applyBorder="1" applyAlignment="1" applyProtection="1">
      <alignment horizontal="center" vertical="center" wrapText="1"/>
    </xf>
    <xf numFmtId="0" fontId="13" fillId="0" borderId="21" xfId="20" applyFont="1" applyFill="1" applyBorder="1" applyAlignment="1">
      <alignment horizontal="center" vertical="center"/>
    </xf>
    <xf numFmtId="0" fontId="13" fillId="0" borderId="0" xfId="20" applyFont="1" applyFill="1" applyBorder="1" applyAlignment="1" applyProtection="1">
      <alignment horizontal="center" vertical="top"/>
    </xf>
    <xf numFmtId="41" fontId="53" fillId="0" borderId="0" xfId="16" applyFont="1" applyFill="1" applyBorder="1" applyAlignment="1" applyProtection="1">
      <alignment horizontal="center" vertical="center" wrapText="1"/>
    </xf>
    <xf numFmtId="190" fontId="13" fillId="0" borderId="60" xfId="0" applyNumberFormat="1" applyFont="1" applyFill="1" applyBorder="1" applyAlignment="1" applyProtection="1">
      <alignment horizontal="center" vertical="center" wrapText="1"/>
    </xf>
    <xf numFmtId="0" fontId="84" fillId="0" borderId="21" xfId="20" applyFont="1" applyFill="1" applyBorder="1" applyAlignment="1">
      <alignment horizontal="center" vertical="center"/>
    </xf>
    <xf numFmtId="0" fontId="13" fillId="0" borderId="27" xfId="20" applyFont="1" applyFill="1" applyBorder="1" applyAlignment="1">
      <alignment horizontal="center" vertical="center"/>
    </xf>
    <xf numFmtId="0" fontId="53" fillId="0" borderId="61" xfId="20" applyFont="1" applyFill="1" applyBorder="1" applyAlignment="1" applyProtection="1">
      <alignment horizontal="center" vertical="center"/>
    </xf>
    <xf numFmtId="189" fontId="13" fillId="0" borderId="62" xfId="20" applyNumberFormat="1" applyFont="1" applyFill="1" applyBorder="1" applyAlignment="1" applyProtection="1">
      <alignment horizontal="center" vertical="center"/>
    </xf>
    <xf numFmtId="188" fontId="13" fillId="0" borderId="62" xfId="20" applyNumberFormat="1" applyFont="1" applyFill="1" applyBorder="1" applyAlignment="1" applyProtection="1">
      <alignment horizontal="center" vertical="center"/>
    </xf>
    <xf numFmtId="0" fontId="13" fillId="0" borderId="63" xfId="20" applyFont="1" applyFill="1" applyBorder="1" applyAlignment="1">
      <alignment horizontal="center" vertical="center"/>
    </xf>
    <xf numFmtId="191" fontId="55" fillId="0" borderId="0" xfId="20" applyNumberFormat="1" applyFont="1" applyFill="1" applyBorder="1" applyAlignment="1" applyProtection="1">
      <alignment horizontal="center" vertical="center" wrapText="1"/>
    </xf>
    <xf numFmtId="178" fontId="55" fillId="0" borderId="0" xfId="20" applyNumberFormat="1" applyFont="1" applyFill="1" applyBorder="1" applyAlignment="1" applyProtection="1">
      <alignment horizontal="center" vertical="center" wrapText="1"/>
    </xf>
    <xf numFmtId="178" fontId="85" fillId="0" borderId="0" xfId="20" applyNumberFormat="1" applyFont="1" applyFill="1" applyBorder="1" applyAlignment="1" applyProtection="1">
      <alignment vertical="center" wrapText="1"/>
    </xf>
    <xf numFmtId="192" fontId="85" fillId="0" borderId="0" xfId="20" applyNumberFormat="1" applyFont="1" applyFill="1" applyBorder="1" applyAlignment="1" applyProtection="1">
      <alignment vertical="center" wrapText="1"/>
    </xf>
    <xf numFmtId="178" fontId="55" fillId="0" borderId="0" xfId="20" applyNumberFormat="1" applyFont="1" applyFill="1" applyBorder="1" applyAlignment="1" applyProtection="1">
      <alignment horizontal="center" vertical="center"/>
    </xf>
    <xf numFmtId="194" fontId="85" fillId="0" borderId="0" xfId="20" applyNumberFormat="1" applyFont="1" applyFill="1" applyBorder="1" applyAlignment="1" applyProtection="1">
      <alignment vertical="center" wrapText="1"/>
    </xf>
    <xf numFmtId="0" fontId="42" fillId="3" borderId="21" xfId="20" applyNumberFormat="1" applyFont="1" applyFill="1" applyBorder="1" applyAlignment="1" applyProtection="1">
      <alignment horizontal="center" vertical="center" wrapText="1"/>
    </xf>
    <xf numFmtId="0" fontId="36" fillId="0" borderId="64" xfId="20" applyNumberFormat="1" applyFont="1" applyBorder="1" applyAlignment="1" applyProtection="1">
      <alignment horizontal="center" vertical="center" wrapText="1"/>
      <protection locked="0"/>
    </xf>
    <xf numFmtId="0" fontId="36" fillId="0" borderId="65" xfId="20" applyNumberFormat="1" applyFont="1" applyBorder="1" applyAlignment="1" applyProtection="1">
      <alignment horizontal="center" vertical="center" wrapText="1"/>
      <protection locked="0"/>
    </xf>
    <xf numFmtId="0" fontId="36" fillId="0" borderId="66" xfId="20" applyNumberFormat="1" applyFont="1" applyBorder="1" applyAlignment="1" applyProtection="1">
      <alignment horizontal="center" vertical="center" wrapText="1"/>
    </xf>
    <xf numFmtId="0" fontId="42" fillId="3" borderId="43" xfId="20" applyNumberFormat="1" applyFont="1" applyFill="1" applyBorder="1" applyAlignment="1" applyProtection="1">
      <alignment horizontal="center" vertical="center" wrapText="1"/>
    </xf>
    <xf numFmtId="178" fontId="5" fillId="7" borderId="21" xfId="0" applyNumberFormat="1" applyFont="1" applyFill="1" applyBorder="1" applyAlignment="1">
      <alignment horizontal="center" vertical="center" wrapText="1"/>
    </xf>
    <xf numFmtId="179" fontId="14" fillId="0" borderId="21" xfId="0" applyNumberFormat="1" applyFont="1" applyFill="1" applyBorder="1" applyAlignment="1">
      <alignment horizontal="right" vertical="center" shrinkToFit="1"/>
    </xf>
    <xf numFmtId="193" fontId="14" fillId="0" borderId="21" xfId="0" applyNumberFormat="1" applyFont="1" applyFill="1" applyBorder="1" applyAlignment="1">
      <alignment horizontal="right" vertical="center" shrinkToFit="1"/>
    </xf>
    <xf numFmtId="195" fontId="36" fillId="0" borderId="21" xfId="20" applyNumberFormat="1" applyFont="1" applyFill="1" applyBorder="1" applyAlignment="1" applyProtection="1">
      <alignment horizontal="center" vertical="center" wrapText="1"/>
    </xf>
    <xf numFmtId="186" fontId="36" fillId="0" borderId="21" xfId="16" applyNumberFormat="1" applyFont="1" applyFill="1" applyBorder="1" applyAlignment="1">
      <alignment horizontal="center" vertical="center"/>
    </xf>
    <xf numFmtId="186" fontId="36" fillId="0" borderId="21" xfId="16" applyNumberFormat="1" applyFont="1" applyFill="1" applyBorder="1" applyAlignment="1" applyProtection="1">
      <alignment horizontal="center" vertical="center" wrapText="1"/>
    </xf>
    <xf numFmtId="0" fontId="42" fillId="0" borderId="27" xfId="22" applyFont="1" applyBorder="1" applyAlignment="1">
      <alignment horizontal="center" vertical="center" wrapText="1"/>
    </xf>
    <xf numFmtId="41" fontId="42" fillId="7" borderId="27" xfId="16" applyFont="1" applyFill="1" applyBorder="1" applyAlignment="1">
      <alignment horizontal="center" vertical="center"/>
    </xf>
    <xf numFmtId="41" fontId="42" fillId="7" borderId="27" xfId="16" applyFont="1" applyFill="1" applyBorder="1" applyAlignment="1">
      <alignment horizontal="right" vertical="center"/>
    </xf>
    <xf numFmtId="178" fontId="42" fillId="7" borderId="27" xfId="22" applyNumberFormat="1" applyFont="1" applyFill="1" applyBorder="1" applyAlignment="1">
      <alignment horizontal="right" vertical="center"/>
    </xf>
    <xf numFmtId="41" fontId="36" fillId="0" borderId="21" xfId="16" applyFont="1" applyFill="1" applyBorder="1" applyAlignment="1" applyProtection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49" fontId="36" fillId="0" borderId="51" xfId="20" applyNumberFormat="1" applyFont="1" applyFill="1" applyBorder="1" applyAlignment="1" applyProtection="1">
      <alignment horizontal="center" vertical="center" wrapText="1"/>
      <protection locked="0"/>
    </xf>
    <xf numFmtId="49" fontId="36" fillId="0" borderId="2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54" xfId="20" applyNumberFormat="1" applyFont="1" applyFill="1" applyBorder="1" applyAlignment="1" applyProtection="1">
      <alignment horizontal="centerContinuous" vertical="center" wrapText="1"/>
    </xf>
    <xf numFmtId="179" fontId="35" fillId="0" borderId="59" xfId="0" applyNumberFormat="1" applyFont="1" applyFill="1" applyBorder="1" applyAlignment="1">
      <alignment vertical="center" wrapText="1"/>
    </xf>
    <xf numFmtId="49" fontId="37" fillId="0" borderId="21" xfId="0" applyNumberFormat="1" applyFont="1" applyFill="1" applyBorder="1" applyAlignment="1">
      <alignment horizontal="center" vertical="center" wrapText="1"/>
    </xf>
    <xf numFmtId="0" fontId="42" fillId="0" borderId="0" xfId="22" applyFont="1"/>
    <xf numFmtId="41" fontId="36" fillId="0" borderId="21" xfId="20" applyNumberFormat="1" applyFont="1" applyFill="1" applyBorder="1" applyAlignment="1" applyProtection="1">
      <alignment horizontal="center" vertical="center" wrapText="1"/>
      <protection locked="0"/>
    </xf>
    <xf numFmtId="41" fontId="46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42" fillId="7" borderId="55" xfId="22" applyNumberFormat="1" applyFont="1" applyFill="1" applyBorder="1" applyAlignment="1">
      <alignment horizontal="right" vertical="center"/>
    </xf>
    <xf numFmtId="179" fontId="42" fillId="7" borderId="36" xfId="22" applyNumberFormat="1" applyFont="1" applyFill="1" applyBorder="1" applyAlignment="1">
      <alignment horizontal="center" vertical="center"/>
    </xf>
    <xf numFmtId="178" fontId="42" fillId="7" borderId="43" xfId="22" applyNumberFormat="1" applyFont="1" applyFill="1" applyBorder="1" applyAlignment="1">
      <alignment horizontal="right" vertical="center"/>
    </xf>
    <xf numFmtId="49" fontId="36" fillId="0" borderId="5" xfId="0" applyNumberFormat="1" applyFont="1" applyBorder="1" applyAlignment="1">
      <alignment horizontal="center" vertical="center"/>
    </xf>
    <xf numFmtId="49" fontId="36" fillId="0" borderId="0" xfId="0" applyNumberFormat="1" applyFont="1" applyBorder="1" applyAlignment="1">
      <alignment horizontal="center" vertical="center"/>
    </xf>
    <xf numFmtId="0" fontId="13" fillId="0" borderId="0" xfId="20" applyFont="1" applyFill="1" applyAlignment="1" applyProtection="1">
      <alignment horizontal="center" vertical="center"/>
    </xf>
    <xf numFmtId="41" fontId="13" fillId="0" borderId="0" xfId="16" applyFont="1" applyFill="1" applyBorder="1" applyAlignment="1" applyProtection="1">
      <alignment vertical="center"/>
    </xf>
    <xf numFmtId="0" fontId="13" fillId="0" borderId="0" xfId="20" applyFont="1" applyFill="1" applyBorder="1" applyAlignment="1" applyProtection="1">
      <alignment vertical="center"/>
    </xf>
    <xf numFmtId="0" fontId="13" fillId="0" borderId="0" xfId="20" applyFont="1" applyFill="1" applyAlignment="1">
      <alignment vertical="center"/>
    </xf>
    <xf numFmtId="0" fontId="36" fillId="3" borderId="0" xfId="20" applyFont="1" applyFill="1" applyAlignment="1">
      <alignment vertical="center"/>
    </xf>
    <xf numFmtId="178" fontId="83" fillId="7" borderId="0" xfId="20" applyNumberFormat="1" applyFont="1" applyFill="1" applyBorder="1" applyAlignment="1" applyProtection="1">
      <alignment horizontal="center" vertical="center" wrapText="1"/>
      <protection locked="0"/>
    </xf>
    <xf numFmtId="178" fontId="85" fillId="0" borderId="0" xfId="20" applyNumberFormat="1" applyFont="1" applyFill="1" applyBorder="1" applyAlignment="1" applyProtection="1">
      <alignment vertical="center" wrapText="1"/>
    </xf>
    <xf numFmtId="194" fontId="85" fillId="0" borderId="0" xfId="20" applyNumberFormat="1" applyFont="1" applyFill="1" applyBorder="1" applyAlignment="1" applyProtection="1">
      <alignment vertical="center" wrapText="1"/>
    </xf>
    <xf numFmtId="178" fontId="83" fillId="0" borderId="0" xfId="20" applyNumberFormat="1" applyFont="1" applyFill="1" applyBorder="1" applyAlignment="1" applyProtection="1">
      <alignment horizontal="center" vertical="center" wrapText="1"/>
      <protection locked="0"/>
    </xf>
    <xf numFmtId="178" fontId="85" fillId="0" borderId="0" xfId="20" applyNumberFormat="1" applyFont="1" applyFill="1" applyBorder="1" applyAlignment="1" applyProtection="1">
      <alignment vertical="center" wrapText="1"/>
    </xf>
    <xf numFmtId="194" fontId="85" fillId="0" borderId="0" xfId="20" applyNumberFormat="1" applyFont="1" applyFill="1" applyBorder="1" applyAlignment="1" applyProtection="1">
      <alignment vertical="center" wrapText="1"/>
    </xf>
    <xf numFmtId="0" fontId="57" fillId="3" borderId="0" xfId="20" applyFont="1" applyFill="1" applyAlignment="1" applyProtection="1">
      <alignment horizontal="centerContinuous"/>
    </xf>
    <xf numFmtId="49" fontId="58" fillId="0" borderId="0" xfId="20" applyNumberFormat="1" applyFont="1" applyFill="1" applyAlignment="1" applyProtection="1">
      <alignment horizontal="centerContinuous"/>
    </xf>
    <xf numFmtId="0" fontId="58" fillId="3" borderId="0" xfId="20" applyFont="1" applyFill="1" applyAlignment="1" applyProtection="1">
      <alignment horizontal="centerContinuous"/>
    </xf>
    <xf numFmtId="178" fontId="58" fillId="3" borderId="0" xfId="20" applyNumberFormat="1" applyFont="1" applyFill="1" applyAlignment="1" applyProtection="1">
      <alignment horizontal="centerContinuous"/>
    </xf>
    <xf numFmtId="0" fontId="58" fillId="3" borderId="0" xfId="20" applyFont="1" applyFill="1" applyProtection="1"/>
    <xf numFmtId="49" fontId="58" fillId="0" borderId="0" xfId="20" applyNumberFormat="1" applyFont="1" applyFill="1" applyProtection="1"/>
    <xf numFmtId="178" fontId="58" fillId="3" borderId="0" xfId="20" applyNumberFormat="1" applyFont="1" applyFill="1" applyProtection="1"/>
    <xf numFmtId="0" fontId="58" fillId="0" borderId="21" xfId="0" quotePrefix="1" applyFont="1" applyFill="1" applyBorder="1" applyAlignment="1" applyProtection="1">
      <alignment horizontal="center" vertical="center" wrapText="1"/>
    </xf>
    <xf numFmtId="0" fontId="61" fillId="0" borderId="21" xfId="0" applyFont="1" applyFill="1" applyBorder="1" applyAlignment="1">
      <alignment horizontal="center" vertical="center"/>
    </xf>
    <xf numFmtId="41" fontId="58" fillId="0" borderId="21" xfId="16" applyFont="1" applyFill="1" applyBorder="1" applyAlignment="1">
      <alignment horizontal="center" vertical="center"/>
    </xf>
    <xf numFmtId="49" fontId="58" fillId="0" borderId="21" xfId="0" applyNumberFormat="1" applyFont="1" applyFill="1" applyBorder="1" applyAlignment="1">
      <alignment horizontal="center" vertical="center" wrapText="1"/>
    </xf>
    <xf numFmtId="0" fontId="58" fillId="0" borderId="21" xfId="0" applyFont="1" applyFill="1" applyBorder="1" applyAlignment="1">
      <alignment horizontal="center" vertical="center" wrapText="1"/>
    </xf>
    <xf numFmtId="0" fontId="58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58" fillId="0" borderId="21" xfId="0" quotePrefix="1" applyNumberFormat="1" applyFont="1" applyFill="1" applyBorder="1" applyAlignment="1">
      <alignment horizontal="center" vertical="center" wrapText="1"/>
    </xf>
    <xf numFmtId="0" fontId="62" fillId="0" borderId="21" xfId="0" applyFont="1" applyFill="1" applyBorder="1" applyAlignment="1">
      <alignment horizontal="center" vertical="center" wrapText="1"/>
    </xf>
    <xf numFmtId="49" fontId="62" fillId="0" borderId="21" xfId="0" applyNumberFormat="1" applyFont="1" applyFill="1" applyBorder="1" applyAlignment="1">
      <alignment horizontal="center" vertical="center" wrapText="1"/>
    </xf>
    <xf numFmtId="0" fontId="63" fillId="0" borderId="21" xfId="0" applyFont="1" applyFill="1" applyBorder="1" applyAlignment="1">
      <alignment horizontal="center" vertical="center" wrapText="1"/>
    </xf>
    <xf numFmtId="0" fontId="62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58" fillId="0" borderId="21" xfId="0" applyNumberFormat="1" applyFont="1" applyFill="1" applyBorder="1" applyAlignment="1">
      <alignment horizontal="center" vertical="center"/>
    </xf>
    <xf numFmtId="0" fontId="63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64" fillId="0" borderId="21" xfId="20" applyNumberFormat="1" applyFont="1" applyFill="1" applyBorder="1" applyAlignment="1" applyProtection="1">
      <alignment horizontal="center" vertical="center" wrapText="1"/>
      <protection locked="0"/>
    </xf>
    <xf numFmtId="49" fontId="58" fillId="0" borderId="21" xfId="20" applyNumberFormat="1" applyFont="1" applyFill="1" applyBorder="1" applyAlignment="1" applyProtection="1">
      <alignment horizontal="center" vertical="center" wrapText="1"/>
      <protection locked="0"/>
    </xf>
    <xf numFmtId="0" fontId="58" fillId="0" borderId="21" xfId="20" applyNumberFormat="1" applyFont="1" applyFill="1" applyBorder="1" applyAlignment="1" applyProtection="1">
      <alignment horizontal="center" vertical="center" wrapText="1"/>
    </xf>
    <xf numFmtId="41" fontId="58" fillId="0" borderId="21" xfId="16" applyFont="1" applyFill="1" applyBorder="1" applyAlignment="1" applyProtection="1">
      <alignment horizontal="center" vertical="center"/>
    </xf>
    <xf numFmtId="49" fontId="58" fillId="0" borderId="21" xfId="0" applyNumberFormat="1" applyFont="1" applyFill="1" applyBorder="1" applyAlignment="1">
      <alignment horizontal="center" vertical="center"/>
    </xf>
    <xf numFmtId="49" fontId="63" fillId="0" borderId="21" xfId="0" applyNumberFormat="1" applyFont="1" applyFill="1" applyBorder="1" applyAlignment="1">
      <alignment horizontal="center" vertical="center" wrapText="1"/>
    </xf>
    <xf numFmtId="0" fontId="60" fillId="0" borderId="29" xfId="20" applyNumberFormat="1" applyFont="1" applyFill="1" applyBorder="1" applyAlignment="1" applyProtection="1">
      <alignment horizontal="center" vertical="center" wrapText="1"/>
    </xf>
    <xf numFmtId="0" fontId="60" fillId="0" borderId="59" xfId="20" applyNumberFormat="1" applyFont="1" applyFill="1" applyBorder="1" applyAlignment="1" applyProtection="1">
      <alignment horizontal="center" vertical="center" wrapText="1"/>
    </xf>
    <xf numFmtId="0" fontId="60" fillId="0" borderId="27" xfId="20" applyNumberFormat="1" applyFont="1" applyFill="1" applyBorder="1" applyAlignment="1" applyProtection="1">
      <alignment horizontal="center" vertical="center" wrapText="1"/>
    </xf>
    <xf numFmtId="178" fontId="58" fillId="0" borderId="21" xfId="20" applyNumberFormat="1" applyFont="1" applyFill="1" applyBorder="1" applyAlignment="1" applyProtection="1">
      <alignment horizontal="center" vertical="center" wrapText="1"/>
    </xf>
    <xf numFmtId="0" fontId="62" fillId="0" borderId="21" xfId="20" applyNumberFormat="1" applyFont="1" applyFill="1" applyBorder="1" applyAlignment="1" applyProtection="1">
      <alignment horizontal="center" vertical="center" wrapText="1"/>
    </xf>
    <xf numFmtId="0" fontId="63" fillId="0" borderId="21" xfId="20" applyNumberFormat="1" applyFont="1" applyFill="1" applyBorder="1" applyAlignment="1" applyProtection="1">
      <alignment horizontal="center" vertical="center" wrapText="1"/>
    </xf>
    <xf numFmtId="0" fontId="58" fillId="0" borderId="21" xfId="20" quotePrefix="1" applyNumberFormat="1" applyFont="1" applyFill="1" applyBorder="1" applyAlignment="1" applyProtection="1">
      <alignment horizontal="center" vertical="center" wrapText="1"/>
    </xf>
    <xf numFmtId="41" fontId="58" fillId="0" borderId="21" xfId="16" applyFont="1" applyFill="1" applyBorder="1" applyAlignment="1">
      <alignment vertical="center"/>
    </xf>
    <xf numFmtId="0" fontId="58" fillId="0" borderId="21" xfId="0" applyFont="1" applyFill="1" applyBorder="1" applyAlignment="1">
      <alignment horizontal="center" vertical="center"/>
    </xf>
    <xf numFmtId="41" fontId="58" fillId="0" borderId="21" xfId="16" applyFont="1" applyFill="1" applyBorder="1" applyAlignment="1" applyProtection="1">
      <alignment vertical="center"/>
      <protection locked="0"/>
    </xf>
    <xf numFmtId="49" fontId="58" fillId="0" borderId="21" xfId="20" applyNumberFormat="1" applyFont="1" applyFill="1" applyBorder="1" applyAlignment="1">
      <alignment horizontal="center" vertical="center"/>
    </xf>
    <xf numFmtId="0" fontId="58" fillId="0" borderId="21" xfId="20" applyFont="1" applyFill="1" applyBorder="1" applyAlignment="1">
      <alignment horizontal="center" vertical="center"/>
    </xf>
    <xf numFmtId="41" fontId="58" fillId="0" borderId="21" xfId="16" applyFont="1" applyFill="1" applyBorder="1" applyAlignment="1">
      <alignment horizontal="right" vertical="center"/>
    </xf>
    <xf numFmtId="0" fontId="58" fillId="0" borderId="21" xfId="20" applyFont="1" applyFill="1" applyBorder="1" applyAlignment="1">
      <alignment horizontal="center" vertical="center" wrapText="1"/>
    </xf>
    <xf numFmtId="0" fontId="58" fillId="0" borderId="21" xfId="20" quotePrefix="1" applyFont="1" applyFill="1" applyBorder="1" applyAlignment="1">
      <alignment horizontal="center" vertical="center"/>
    </xf>
    <xf numFmtId="0" fontId="62" fillId="0" borderId="21" xfId="20" applyFont="1" applyFill="1" applyBorder="1" applyAlignment="1">
      <alignment horizontal="center" vertical="center" wrapText="1"/>
    </xf>
    <xf numFmtId="178" fontId="58" fillId="0" borderId="21" xfId="20" applyNumberFormat="1" applyFont="1" applyFill="1" applyBorder="1" applyAlignment="1">
      <alignment horizontal="center" vertical="center"/>
    </xf>
    <xf numFmtId="0" fontId="60" fillId="4" borderId="29" xfId="20" applyNumberFormat="1" applyFont="1" applyFill="1" applyBorder="1" applyAlignment="1" applyProtection="1">
      <alignment horizontal="center" vertical="center" wrapText="1"/>
    </xf>
    <xf numFmtId="0" fontId="60" fillId="4" borderId="27" xfId="20" applyNumberFormat="1" applyFont="1" applyFill="1" applyBorder="1" applyAlignment="1" applyProtection="1">
      <alignment horizontal="center" vertical="center" wrapText="1"/>
    </xf>
    <xf numFmtId="178" fontId="58" fillId="0" borderId="21" xfId="20" applyNumberFormat="1" applyFont="1" applyFill="1" applyBorder="1" applyAlignment="1" applyProtection="1">
      <alignment horizontal="center" vertical="center"/>
    </xf>
    <xf numFmtId="178" fontId="58" fillId="0" borderId="21" xfId="0" applyNumberFormat="1" applyFont="1" applyBorder="1" applyAlignment="1">
      <alignment horizontal="center" vertical="center"/>
    </xf>
    <xf numFmtId="49" fontId="58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5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58" fillId="3" borderId="21" xfId="20" applyNumberFormat="1" applyFont="1" applyFill="1" applyBorder="1" applyAlignment="1" applyProtection="1">
      <alignment horizontal="center" vertical="center" wrapText="1"/>
      <protection locked="0"/>
    </xf>
    <xf numFmtId="178" fontId="58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5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58" fillId="3" borderId="21" xfId="20" applyNumberFormat="1" applyFont="1" applyFill="1" applyBorder="1" applyAlignment="1" applyProtection="1">
      <alignment horizontal="center" vertical="center" wrapText="1"/>
    </xf>
    <xf numFmtId="178" fontId="58" fillId="3" borderId="21" xfId="20" applyNumberFormat="1" applyFont="1" applyFill="1" applyBorder="1" applyAlignment="1" applyProtection="1">
      <alignment horizontal="center" vertical="center" wrapText="1"/>
    </xf>
    <xf numFmtId="178" fontId="58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62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65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58" fillId="3" borderId="21" xfId="20" applyNumberFormat="1" applyFont="1" applyFill="1" applyBorder="1" applyAlignment="1" applyProtection="1">
      <alignment horizontal="right" vertical="center"/>
    </xf>
    <xf numFmtId="49" fontId="58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0" fontId="61" fillId="0" borderId="21" xfId="20" applyNumberFormat="1" applyFont="1" applyFill="1" applyBorder="1" applyAlignment="1" applyProtection="1">
      <alignment horizontal="center" vertical="center" wrapText="1"/>
    </xf>
    <xf numFmtId="178" fontId="63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58" fillId="0" borderId="21" xfId="0" applyNumberFormat="1" applyFont="1" applyBorder="1" applyAlignment="1">
      <alignment horizontal="center" vertical="center"/>
    </xf>
    <xf numFmtId="0" fontId="65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63" fillId="3" borderId="21" xfId="20" applyNumberFormat="1" applyFont="1" applyFill="1" applyBorder="1" applyAlignment="1" applyProtection="1">
      <alignment horizontal="center" vertical="center" wrapText="1"/>
      <protection locked="0"/>
    </xf>
    <xf numFmtId="0" fontId="65" fillId="0" borderId="21" xfId="20" applyNumberFormat="1" applyFont="1" applyFill="1" applyBorder="1" applyAlignment="1" applyProtection="1">
      <alignment horizontal="center" vertical="center" wrapText="1"/>
      <protection locked="0"/>
    </xf>
    <xf numFmtId="49" fontId="58" fillId="0" borderId="51" xfId="0" quotePrefix="1" applyNumberFormat="1" applyFont="1" applyFill="1" applyBorder="1" applyAlignment="1" applyProtection="1">
      <alignment horizontal="center" vertical="center" wrapText="1"/>
      <protection locked="0"/>
    </xf>
    <xf numFmtId="178" fontId="58" fillId="0" borderId="51" xfId="0" applyNumberFormat="1" applyFont="1" applyFill="1" applyBorder="1" applyAlignment="1" applyProtection="1">
      <alignment horizontal="center" vertical="center" wrapText="1"/>
      <protection locked="0"/>
    </xf>
    <xf numFmtId="49" fontId="58" fillId="0" borderId="2" xfId="0" quotePrefix="1" applyNumberFormat="1" applyFont="1" applyFill="1" applyBorder="1" applyAlignment="1" applyProtection="1">
      <alignment horizontal="center" vertical="center" wrapText="1"/>
      <protection locked="0"/>
    </xf>
    <xf numFmtId="178" fontId="5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8" fillId="3" borderId="0" xfId="20" applyFont="1" applyFill="1"/>
    <xf numFmtId="49" fontId="58" fillId="0" borderId="0" xfId="20" applyNumberFormat="1" applyFont="1" applyFill="1"/>
    <xf numFmtId="178" fontId="58" fillId="3" borderId="0" xfId="20" applyNumberFormat="1" applyFont="1" applyFill="1"/>
    <xf numFmtId="41" fontId="13" fillId="0" borderId="0" xfId="20" applyNumberFormat="1" applyFont="1" applyFill="1" applyAlignment="1" applyProtection="1">
      <alignment horizontal="center"/>
    </xf>
    <xf numFmtId="41" fontId="53" fillId="0" borderId="0" xfId="20" applyNumberFormat="1" applyFont="1" applyFill="1" applyBorder="1" applyAlignment="1" applyProtection="1">
      <alignment horizontal="center"/>
    </xf>
    <xf numFmtId="41" fontId="13" fillId="0" borderId="0" xfId="20" applyNumberFormat="1" applyFont="1" applyFill="1" applyProtection="1"/>
    <xf numFmtId="41" fontId="13" fillId="0" borderId="0" xfId="20" applyNumberFormat="1" applyFont="1" applyFill="1" applyBorder="1" applyAlignment="1" applyProtection="1">
      <alignment horizontal="center"/>
    </xf>
    <xf numFmtId="41" fontId="36" fillId="3" borderId="0" xfId="20" applyNumberFormat="1" applyFont="1" applyFill="1" applyBorder="1" applyAlignment="1" applyProtection="1">
      <alignment horizontal="center" vertical="center" wrapText="1"/>
      <protection locked="0"/>
    </xf>
    <xf numFmtId="41" fontId="36" fillId="4" borderId="0" xfId="20" applyNumberFormat="1" applyFont="1" applyFill="1" applyBorder="1" applyAlignment="1" applyProtection="1">
      <alignment horizontal="center" vertical="center" wrapText="1"/>
      <protection locked="0"/>
    </xf>
    <xf numFmtId="41" fontId="36" fillId="3" borderId="0" xfId="20" applyNumberFormat="1" applyFont="1" applyFill="1" applyBorder="1"/>
    <xf numFmtId="41" fontId="36" fillId="0" borderId="0" xfId="20" applyNumberFormat="1" applyFont="1" applyFill="1" applyBorder="1" applyAlignment="1" applyProtection="1">
      <alignment horizontal="center" vertical="center" wrapText="1"/>
      <protection locked="0"/>
    </xf>
    <xf numFmtId="178" fontId="36" fillId="7" borderId="0" xfId="20" applyNumberFormat="1" applyFont="1" applyFill="1" applyBorder="1" applyAlignment="1" applyProtection="1">
      <alignment horizontal="center" vertical="center" wrapText="1"/>
      <protection locked="0"/>
    </xf>
    <xf numFmtId="41" fontId="36" fillId="7" borderId="0" xfId="20" applyNumberFormat="1" applyFont="1" applyFill="1" applyBorder="1" applyAlignment="1" applyProtection="1">
      <alignment horizontal="center" vertical="center" wrapText="1"/>
      <protection locked="0"/>
    </xf>
    <xf numFmtId="0" fontId="13" fillId="0" borderId="21" xfId="20" applyFont="1" applyFill="1" applyBorder="1" applyAlignment="1" applyProtection="1">
      <alignment horizontal="center" vertical="center" wrapText="1"/>
    </xf>
    <xf numFmtId="41" fontId="13" fillId="0" borderId="21" xfId="20" applyNumberFormat="1" applyFont="1" applyFill="1" applyBorder="1" applyAlignment="1" applyProtection="1">
      <alignment horizontal="center" vertical="center" wrapText="1"/>
    </xf>
    <xf numFmtId="0" fontId="66" fillId="0" borderId="0" xfId="23" applyFont="1" applyBorder="1" applyAlignment="1">
      <alignment horizontal="centerContinuous" vertical="center"/>
    </xf>
    <xf numFmtId="0" fontId="67" fillId="0" borderId="0" xfId="23" applyFont="1" applyBorder="1" applyAlignment="1">
      <alignment horizontal="centerContinuous" vertical="center"/>
    </xf>
    <xf numFmtId="0" fontId="67" fillId="0" borderId="0" xfId="23" applyFont="1" applyAlignment="1">
      <alignment horizontal="centerContinuous" vertical="center"/>
    </xf>
    <xf numFmtId="0" fontId="67" fillId="0" borderId="0" xfId="23" applyFont="1" applyBorder="1" applyAlignment="1">
      <alignment horizontal="distributed"/>
    </xf>
    <xf numFmtId="0" fontId="67" fillId="0" borderId="0" xfId="23" applyFont="1" applyBorder="1"/>
    <xf numFmtId="0" fontId="68" fillId="0" borderId="0" xfId="23" applyFont="1" applyBorder="1" applyAlignment="1" applyProtection="1">
      <alignment horizontal="center" vertical="center"/>
    </xf>
    <xf numFmtId="0" fontId="69" fillId="0" borderId="0" xfId="19" applyFont="1" applyAlignment="1">
      <alignment horizontal="centerContinuous" vertical="center"/>
    </xf>
    <xf numFmtId="0" fontId="60" fillId="0" borderId="43" xfId="23" applyFont="1" applyBorder="1"/>
    <xf numFmtId="0" fontId="67" fillId="0" borderId="0" xfId="22" applyFont="1"/>
    <xf numFmtId="0" fontId="67" fillId="0" borderId="0" xfId="22" applyFont="1" applyAlignment="1">
      <alignment horizontal="center"/>
    </xf>
    <xf numFmtId="0" fontId="67" fillId="0" borderId="0" xfId="22" applyFont="1" applyAlignment="1">
      <alignment horizontal="right"/>
    </xf>
    <xf numFmtId="0" fontId="86" fillId="9" borderId="83" xfId="0" applyFont="1" applyFill="1" applyBorder="1" applyAlignment="1">
      <alignment horizontal="center" wrapText="1"/>
    </xf>
    <xf numFmtId="3" fontId="87" fillId="0" borderId="84" xfId="0" applyNumberFormat="1" applyFont="1" applyBorder="1" applyAlignment="1">
      <alignment horizontal="center" wrapText="1"/>
    </xf>
    <xf numFmtId="0" fontId="87" fillId="0" borderId="84" xfId="0" applyFont="1" applyBorder="1" applyAlignment="1">
      <alignment horizontal="center" wrapText="1"/>
    </xf>
    <xf numFmtId="0" fontId="88" fillId="0" borderId="84" xfId="0" applyFont="1" applyBorder="1" applyAlignment="1">
      <alignment horizontal="center" wrapText="1"/>
    </xf>
    <xf numFmtId="0" fontId="88" fillId="0" borderId="85" xfId="0" applyFont="1" applyBorder="1" applyAlignment="1">
      <alignment horizontal="center" wrapText="1"/>
    </xf>
    <xf numFmtId="3" fontId="87" fillId="0" borderId="84" xfId="0" applyNumberFormat="1" applyFont="1" applyBorder="1" applyAlignment="1">
      <alignment horizontal="center" vertical="center" wrapText="1"/>
    </xf>
    <xf numFmtId="0" fontId="88" fillId="0" borderId="84" xfId="0" applyFont="1" applyBorder="1" applyAlignment="1">
      <alignment horizontal="center" vertical="center" wrapText="1"/>
    </xf>
    <xf numFmtId="0" fontId="88" fillId="0" borderId="85" xfId="0" applyFont="1" applyBorder="1" applyAlignment="1">
      <alignment horizontal="center" vertical="center" wrapText="1"/>
    </xf>
    <xf numFmtId="196" fontId="88" fillId="0" borderId="85" xfId="0" applyNumberFormat="1" applyFont="1" applyBorder="1" applyAlignment="1">
      <alignment horizontal="center" vertical="center" wrapText="1"/>
    </xf>
    <xf numFmtId="0" fontId="87" fillId="0" borderId="85" xfId="0" applyFont="1" applyBorder="1" applyAlignment="1">
      <alignment horizontal="center" wrapText="1"/>
    </xf>
    <xf numFmtId="196" fontId="87" fillId="0" borderId="85" xfId="0" applyNumberFormat="1" applyFont="1" applyBorder="1" applyAlignment="1">
      <alignment horizontal="center" wrapText="1"/>
    </xf>
    <xf numFmtId="196" fontId="58" fillId="0" borderId="21" xfId="20" applyNumberFormat="1" applyFont="1" applyFill="1" applyBorder="1" applyAlignment="1" applyProtection="1">
      <alignment horizontal="center" vertical="center" wrapText="1"/>
    </xf>
    <xf numFmtId="178" fontId="87" fillId="0" borderId="84" xfId="0" applyNumberFormat="1" applyFont="1" applyBorder="1" applyAlignment="1">
      <alignment horizontal="center" vertical="center" wrapText="1"/>
    </xf>
    <xf numFmtId="41" fontId="63" fillId="0" borderId="21" xfId="20" applyNumberFormat="1" applyFont="1" applyFill="1" applyBorder="1" applyAlignment="1" applyProtection="1">
      <alignment horizontal="center" vertical="center" wrapText="1"/>
      <protection locked="0"/>
    </xf>
    <xf numFmtId="178" fontId="36" fillId="0" borderId="27" xfId="20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Font="1" applyFill="1" applyBorder="1" applyAlignment="1">
      <alignment horizontal="center" vertical="center"/>
    </xf>
    <xf numFmtId="0" fontId="58" fillId="0" borderId="0" xfId="20" applyFont="1" applyFill="1" applyAlignment="1" applyProtection="1">
      <alignment horizontal="centerContinuous" vertical="center"/>
    </xf>
    <xf numFmtId="0" fontId="58" fillId="0" borderId="0" xfId="20" applyFont="1" applyFill="1" applyAlignment="1" applyProtection="1">
      <alignment horizontal="right" vertical="center"/>
    </xf>
    <xf numFmtId="3" fontId="88" fillId="0" borderId="85" xfId="0" applyNumberFormat="1" applyFont="1" applyFill="1" applyBorder="1" applyAlignment="1">
      <alignment horizontal="center" wrapText="1"/>
    </xf>
    <xf numFmtId="0" fontId="88" fillId="0" borderId="85" xfId="0" applyFont="1" applyFill="1" applyBorder="1" applyAlignment="1">
      <alignment horizontal="center" wrapText="1"/>
    </xf>
    <xf numFmtId="178" fontId="58" fillId="0" borderId="21" xfId="20" applyNumberFormat="1" applyFont="1" applyFill="1" applyBorder="1" applyAlignment="1" applyProtection="1">
      <alignment horizontal="right" vertical="center"/>
    </xf>
    <xf numFmtId="0" fontId="58" fillId="0" borderId="0" xfId="20" applyFont="1" applyFill="1" applyAlignment="1">
      <alignment horizontal="right" vertical="center"/>
    </xf>
    <xf numFmtId="0" fontId="69" fillId="0" borderId="21" xfId="0" quotePrefix="1" applyFont="1" applyFill="1" applyBorder="1" applyAlignment="1" applyProtection="1">
      <alignment horizontal="center" vertical="center" wrapText="1"/>
    </xf>
    <xf numFmtId="0" fontId="69" fillId="0" borderId="22" xfId="0" applyNumberFormat="1" applyFont="1" applyFill="1" applyBorder="1" applyAlignment="1">
      <alignment horizontal="center" vertical="center"/>
    </xf>
    <xf numFmtId="41" fontId="69" fillId="0" borderId="21" xfId="16" applyFont="1" applyFill="1" applyBorder="1" applyAlignment="1">
      <alignment horizontal="center" vertical="center"/>
    </xf>
    <xf numFmtId="49" fontId="69" fillId="0" borderId="21" xfId="0" applyNumberFormat="1" applyFont="1" applyFill="1" applyBorder="1" applyAlignment="1">
      <alignment horizontal="center" vertical="center" wrapText="1"/>
    </xf>
    <xf numFmtId="41" fontId="69" fillId="0" borderId="22" xfId="0" applyNumberFormat="1" applyFont="1" applyFill="1" applyBorder="1" applyAlignment="1">
      <alignment horizontal="center" vertical="center"/>
    </xf>
    <xf numFmtId="41" fontId="69" fillId="0" borderId="21" xfId="16" applyFont="1" applyFill="1" applyBorder="1" applyAlignment="1" applyProtection="1">
      <alignment horizontal="center" vertical="center"/>
    </xf>
    <xf numFmtId="0" fontId="89" fillId="3" borderId="23" xfId="20" applyNumberFormat="1" applyFont="1" applyFill="1" applyBorder="1" applyAlignment="1" applyProtection="1">
      <alignment horizontal="center" wrapText="1"/>
    </xf>
    <xf numFmtId="0" fontId="89" fillId="0" borderId="23" xfId="20" applyNumberFormat="1" applyFont="1" applyFill="1" applyBorder="1" applyAlignment="1" applyProtection="1">
      <alignment horizontal="center" wrapText="1"/>
    </xf>
    <xf numFmtId="0" fontId="89" fillId="3" borderId="21" xfId="20" applyNumberFormat="1" applyFont="1" applyFill="1" applyBorder="1" applyAlignment="1" applyProtection="1">
      <alignment horizontal="centerContinuous" vertical="center" wrapText="1"/>
    </xf>
    <xf numFmtId="0" fontId="89" fillId="3" borderId="24" xfId="20" applyNumberFormat="1" applyFont="1" applyFill="1" applyBorder="1" applyAlignment="1" applyProtection="1">
      <alignment horizontal="center" vertical="top" wrapText="1"/>
    </xf>
    <xf numFmtId="0" fontId="89" fillId="0" borderId="24" xfId="20" applyNumberFormat="1" applyFont="1" applyFill="1" applyBorder="1" applyAlignment="1" applyProtection="1">
      <alignment wrapText="1"/>
    </xf>
    <xf numFmtId="0" fontId="89" fillId="3" borderId="24" xfId="20" applyNumberFormat="1" applyFont="1" applyFill="1" applyBorder="1" applyAlignment="1" applyProtection="1">
      <alignment wrapText="1"/>
    </xf>
    <xf numFmtId="0" fontId="89" fillId="0" borderId="24" xfId="20" applyNumberFormat="1" applyFont="1" applyFill="1" applyBorder="1" applyAlignment="1" applyProtection="1">
      <alignment horizontal="center" vertical="top" wrapText="1"/>
    </xf>
    <xf numFmtId="0" fontId="89" fillId="3" borderId="21" xfId="20" applyNumberFormat="1" applyFont="1" applyFill="1" applyBorder="1" applyAlignment="1" applyProtection="1">
      <alignment horizontal="distributed" vertical="center" wrapText="1"/>
    </xf>
    <xf numFmtId="41" fontId="89" fillId="0" borderId="21" xfId="16" applyFont="1" applyFill="1" applyBorder="1" applyAlignment="1" applyProtection="1">
      <alignment horizontal="center" vertical="center"/>
    </xf>
    <xf numFmtId="0" fontId="89" fillId="0" borderId="21" xfId="20" applyNumberFormat="1" applyFont="1" applyFill="1" applyBorder="1" applyAlignment="1" applyProtection="1">
      <alignment horizontal="center" vertical="center" wrapText="1"/>
    </xf>
    <xf numFmtId="178" fontId="89" fillId="0" borderId="21" xfId="20" applyNumberFormat="1" applyFont="1" applyFill="1" applyBorder="1" applyAlignment="1" applyProtection="1">
      <alignment horizontal="center" vertical="center" wrapText="1"/>
    </xf>
    <xf numFmtId="178" fontId="91" fillId="0" borderId="0" xfId="20" applyNumberFormat="1" applyFont="1" applyFill="1" applyBorder="1" applyAlignment="1" applyProtection="1">
      <alignment horizontal="center" vertical="center" wrapText="1"/>
      <protection locked="0"/>
    </xf>
    <xf numFmtId="178" fontId="92" fillId="0" borderId="0" xfId="20" applyNumberFormat="1" applyFont="1" applyFill="1" applyBorder="1" applyAlignment="1" applyProtection="1">
      <alignment horizontal="center" vertical="center" wrapText="1"/>
      <protection locked="0"/>
    </xf>
    <xf numFmtId="41" fontId="92" fillId="0" borderId="0" xfId="20" applyNumberFormat="1" applyFont="1" applyFill="1" applyBorder="1" applyAlignment="1" applyProtection="1">
      <alignment horizontal="center" vertical="center" wrapText="1"/>
      <protection locked="0"/>
    </xf>
    <xf numFmtId="0" fontId="92" fillId="0" borderId="0" xfId="20" applyFont="1" applyFill="1"/>
    <xf numFmtId="191" fontId="93" fillId="0" borderId="0" xfId="20" applyNumberFormat="1" applyFont="1" applyFill="1" applyBorder="1" applyAlignment="1" applyProtection="1">
      <alignment horizontal="center" vertical="center" wrapText="1"/>
    </xf>
    <xf numFmtId="178" fontId="93" fillId="0" borderId="0" xfId="20" applyNumberFormat="1" applyFont="1" applyFill="1" applyBorder="1" applyAlignment="1" applyProtection="1">
      <alignment horizontal="center" vertical="center" wrapText="1"/>
    </xf>
    <xf numFmtId="178" fontId="93" fillId="0" borderId="0" xfId="20" applyNumberFormat="1" applyFont="1" applyFill="1" applyBorder="1" applyAlignment="1" applyProtection="1">
      <alignment horizontal="center" vertical="center"/>
    </xf>
    <xf numFmtId="178" fontId="94" fillId="0" borderId="0" xfId="20" applyNumberFormat="1" applyFont="1" applyFill="1" applyBorder="1" applyAlignment="1" applyProtection="1">
      <alignment vertical="center" wrapText="1"/>
    </xf>
    <xf numFmtId="194" fontId="94" fillId="0" borderId="0" xfId="2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0" fontId="89" fillId="3" borderId="21" xfId="20" applyNumberFormat="1" applyFont="1" applyFill="1" applyBorder="1" applyAlignment="1" applyProtection="1">
      <alignment horizontal="center" vertical="center" wrapText="1"/>
    </xf>
    <xf numFmtId="0" fontId="69" fillId="0" borderId="26" xfId="0" applyNumberFormat="1" applyFont="1" applyFill="1" applyBorder="1" applyAlignment="1">
      <alignment horizontal="center" vertical="center"/>
    </xf>
    <xf numFmtId="41" fontId="69" fillId="0" borderId="23" xfId="16" applyFont="1" applyFill="1" applyBorder="1" applyAlignment="1">
      <alignment horizontal="center" vertical="center"/>
    </xf>
    <xf numFmtId="49" fontId="69" fillId="0" borderId="23" xfId="0" applyNumberFormat="1" applyFont="1" applyFill="1" applyBorder="1" applyAlignment="1">
      <alignment horizontal="center" vertical="center" wrapText="1"/>
    </xf>
    <xf numFmtId="0" fontId="58" fillId="0" borderId="23" xfId="0" applyFont="1" applyFill="1" applyBorder="1" applyAlignment="1">
      <alignment horizontal="center" vertical="center" wrapText="1"/>
    </xf>
    <xf numFmtId="0" fontId="63" fillId="0" borderId="23" xfId="20" applyNumberFormat="1" applyFont="1" applyFill="1" applyBorder="1" applyAlignment="1" applyProtection="1">
      <alignment horizontal="center" vertical="center" wrapText="1"/>
      <protection locked="0"/>
    </xf>
    <xf numFmtId="0" fontId="58" fillId="0" borderId="23" xfId="20" applyNumberFormat="1" applyFont="1" applyFill="1" applyBorder="1" applyAlignment="1" applyProtection="1">
      <alignment horizontal="center" vertical="center" wrapText="1"/>
      <protection locked="0"/>
    </xf>
    <xf numFmtId="178" fontId="58" fillId="0" borderId="23" xfId="0" quotePrefix="1" applyNumberFormat="1" applyFont="1" applyFill="1" applyBorder="1" applyAlignment="1">
      <alignment horizontal="center" vertical="center" wrapText="1"/>
    </xf>
    <xf numFmtId="0" fontId="69" fillId="0" borderId="21" xfId="0" applyNumberFormat="1" applyFont="1" applyFill="1" applyBorder="1" applyAlignment="1">
      <alignment horizontal="center" vertical="center"/>
    </xf>
    <xf numFmtId="41" fontId="69" fillId="0" borderId="21" xfId="0" applyNumberFormat="1" applyFont="1" applyFill="1" applyBorder="1" applyAlignment="1">
      <alignment horizontal="center" vertical="center"/>
    </xf>
    <xf numFmtId="0" fontId="60" fillId="4" borderId="29" xfId="20" applyNumberFormat="1" applyFont="1" applyFill="1" applyBorder="1" applyAlignment="1" applyProtection="1">
      <alignment horizontal="center" vertical="center" wrapText="1"/>
    </xf>
    <xf numFmtId="0" fontId="60" fillId="4" borderId="27" xfId="20" applyNumberFormat="1" applyFont="1" applyFill="1" applyBorder="1" applyAlignment="1" applyProtection="1">
      <alignment horizontal="center" vertical="center" wrapText="1"/>
    </xf>
    <xf numFmtId="0" fontId="13" fillId="0" borderId="0" xfId="20" applyFont="1" applyFill="1" applyBorder="1" applyAlignment="1" applyProtection="1">
      <alignment horizontal="center" vertical="center"/>
    </xf>
    <xf numFmtId="0" fontId="89" fillId="0" borderId="21" xfId="20" applyNumberFormat="1" applyFont="1" applyFill="1" applyBorder="1" applyAlignment="1" applyProtection="1">
      <alignment horizontal="center" vertical="center" wrapText="1"/>
    </xf>
    <xf numFmtId="49" fontId="69" fillId="0" borderId="22" xfId="0" applyNumberFormat="1" applyFont="1" applyFill="1" applyBorder="1" applyAlignment="1">
      <alignment horizontal="center" vertical="center"/>
    </xf>
    <xf numFmtId="41" fontId="69" fillId="0" borderId="23" xfId="16" applyFont="1" applyFill="1" applyBorder="1" applyAlignment="1" applyProtection="1">
      <alignment horizontal="center" vertical="center"/>
    </xf>
    <xf numFmtId="41" fontId="63" fillId="0" borderId="23" xfId="20" applyNumberFormat="1" applyFont="1" applyFill="1" applyBorder="1" applyAlignment="1" applyProtection="1">
      <alignment horizontal="center" vertical="center" wrapText="1"/>
      <protection locked="0"/>
    </xf>
    <xf numFmtId="0" fontId="36" fillId="0" borderId="21" xfId="20" applyFont="1" applyFill="1" applyBorder="1"/>
    <xf numFmtId="41" fontId="69" fillId="0" borderId="21" xfId="16" applyNumberFormat="1" applyFont="1" applyFill="1" applyBorder="1" applyAlignment="1">
      <alignment horizontal="center" vertical="center"/>
    </xf>
    <xf numFmtId="41" fontId="95" fillId="0" borderId="21" xfId="16" applyNumberFormat="1" applyFont="1" applyFill="1" applyBorder="1" applyAlignment="1">
      <alignment horizontal="center" vertical="center"/>
    </xf>
    <xf numFmtId="41" fontId="69" fillId="0" borderId="21" xfId="16" applyNumberFormat="1" applyFont="1" applyFill="1" applyBorder="1" applyAlignment="1" applyProtection="1">
      <alignment horizontal="center" vertical="center"/>
    </xf>
    <xf numFmtId="41" fontId="69" fillId="0" borderId="23" xfId="16" applyNumberFormat="1" applyFont="1" applyFill="1" applyBorder="1" applyAlignment="1" applyProtection="1">
      <alignment horizontal="center" vertical="center"/>
    </xf>
    <xf numFmtId="41" fontId="95" fillId="0" borderId="23" xfId="16" applyNumberFormat="1" applyFont="1" applyFill="1" applyBorder="1" applyAlignment="1" applyProtection="1">
      <alignment horizontal="center" vertical="center"/>
    </xf>
    <xf numFmtId="41" fontId="69" fillId="0" borderId="23" xfId="16" applyNumberFormat="1" applyFont="1" applyFill="1" applyBorder="1" applyAlignment="1">
      <alignment horizontal="center" vertical="center"/>
    </xf>
    <xf numFmtId="41" fontId="95" fillId="0" borderId="23" xfId="16" applyNumberFormat="1" applyFont="1" applyFill="1" applyBorder="1" applyAlignment="1">
      <alignment horizontal="center" vertical="center"/>
    </xf>
    <xf numFmtId="41" fontId="89" fillId="0" borderId="21" xfId="16" applyNumberFormat="1" applyFont="1" applyFill="1" applyBorder="1" applyAlignment="1" applyProtection="1">
      <alignment horizontal="center" vertical="center"/>
    </xf>
    <xf numFmtId="41" fontId="96" fillId="0" borderId="21" xfId="16" applyNumberFormat="1" applyFont="1" applyFill="1" applyBorder="1" applyAlignment="1" applyProtection="1">
      <alignment horizontal="center" vertical="center"/>
    </xf>
    <xf numFmtId="41" fontId="95" fillId="0" borderId="21" xfId="16" applyNumberFormat="1" applyFont="1" applyFill="1" applyBorder="1" applyAlignment="1" applyProtection="1">
      <alignment horizontal="center" vertical="center"/>
    </xf>
    <xf numFmtId="49" fontId="67" fillId="0" borderId="23" xfId="0" applyNumberFormat="1" applyFont="1" applyFill="1" applyBorder="1" applyAlignment="1">
      <alignment horizontal="center" vertical="center" wrapText="1"/>
    </xf>
    <xf numFmtId="178" fontId="69" fillId="0" borderId="44" xfId="23" applyNumberFormat="1" applyFont="1" applyBorder="1" applyAlignment="1">
      <alignment horizontal="right" vertical="center"/>
    </xf>
    <xf numFmtId="179" fontId="69" fillId="0" borderId="5" xfId="23" applyNumberFormat="1" applyFont="1" applyBorder="1" applyAlignment="1">
      <alignment horizontal="center" vertical="center"/>
    </xf>
    <xf numFmtId="178" fontId="69" fillId="0" borderId="45" xfId="23" applyNumberFormat="1" applyFont="1" applyBorder="1" applyAlignment="1">
      <alignment horizontal="right" vertical="center"/>
    </xf>
    <xf numFmtId="0" fontId="69" fillId="0" borderId="39" xfId="23" applyFont="1" applyBorder="1" applyAlignment="1">
      <alignment horizontal="center" vertical="center"/>
    </xf>
    <xf numFmtId="178" fontId="69" fillId="0" borderId="47" xfId="23" applyNumberFormat="1" applyFont="1" applyBorder="1" applyAlignment="1">
      <alignment horizontal="right" vertical="center"/>
    </xf>
    <xf numFmtId="179" fontId="69" fillId="0" borderId="48" xfId="23" applyNumberFormat="1" applyFont="1" applyBorder="1" applyAlignment="1">
      <alignment horizontal="center" vertical="center"/>
    </xf>
    <xf numFmtId="178" fontId="69" fillId="0" borderId="49" xfId="23" applyNumberFormat="1" applyFont="1" applyBorder="1" applyAlignment="1">
      <alignment horizontal="right" vertical="center"/>
    </xf>
    <xf numFmtId="0" fontId="69" fillId="0" borderId="49" xfId="23" applyFont="1" applyBorder="1" applyAlignment="1">
      <alignment horizontal="center" vertical="center"/>
    </xf>
    <xf numFmtId="178" fontId="69" fillId="0" borderId="40" xfId="23" applyNumberFormat="1" applyFont="1" applyBorder="1" applyAlignment="1">
      <alignment horizontal="right" vertical="center"/>
    </xf>
    <xf numFmtId="179" fontId="69" fillId="0" borderId="41" xfId="23" applyNumberFormat="1" applyFont="1" applyBorder="1" applyAlignment="1">
      <alignment horizontal="center" vertical="center"/>
    </xf>
    <xf numFmtId="178" fontId="69" fillId="0" borderId="42" xfId="23" applyNumberFormat="1" applyFont="1" applyBorder="1" applyAlignment="1">
      <alignment horizontal="right" vertical="center"/>
    </xf>
    <xf numFmtId="0" fontId="69" fillId="0" borderId="42" xfId="23" applyFont="1" applyBorder="1" applyAlignment="1">
      <alignment horizontal="center" vertical="center"/>
    </xf>
    <xf numFmtId="178" fontId="92" fillId="7" borderId="29" xfId="22" applyNumberFormat="1" applyFont="1" applyFill="1" applyBorder="1" applyAlignment="1">
      <alignment horizontal="right" vertical="center"/>
    </xf>
    <xf numFmtId="179" fontId="92" fillId="7" borderId="59" xfId="22" applyNumberFormat="1" applyFont="1" applyFill="1" applyBorder="1" applyAlignment="1">
      <alignment horizontal="center" vertical="center"/>
    </xf>
    <xf numFmtId="41" fontId="92" fillId="7" borderId="59" xfId="26" applyFont="1" applyFill="1" applyBorder="1" applyAlignment="1">
      <alignment horizontal="center" vertical="center"/>
    </xf>
    <xf numFmtId="178" fontId="92" fillId="7" borderId="55" xfId="22" applyNumberFormat="1" applyFont="1" applyFill="1" applyBorder="1" applyAlignment="1">
      <alignment horizontal="right" vertical="center"/>
    </xf>
    <xf numFmtId="179" fontId="92" fillId="7" borderId="36" xfId="22" applyNumberFormat="1" applyFont="1" applyFill="1" applyBorder="1" applyAlignment="1">
      <alignment horizontal="center" vertical="center"/>
    </xf>
    <xf numFmtId="178" fontId="92" fillId="7" borderId="43" xfId="22" applyNumberFormat="1" applyFont="1" applyFill="1" applyBorder="1" applyAlignment="1">
      <alignment horizontal="right" vertical="center"/>
    </xf>
    <xf numFmtId="178" fontId="40" fillId="0" borderId="29" xfId="22" applyNumberFormat="1" applyFont="1" applyBorder="1" applyAlignment="1">
      <alignment horizontal="right" vertical="center"/>
    </xf>
    <xf numFmtId="179" fontId="40" fillId="0" borderId="59" xfId="22" applyNumberFormat="1" applyFont="1" applyBorder="1" applyAlignment="1">
      <alignment horizontal="center" vertical="center"/>
    </xf>
    <xf numFmtId="41" fontId="40" fillId="0" borderId="59" xfId="26" applyFont="1" applyBorder="1" applyAlignment="1">
      <alignment horizontal="center" vertical="center"/>
    </xf>
    <xf numFmtId="178" fontId="40" fillId="0" borderId="55" xfId="22" applyNumberFormat="1" applyFont="1" applyBorder="1" applyAlignment="1">
      <alignment horizontal="right" vertical="center"/>
    </xf>
    <xf numFmtId="179" fontId="40" fillId="0" borderId="36" xfId="22" applyNumberFormat="1" applyFont="1" applyBorder="1" applyAlignment="1">
      <alignment horizontal="center" vertical="center"/>
    </xf>
    <xf numFmtId="178" fontId="40" fillId="0" borderId="43" xfId="22" applyNumberFormat="1" applyFont="1" applyBorder="1" applyAlignment="1">
      <alignment horizontal="right" vertical="center"/>
    </xf>
    <xf numFmtId="0" fontId="92" fillId="7" borderId="37" xfId="22" applyFont="1" applyFill="1" applyBorder="1" applyAlignment="1">
      <alignment horizontal="distributed" vertical="center"/>
    </xf>
    <xf numFmtId="0" fontId="40" fillId="0" borderId="0" xfId="22" applyFont="1"/>
    <xf numFmtId="0" fontId="40" fillId="0" borderId="37" xfId="22" applyFont="1" applyBorder="1" applyAlignment="1">
      <alignment horizontal="distributed" vertical="center"/>
    </xf>
    <xf numFmtId="0" fontId="40" fillId="0" borderId="24" xfId="22" applyFont="1" applyBorder="1" applyAlignment="1">
      <alignment horizontal="distributed" vertical="center" wrapText="1"/>
    </xf>
    <xf numFmtId="0" fontId="40" fillId="0" borderId="21" xfId="22" applyFont="1" applyBorder="1" applyAlignment="1">
      <alignment horizontal="distributed" vertical="center" wrapText="1"/>
    </xf>
    <xf numFmtId="0" fontId="40" fillId="0" borderId="23" xfId="22" applyFont="1" applyBorder="1" applyAlignment="1">
      <alignment horizontal="distributed" vertical="center" wrapText="1"/>
    </xf>
    <xf numFmtId="0" fontId="40" fillId="0" borderId="21" xfId="22" applyFont="1" applyBorder="1" applyAlignment="1">
      <alignment horizontal="distributed" vertical="center"/>
    </xf>
    <xf numFmtId="0" fontId="92" fillId="0" borderId="29" xfId="22" applyFont="1" applyBorder="1" applyAlignment="1">
      <alignment horizontal="center" vertical="center" wrapText="1"/>
    </xf>
    <xf numFmtId="179" fontId="92" fillId="0" borderId="59" xfId="22" applyNumberFormat="1" applyFont="1" applyBorder="1" applyAlignment="1">
      <alignment horizontal="center" vertical="center"/>
    </xf>
    <xf numFmtId="0" fontId="92" fillId="0" borderId="27" xfId="22" applyFont="1" applyBorder="1" applyAlignment="1">
      <alignment horizontal="center" vertical="center" wrapText="1"/>
    </xf>
    <xf numFmtId="0" fontId="92" fillId="0" borderId="55" xfId="22" applyFont="1" applyBorder="1" applyAlignment="1">
      <alignment horizontal="center" vertical="center" wrapText="1"/>
    </xf>
    <xf numFmtId="179" fontId="92" fillId="0" borderId="36" xfId="22" applyNumberFormat="1" applyFont="1" applyBorder="1" applyAlignment="1">
      <alignment horizontal="center" vertical="center"/>
    </xf>
    <xf numFmtId="0" fontId="92" fillId="0" borderId="43" xfId="22" applyFont="1" applyBorder="1" applyAlignment="1">
      <alignment horizontal="center" vertical="center" wrapText="1"/>
    </xf>
    <xf numFmtId="0" fontId="40" fillId="0" borderId="0" xfId="22" applyFont="1" applyBorder="1"/>
    <xf numFmtId="0" fontId="40" fillId="0" borderId="36" xfId="22" applyFont="1" applyBorder="1"/>
    <xf numFmtId="0" fontId="40" fillId="0" borderId="0" xfId="22" applyFont="1" applyBorder="1" applyAlignment="1">
      <alignment horizontal="center"/>
    </xf>
    <xf numFmtId="0" fontId="40" fillId="0" borderId="0" xfId="22" applyFont="1" applyBorder="1" applyAlignment="1">
      <alignment horizontal="right"/>
    </xf>
    <xf numFmtId="0" fontId="40" fillId="0" borderId="37" xfId="22" applyFont="1" applyFill="1" applyBorder="1" applyAlignment="1">
      <alignment horizontal="distributed" vertical="center"/>
    </xf>
    <xf numFmtId="178" fontId="40" fillId="0" borderId="43" xfId="22" applyNumberFormat="1" applyFont="1" applyFill="1" applyBorder="1" applyAlignment="1">
      <alignment horizontal="right" vertical="center"/>
    </xf>
    <xf numFmtId="0" fontId="40" fillId="0" borderId="0" xfId="22" applyFont="1" applyFill="1"/>
    <xf numFmtId="0" fontId="40" fillId="0" borderId="0" xfId="22" applyFont="1" applyAlignment="1">
      <alignment horizontal="center"/>
    </xf>
    <xf numFmtId="0" fontId="40" fillId="0" borderId="0" xfId="22" applyFont="1" applyAlignment="1">
      <alignment horizontal="right"/>
    </xf>
    <xf numFmtId="0" fontId="89" fillId="0" borderId="23" xfId="23" applyFont="1" applyBorder="1" applyAlignment="1">
      <alignment horizontal="distributed" wrapText="1"/>
    </xf>
    <xf numFmtId="0" fontId="89" fillId="0" borderId="24" xfId="23" applyFont="1" applyBorder="1" applyAlignment="1">
      <alignment horizontal="distributed" wrapText="1"/>
    </xf>
    <xf numFmtId="0" fontId="89" fillId="0" borderId="23" xfId="23" applyFont="1" applyBorder="1" applyAlignment="1">
      <alignment horizontal="distributed" vertical="center" wrapText="1"/>
    </xf>
    <xf numFmtId="0" fontId="89" fillId="0" borderId="46" xfId="23" applyFont="1" applyBorder="1" applyAlignment="1">
      <alignment horizontal="distributed" vertical="center" wrapText="1"/>
    </xf>
    <xf numFmtId="0" fontId="89" fillId="0" borderId="46" xfId="23" applyFont="1" applyBorder="1" applyAlignment="1">
      <alignment horizontal="distributed" vertical="distributed" wrapText="1"/>
    </xf>
    <xf numFmtId="0" fontId="89" fillId="0" borderId="50" xfId="23" applyFont="1" applyBorder="1" applyAlignment="1">
      <alignment horizontal="distributed" vertical="center" wrapText="1"/>
    </xf>
    <xf numFmtId="0" fontId="89" fillId="0" borderId="37" xfId="23" applyFont="1" applyBorder="1" applyAlignment="1">
      <alignment horizontal="distributed" vertical="center" wrapText="1"/>
    </xf>
    <xf numFmtId="0" fontId="96" fillId="0" borderId="38" xfId="23" applyFont="1" applyBorder="1" applyAlignment="1">
      <alignment horizontal="centerContinuous" vertical="center"/>
    </xf>
    <xf numFmtId="0" fontId="96" fillId="0" borderId="40" xfId="23" applyFont="1" applyBorder="1" applyAlignment="1">
      <alignment horizontal="distributed" vertical="center" wrapText="1"/>
    </xf>
    <xf numFmtId="0" fontId="96" fillId="0" borderId="41" xfId="23" applyFont="1" applyBorder="1" applyAlignment="1">
      <alignment horizontal="distributed" vertical="center" wrapText="1"/>
    </xf>
    <xf numFmtId="0" fontId="96" fillId="0" borderId="42" xfId="23" applyFont="1" applyBorder="1" applyAlignment="1">
      <alignment horizontal="distributed" vertical="center" wrapText="1"/>
    </xf>
    <xf numFmtId="0" fontId="96" fillId="0" borderId="43" xfId="23" applyFont="1" applyBorder="1"/>
    <xf numFmtId="0" fontId="89" fillId="0" borderId="38" xfId="23" applyFont="1" applyBorder="1" applyAlignment="1">
      <alignment horizontal="centerContinuous" vertical="center"/>
    </xf>
    <xf numFmtId="0" fontId="89" fillId="0" borderId="5" xfId="23" applyFont="1" applyBorder="1" applyAlignment="1">
      <alignment horizontal="centerContinuous" vertical="center"/>
    </xf>
    <xf numFmtId="0" fontId="89" fillId="0" borderId="39" xfId="23" applyFont="1" applyBorder="1" applyAlignment="1">
      <alignment horizontal="centerContinuous" vertical="center"/>
    </xf>
    <xf numFmtId="0" fontId="89" fillId="0" borderId="39" xfId="23" applyFont="1" applyBorder="1" applyAlignment="1">
      <alignment horizontal="distributed" wrapText="1"/>
    </xf>
    <xf numFmtId="0" fontId="69" fillId="0" borderId="23" xfId="0" quotePrefix="1" applyFont="1" applyFill="1" applyBorder="1" applyAlignment="1" applyProtection="1">
      <alignment horizontal="center" vertical="center" wrapText="1"/>
    </xf>
    <xf numFmtId="0" fontId="69" fillId="0" borderId="24" xfId="0" quotePrefix="1" applyFont="1" applyFill="1" applyBorder="1" applyAlignment="1" applyProtection="1">
      <alignment horizontal="center" vertical="center" wrapText="1"/>
    </xf>
    <xf numFmtId="0" fontId="69" fillId="0" borderId="91" xfId="0" applyNumberFormat="1" applyFont="1" applyFill="1" applyBorder="1" applyAlignment="1">
      <alignment horizontal="center" vertical="center"/>
    </xf>
    <xf numFmtId="41" fontId="69" fillId="0" borderId="68" xfId="16" applyNumberFormat="1" applyFont="1" applyFill="1" applyBorder="1" applyAlignment="1">
      <alignment horizontal="center" vertical="center"/>
    </xf>
    <xf numFmtId="0" fontId="33" fillId="0" borderId="0" xfId="22" applyFont="1" applyBorder="1" applyAlignment="1">
      <alignment horizontal="center"/>
    </xf>
    <xf numFmtId="0" fontId="42" fillId="0" borderId="23" xfId="22" applyFont="1" applyBorder="1" applyAlignment="1">
      <alignment horizontal="center" vertical="center" wrapText="1"/>
    </xf>
    <xf numFmtId="0" fontId="42" fillId="0" borderId="68" xfId="22" applyFont="1" applyBorder="1" applyAlignment="1">
      <alignment horizontal="center" vertical="center" wrapText="1"/>
    </xf>
    <xf numFmtId="0" fontId="42" fillId="0" borderId="24" xfId="22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/>
    </xf>
    <xf numFmtId="0" fontId="42" fillId="0" borderId="68" xfId="0" applyFont="1" applyBorder="1" applyAlignment="1">
      <alignment horizontal="center" vertical="center"/>
    </xf>
    <xf numFmtId="0" fontId="42" fillId="0" borderId="24" xfId="0" applyFont="1" applyBorder="1" applyAlignment="1">
      <alignment horizontal="center" vertical="center"/>
    </xf>
    <xf numFmtId="0" fontId="42" fillId="0" borderId="21" xfId="23" applyFont="1" applyBorder="1" applyAlignment="1" applyProtection="1">
      <alignment horizontal="center" vertical="center" wrapText="1"/>
    </xf>
    <xf numFmtId="0" fontId="42" fillId="0" borderId="29" xfId="23" applyFont="1" applyBorder="1" applyAlignment="1" applyProtection="1">
      <alignment horizontal="center" vertical="center" wrapText="1"/>
    </xf>
    <xf numFmtId="0" fontId="42" fillId="0" borderId="59" xfId="23" applyFont="1" applyBorder="1" applyAlignment="1" applyProtection="1">
      <alignment horizontal="center" vertical="center" wrapText="1"/>
    </xf>
    <xf numFmtId="0" fontId="42" fillId="0" borderId="27" xfId="23" applyFont="1" applyBorder="1" applyAlignment="1" applyProtection="1">
      <alignment horizontal="center" vertical="center" wrapText="1"/>
    </xf>
    <xf numFmtId="0" fontId="42" fillId="0" borderId="38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67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2" fillId="0" borderId="55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29" xfId="23" applyFont="1" applyBorder="1" applyAlignment="1" applyProtection="1">
      <alignment horizontal="center" vertical="center"/>
    </xf>
    <xf numFmtId="0" fontId="42" fillId="0" borderId="59" xfId="23" applyFont="1" applyBorder="1" applyAlignment="1" applyProtection="1">
      <alignment horizontal="center" vertical="center"/>
    </xf>
    <xf numFmtId="0" fontId="42" fillId="0" borderId="27" xfId="23" applyFont="1" applyBorder="1" applyAlignment="1" applyProtection="1">
      <alignment horizontal="center" vertical="center"/>
    </xf>
    <xf numFmtId="0" fontId="38" fillId="0" borderId="0" xfId="22" applyFont="1" applyBorder="1" applyAlignment="1">
      <alignment horizontal="center"/>
    </xf>
    <xf numFmtId="0" fontId="42" fillId="0" borderId="23" xfId="0" applyFont="1" applyBorder="1" applyAlignment="1">
      <alignment horizontal="center" vertical="center" wrapText="1"/>
    </xf>
    <xf numFmtId="0" fontId="42" fillId="0" borderId="43" xfId="0" applyFont="1" applyBorder="1" applyAlignment="1">
      <alignment horizontal="center" vertical="center"/>
    </xf>
    <xf numFmtId="0" fontId="42" fillId="0" borderId="44" xfId="23" applyFont="1" applyBorder="1" applyAlignment="1">
      <alignment horizontal="center" vertical="center"/>
    </xf>
    <xf numFmtId="0" fontId="42" fillId="0" borderId="69" xfId="23" applyFont="1" applyBorder="1" applyAlignment="1">
      <alignment horizontal="center" vertical="center"/>
    </xf>
    <xf numFmtId="0" fontId="42" fillId="0" borderId="45" xfId="23" applyFont="1" applyBorder="1" applyAlignment="1">
      <alignment horizontal="center" vertical="center"/>
    </xf>
    <xf numFmtId="0" fontId="92" fillId="0" borderId="0" xfId="22" applyFont="1" applyBorder="1" applyAlignment="1">
      <alignment horizontal="center"/>
    </xf>
    <xf numFmtId="0" fontId="92" fillId="0" borderId="23" xfId="22" applyFont="1" applyBorder="1" applyAlignment="1">
      <alignment horizontal="center" vertical="center" wrapText="1"/>
    </xf>
    <xf numFmtId="0" fontId="92" fillId="0" borderId="68" xfId="22" applyFont="1" applyBorder="1" applyAlignment="1">
      <alignment horizontal="center" vertical="center" wrapText="1"/>
    </xf>
    <xf numFmtId="0" fontId="92" fillId="0" borderId="24" xfId="22" applyFont="1" applyBorder="1" applyAlignment="1">
      <alignment horizontal="center" vertical="center" wrapText="1"/>
    </xf>
    <xf numFmtId="0" fontId="92" fillId="0" borderId="38" xfId="25" applyFont="1" applyBorder="1" applyAlignment="1">
      <alignment horizontal="center" vertical="center"/>
    </xf>
    <xf numFmtId="0" fontId="92" fillId="0" borderId="5" xfId="25" applyFont="1" applyBorder="1" applyAlignment="1">
      <alignment horizontal="center" vertical="center"/>
    </xf>
    <xf numFmtId="0" fontId="92" fillId="0" borderId="67" xfId="25" applyFont="1" applyBorder="1" applyAlignment="1">
      <alignment horizontal="center" vertical="center"/>
    </xf>
    <xf numFmtId="0" fontId="92" fillId="0" borderId="0" xfId="25" applyFont="1" applyBorder="1" applyAlignment="1">
      <alignment horizontal="center" vertical="center"/>
    </xf>
    <xf numFmtId="0" fontId="92" fillId="0" borderId="21" xfId="23" applyFont="1" applyBorder="1" applyAlignment="1" applyProtection="1">
      <alignment horizontal="center" vertical="center"/>
    </xf>
    <xf numFmtId="0" fontId="92" fillId="0" borderId="23" xfId="25" applyFont="1" applyBorder="1" applyAlignment="1">
      <alignment horizontal="center" vertical="center"/>
    </xf>
    <xf numFmtId="0" fontId="92" fillId="0" borderId="68" xfId="25" applyFont="1" applyBorder="1" applyAlignment="1">
      <alignment horizontal="center" vertical="center"/>
    </xf>
    <xf numFmtId="0" fontId="92" fillId="0" borderId="24" xfId="25" applyFont="1" applyBorder="1" applyAlignment="1">
      <alignment horizontal="center" vertical="center"/>
    </xf>
    <xf numFmtId="0" fontId="89" fillId="0" borderId="44" xfId="23" applyFont="1" applyBorder="1" applyAlignment="1">
      <alignment horizontal="center" vertical="center"/>
    </xf>
    <xf numFmtId="0" fontId="89" fillId="0" borderId="69" xfId="23" applyFont="1" applyBorder="1" applyAlignment="1">
      <alignment horizontal="center" vertical="center"/>
    </xf>
    <xf numFmtId="0" fontId="89" fillId="0" borderId="45" xfId="23" applyFont="1" applyBorder="1" applyAlignment="1">
      <alignment horizontal="center" vertical="center"/>
    </xf>
    <xf numFmtId="0" fontId="86" fillId="9" borderId="86" xfId="0" applyFont="1" applyFill="1" applyBorder="1" applyAlignment="1">
      <alignment horizontal="center" wrapText="1"/>
    </xf>
    <xf numFmtId="0" fontId="86" fillId="9" borderId="87" xfId="0" applyFont="1" applyFill="1" applyBorder="1" applyAlignment="1">
      <alignment horizontal="center" wrapText="1"/>
    </xf>
    <xf numFmtId="0" fontId="86" fillId="9" borderId="88" xfId="0" applyFont="1" applyFill="1" applyBorder="1" applyAlignment="1">
      <alignment horizontal="center" wrapText="1"/>
    </xf>
    <xf numFmtId="0" fontId="86" fillId="9" borderId="89" xfId="0" applyFont="1" applyFill="1" applyBorder="1" applyAlignment="1">
      <alignment horizontal="center" wrapText="1"/>
    </xf>
    <xf numFmtId="0" fontId="86" fillId="9" borderId="90" xfId="0" applyFont="1" applyFill="1" applyBorder="1" applyAlignment="1">
      <alignment horizontal="center" wrapText="1"/>
    </xf>
    <xf numFmtId="0" fontId="66" fillId="0" borderId="0" xfId="22" applyFont="1" applyBorder="1" applyAlignment="1">
      <alignment horizontal="center"/>
    </xf>
    <xf numFmtId="0" fontId="60" fillId="4" borderId="29" xfId="20" applyNumberFormat="1" applyFont="1" applyFill="1" applyBorder="1" applyAlignment="1" applyProtection="1">
      <alignment horizontal="center" vertical="center" wrapText="1"/>
    </xf>
    <xf numFmtId="0" fontId="60" fillId="4" borderId="59" xfId="20" applyNumberFormat="1" applyFont="1" applyFill="1" applyBorder="1" applyAlignment="1" applyProtection="1">
      <alignment horizontal="center" vertical="center" wrapText="1"/>
    </xf>
    <xf numFmtId="0" fontId="60" fillId="4" borderId="27" xfId="20" applyNumberFormat="1" applyFont="1" applyFill="1" applyBorder="1" applyAlignment="1" applyProtection="1">
      <alignment horizontal="center" vertical="center" wrapText="1"/>
    </xf>
    <xf numFmtId="0" fontId="60" fillId="4" borderId="21" xfId="20" applyNumberFormat="1" applyFont="1" applyFill="1" applyBorder="1" applyAlignment="1" applyProtection="1">
      <alignment horizontal="center" vertical="center" wrapText="1"/>
    </xf>
    <xf numFmtId="0" fontId="89" fillId="0" borderId="55" xfId="20" applyNumberFormat="1" applyFont="1" applyFill="1" applyBorder="1" applyAlignment="1" applyProtection="1">
      <alignment horizontal="center" vertical="center" wrapText="1"/>
    </xf>
    <xf numFmtId="0" fontId="89" fillId="0" borderId="36" xfId="20" applyNumberFormat="1" applyFont="1" applyFill="1" applyBorder="1" applyAlignment="1" applyProtection="1">
      <alignment horizontal="center" vertical="center" wrapText="1"/>
    </xf>
    <xf numFmtId="0" fontId="89" fillId="0" borderId="43" xfId="20" applyNumberFormat="1" applyFont="1" applyFill="1" applyBorder="1" applyAlignment="1" applyProtection="1">
      <alignment horizontal="center" vertical="center" wrapText="1"/>
    </xf>
    <xf numFmtId="0" fontId="57" fillId="3" borderId="0" xfId="20" applyFont="1" applyFill="1" applyAlignment="1" applyProtection="1">
      <alignment horizontal="center" vertical="center"/>
    </xf>
    <xf numFmtId="0" fontId="13" fillId="0" borderId="0" xfId="20" applyFont="1" applyFill="1" applyBorder="1" applyAlignment="1" applyProtection="1">
      <alignment horizontal="center" vertical="center"/>
    </xf>
    <xf numFmtId="0" fontId="13" fillId="0" borderId="5" xfId="20" applyFont="1" applyFill="1" applyBorder="1" applyAlignment="1" applyProtection="1">
      <alignment horizontal="center" vertical="center"/>
    </xf>
    <xf numFmtId="0" fontId="59" fillId="3" borderId="0" xfId="20" applyFont="1" applyFill="1" applyBorder="1" applyAlignment="1" applyProtection="1">
      <alignment horizontal="center"/>
    </xf>
    <xf numFmtId="0" fontId="89" fillId="3" borderId="29" xfId="20" applyNumberFormat="1" applyFont="1" applyFill="1" applyBorder="1" applyAlignment="1" applyProtection="1">
      <alignment horizontal="center" vertical="center" wrapText="1"/>
    </xf>
    <xf numFmtId="0" fontId="89" fillId="3" borderId="59" xfId="20" applyNumberFormat="1" applyFont="1" applyFill="1" applyBorder="1" applyAlignment="1" applyProtection="1">
      <alignment horizontal="center" vertical="center" wrapText="1"/>
    </xf>
    <xf numFmtId="0" fontId="89" fillId="3" borderId="27" xfId="20" applyNumberFormat="1" applyFont="1" applyFill="1" applyBorder="1" applyAlignment="1" applyProtection="1">
      <alignment horizontal="center" vertical="center" wrapText="1"/>
    </xf>
    <xf numFmtId="178" fontId="89" fillId="3" borderId="23" xfId="20" applyNumberFormat="1" applyFont="1" applyFill="1" applyBorder="1" applyAlignment="1" applyProtection="1">
      <alignment horizontal="center" vertical="center" wrapText="1"/>
    </xf>
    <xf numFmtId="178" fontId="89" fillId="3" borderId="24" xfId="20" applyNumberFormat="1" applyFont="1" applyFill="1" applyBorder="1" applyAlignment="1" applyProtection="1">
      <alignment horizontal="center" vertical="center" wrapText="1"/>
    </xf>
    <xf numFmtId="178" fontId="53" fillId="0" borderId="70" xfId="20" applyNumberFormat="1" applyFont="1" applyFill="1" applyBorder="1" applyAlignment="1" applyProtection="1">
      <alignment horizontal="center" vertical="center" wrapText="1"/>
    </xf>
    <xf numFmtId="0" fontId="89" fillId="0" borderId="29" xfId="20" applyNumberFormat="1" applyFont="1" applyFill="1" applyBorder="1" applyAlignment="1" applyProtection="1">
      <alignment horizontal="center" vertical="center" wrapText="1"/>
    </xf>
    <xf numFmtId="0" fontId="89" fillId="0" borderId="59" xfId="20" applyNumberFormat="1" applyFont="1" applyFill="1" applyBorder="1" applyAlignment="1" applyProtection="1">
      <alignment horizontal="center" vertical="center" wrapText="1"/>
    </xf>
    <xf numFmtId="0" fontId="89" fillId="0" borderId="27" xfId="20" applyNumberFormat="1" applyFont="1" applyFill="1" applyBorder="1" applyAlignment="1" applyProtection="1">
      <alignment horizontal="center" vertical="center" wrapText="1"/>
    </xf>
    <xf numFmtId="0" fontId="69" fillId="0" borderId="21" xfId="0" quotePrefix="1" applyFont="1" applyFill="1" applyBorder="1" applyAlignment="1" applyProtection="1">
      <alignment horizontal="center" vertical="center" wrapText="1"/>
    </xf>
    <xf numFmtId="0" fontId="42" fillId="4" borderId="21" xfId="20" applyNumberFormat="1" applyFont="1" applyFill="1" applyBorder="1" applyAlignment="1" applyProtection="1">
      <alignment horizontal="center" vertical="center" wrapText="1"/>
    </xf>
    <xf numFmtId="0" fontId="33" fillId="3" borderId="0" xfId="20" applyFont="1" applyFill="1" applyAlignment="1" applyProtection="1">
      <alignment horizontal="center" vertical="center"/>
    </xf>
    <xf numFmtId="0" fontId="43" fillId="3" borderId="0" xfId="20" applyFont="1" applyFill="1" applyBorder="1" applyAlignment="1" applyProtection="1">
      <alignment horizontal="center"/>
    </xf>
    <xf numFmtId="0" fontId="42" fillId="3" borderId="29" xfId="20" applyNumberFormat="1" applyFont="1" applyFill="1" applyBorder="1" applyAlignment="1" applyProtection="1">
      <alignment horizontal="center" vertical="center" wrapText="1"/>
    </xf>
    <xf numFmtId="0" fontId="42" fillId="3" borderId="59" xfId="20" applyNumberFormat="1" applyFont="1" applyFill="1" applyBorder="1" applyAlignment="1" applyProtection="1">
      <alignment horizontal="center" vertical="center" wrapText="1"/>
    </xf>
    <xf numFmtId="0" fontId="42" fillId="3" borderId="27" xfId="20" applyNumberFormat="1" applyFont="1" applyFill="1" applyBorder="1" applyAlignment="1" applyProtection="1">
      <alignment horizontal="center" vertical="center" wrapText="1"/>
    </xf>
    <xf numFmtId="0" fontId="42" fillId="4" borderId="29" xfId="20" applyNumberFormat="1" applyFont="1" applyFill="1" applyBorder="1" applyAlignment="1" applyProtection="1">
      <alignment horizontal="center" vertical="center" wrapText="1"/>
    </xf>
    <xf numFmtId="0" fontId="42" fillId="4" borderId="59" xfId="20" applyNumberFormat="1" applyFont="1" applyFill="1" applyBorder="1" applyAlignment="1" applyProtection="1">
      <alignment horizontal="center" vertical="center" wrapText="1"/>
    </xf>
    <xf numFmtId="0" fontId="42" fillId="4" borderId="27" xfId="20" applyNumberFormat="1" applyFont="1" applyFill="1" applyBorder="1" applyAlignment="1" applyProtection="1">
      <alignment horizontal="center" vertical="center" wrapText="1"/>
    </xf>
    <xf numFmtId="0" fontId="33" fillId="0" borderId="0" xfId="20" applyFont="1" applyAlignment="1" applyProtection="1">
      <alignment horizontal="center"/>
    </xf>
    <xf numFmtId="0" fontId="42" fillId="3" borderId="23" xfId="20" applyNumberFormat="1" applyFont="1" applyFill="1" applyBorder="1" applyAlignment="1" applyProtection="1">
      <alignment horizontal="center" vertical="center" wrapText="1"/>
    </xf>
    <xf numFmtId="0" fontId="42" fillId="3" borderId="24" xfId="20" applyNumberFormat="1" applyFont="1" applyFill="1" applyBorder="1" applyAlignment="1" applyProtection="1">
      <alignment horizontal="center" vertical="center" wrapText="1"/>
    </xf>
    <xf numFmtId="179" fontId="48" fillId="4" borderId="21" xfId="20" applyNumberFormat="1" applyFont="1" applyFill="1" applyBorder="1" applyAlignment="1" applyProtection="1">
      <alignment horizontal="center" vertical="center" wrapText="1"/>
    </xf>
    <xf numFmtId="179" fontId="35" fillId="4" borderId="21" xfId="0" applyNumberFormat="1" applyFont="1" applyFill="1" applyBorder="1" applyAlignment="1">
      <alignment horizontal="center" vertical="center" wrapText="1"/>
    </xf>
    <xf numFmtId="179" fontId="23" fillId="4" borderId="21" xfId="20" applyNumberFormat="1" applyFont="1" applyFill="1" applyBorder="1" applyAlignment="1" applyProtection="1">
      <alignment horizontal="center" vertical="center" wrapText="1"/>
    </xf>
    <xf numFmtId="179" fontId="22" fillId="4" borderId="21" xfId="0" applyNumberFormat="1" applyFont="1" applyFill="1" applyBorder="1" applyAlignment="1">
      <alignment horizontal="center" vertical="center" wrapText="1"/>
    </xf>
    <xf numFmtId="179" fontId="77" fillId="0" borderId="21" xfId="20" applyNumberFormat="1" applyFont="1" applyFill="1" applyBorder="1" applyAlignment="1" applyProtection="1">
      <alignment horizontal="center" vertical="center" wrapText="1"/>
    </xf>
    <xf numFmtId="179" fontId="75" fillId="0" borderId="21" xfId="0" applyNumberFormat="1" applyFont="1" applyFill="1" applyBorder="1" applyAlignment="1">
      <alignment horizontal="center" vertical="center" wrapText="1"/>
    </xf>
    <xf numFmtId="179" fontId="15" fillId="4" borderId="21" xfId="20" applyNumberFormat="1" applyFont="1" applyFill="1" applyBorder="1" applyAlignment="1" applyProtection="1">
      <alignment horizontal="center" vertical="center" wrapText="1"/>
    </xf>
    <xf numFmtId="179" fontId="14" fillId="4" borderId="21" xfId="0" applyNumberFormat="1" applyFont="1" applyFill="1" applyBorder="1" applyAlignment="1">
      <alignment horizontal="center" vertical="center" wrapText="1"/>
    </xf>
    <xf numFmtId="0" fontId="10" fillId="0" borderId="71" xfId="20" applyFont="1" applyFill="1" applyBorder="1" applyAlignment="1" applyProtection="1">
      <alignment horizontal="center" vertical="center"/>
    </xf>
    <xf numFmtId="0" fontId="10" fillId="0" borderId="72" xfId="20" applyFont="1" applyFill="1" applyBorder="1" applyAlignment="1" applyProtection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4" fillId="0" borderId="74" xfId="20" applyNumberFormat="1" applyFont="1" applyFill="1" applyBorder="1" applyAlignment="1" applyProtection="1">
      <alignment horizontal="center" vertical="center" wrapText="1"/>
    </xf>
    <xf numFmtId="0" fontId="14" fillId="0" borderId="75" xfId="20" applyNumberFormat="1" applyFont="1" applyFill="1" applyBorder="1" applyAlignment="1" applyProtection="1">
      <alignment horizontal="center" vertical="center" wrapText="1"/>
    </xf>
    <xf numFmtId="0" fontId="14" fillId="0" borderId="76" xfId="20" applyNumberFormat="1" applyFont="1" applyFill="1" applyBorder="1" applyAlignment="1" applyProtection="1">
      <alignment horizontal="center" vertical="center" wrapText="1"/>
    </xf>
    <xf numFmtId="0" fontId="14" fillId="0" borderId="77" xfId="20" applyNumberFormat="1" applyFont="1" applyFill="1" applyBorder="1" applyAlignment="1" applyProtection="1">
      <alignment horizontal="center" vertical="center" wrapText="1"/>
    </xf>
    <xf numFmtId="0" fontId="14" fillId="0" borderId="78" xfId="20" applyNumberFormat="1" applyFont="1" applyFill="1" applyBorder="1" applyAlignment="1" applyProtection="1">
      <alignment horizontal="center" vertical="center" wrapText="1"/>
    </xf>
    <xf numFmtId="0" fontId="14" fillId="0" borderId="79" xfId="20" applyNumberFormat="1" applyFont="1" applyFill="1" applyBorder="1" applyAlignment="1" applyProtection="1">
      <alignment horizontal="center" vertical="center" wrapText="1"/>
    </xf>
    <xf numFmtId="0" fontId="10" fillId="0" borderId="72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</cellXfs>
  <cellStyles count="27">
    <cellStyle name="20% - 강조색6" xfId="1" builtinId="50" customBuiltin="1"/>
    <cellStyle name="Comma" xfId="2"/>
    <cellStyle name="Comma [0]_ SG&amp;A Bridge " xfId="3"/>
    <cellStyle name="Comma_ SG&amp;A Bridge " xfId="4"/>
    <cellStyle name="Currency" xfId="5"/>
    <cellStyle name="Currency [0]_ SG&amp;A Bridge " xfId="6"/>
    <cellStyle name="Currency_ SG&amp;A Bridge " xfId="7"/>
    <cellStyle name="Date" xfId="8"/>
    <cellStyle name="Fixed" xfId="9"/>
    <cellStyle name="Heading1" xfId="10"/>
    <cellStyle name="Heading2" xfId="11"/>
    <cellStyle name="Normal_ SG&amp;A Bridge " xfId="12"/>
    <cellStyle name="Percent" xfId="13"/>
    <cellStyle name="Total" xfId="14"/>
    <cellStyle name="뷭?_BOOKSHIP" xfId="15"/>
    <cellStyle name="쉼표 [0]" xfId="16" builtinId="6"/>
    <cellStyle name="쉼표 [0] 102" xfId="26"/>
    <cellStyle name="콤마 [0]_1202" xfId="17"/>
    <cellStyle name="콤마_1202" xfId="18"/>
    <cellStyle name="표준" xfId="0" builtinId="0"/>
    <cellStyle name="표준 12" xfId="19"/>
    <cellStyle name="표준 17" xfId="25"/>
    <cellStyle name="표준_용지조서(1)" xfId="20"/>
    <cellStyle name="표준_용지조서(최종)" xfId="21"/>
    <cellStyle name="표준_전체집계표 (10)" xfId="22"/>
    <cellStyle name="표준_집계표" xfId="23"/>
    <cellStyle name="표준_편입지번" xfId="24"/>
  </cellStyles>
  <dxfs count="2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209550</xdr:rowOff>
    </xdr:to>
    <xdr:sp macro="" textlink="">
      <xdr:nvSpPr>
        <xdr:cNvPr id="12684" name="Text Box 1"/>
        <xdr:cNvSpPr txBox="1">
          <a:spLocks noChangeArrowheads="1"/>
        </xdr:cNvSpPr>
      </xdr:nvSpPr>
      <xdr:spPr bwMode="auto">
        <a:xfrm>
          <a:off x="2562225" y="1581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209550</xdr:rowOff>
    </xdr:to>
    <xdr:sp macro="" textlink="">
      <xdr:nvSpPr>
        <xdr:cNvPr id="12685" name="Text Box 1"/>
        <xdr:cNvSpPr txBox="1">
          <a:spLocks noChangeArrowheads="1"/>
        </xdr:cNvSpPr>
      </xdr:nvSpPr>
      <xdr:spPr bwMode="auto">
        <a:xfrm>
          <a:off x="2562225" y="1581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86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87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88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89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90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91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92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95250</xdr:colOff>
      <xdr:row>7</xdr:row>
      <xdr:rowOff>209550</xdr:rowOff>
    </xdr:to>
    <xdr:sp macro="" textlink="">
      <xdr:nvSpPr>
        <xdr:cNvPr id="12693" name="Text Box 1"/>
        <xdr:cNvSpPr txBox="1">
          <a:spLocks noChangeArrowheads="1"/>
        </xdr:cNvSpPr>
      </xdr:nvSpPr>
      <xdr:spPr bwMode="auto">
        <a:xfrm>
          <a:off x="2562225" y="19621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4505" name="Text Box 1"/>
        <xdr:cNvSpPr txBox="1">
          <a:spLocks noChangeArrowheads="1"/>
        </xdr:cNvSpPr>
      </xdr:nvSpPr>
      <xdr:spPr bwMode="auto">
        <a:xfrm>
          <a:off x="2562225" y="158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0</xdr:colOff>
      <xdr:row>6</xdr:row>
      <xdr:rowOff>209550</xdr:rowOff>
    </xdr:to>
    <xdr:sp macro="" textlink="">
      <xdr:nvSpPr>
        <xdr:cNvPr id="4506" name="Text Box 1"/>
        <xdr:cNvSpPr txBox="1">
          <a:spLocks noChangeArrowheads="1"/>
        </xdr:cNvSpPr>
      </xdr:nvSpPr>
      <xdr:spPr bwMode="auto">
        <a:xfrm>
          <a:off x="2562225" y="158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209550</xdr:rowOff>
    </xdr:to>
    <xdr:sp macro="" textlink="">
      <xdr:nvSpPr>
        <xdr:cNvPr id="9597" name="Text Box 1"/>
        <xdr:cNvSpPr txBox="1">
          <a:spLocks noChangeArrowheads="1"/>
        </xdr:cNvSpPr>
      </xdr:nvSpPr>
      <xdr:spPr bwMode="auto">
        <a:xfrm>
          <a:off x="2562225" y="1866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95250</xdr:colOff>
      <xdr:row>6</xdr:row>
      <xdr:rowOff>209550</xdr:rowOff>
    </xdr:to>
    <xdr:sp macro="" textlink="">
      <xdr:nvSpPr>
        <xdr:cNvPr id="9598" name="Text Box 1"/>
        <xdr:cNvSpPr txBox="1">
          <a:spLocks noChangeArrowheads="1"/>
        </xdr:cNvSpPr>
      </xdr:nvSpPr>
      <xdr:spPr bwMode="auto">
        <a:xfrm>
          <a:off x="2562225" y="186690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showGridLines="0" showZeros="0" view="pageBreakPreview" topLeftCell="A19" zoomScaleSheetLayoutView="100" workbookViewId="0">
      <selection activeCell="A98" sqref="A98"/>
    </sheetView>
  </sheetViews>
  <sheetFormatPr defaultRowHeight="18" customHeight="1"/>
  <cols>
    <col min="1" max="1" width="12.77734375" style="327" customWidth="1"/>
    <col min="2" max="2" width="7.77734375" style="327" hidden="1" customWidth="1"/>
    <col min="3" max="3" width="3" style="327" hidden="1" customWidth="1"/>
    <col min="4" max="4" width="10.77734375" style="327" hidden="1" customWidth="1"/>
    <col min="5" max="5" width="12.77734375" style="335" customWidth="1"/>
    <col min="6" max="6" width="0.88671875" style="327" customWidth="1"/>
    <col min="7" max="7" width="15.77734375" style="334" customWidth="1"/>
    <col min="8" max="8" width="7.77734375" style="335" hidden="1" customWidth="1"/>
    <col min="9" max="9" width="0.88671875" style="327" hidden="1" customWidth="1"/>
    <col min="10" max="10" width="10.77734375" style="334" hidden="1" customWidth="1"/>
    <col min="11" max="11" width="7.77734375" style="334" customWidth="1"/>
    <col min="12" max="13" width="6" style="327" customWidth="1"/>
    <col min="14" max="16384" width="8.88671875" style="327"/>
  </cols>
  <sheetData>
    <row r="1" spans="1:11" s="322" customFormat="1" ht="39.950000000000003" customHeight="1">
      <c r="A1" s="1017" t="s">
        <v>511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</row>
    <row r="2" spans="1:11" ht="20.100000000000001" customHeight="1">
      <c r="A2" s="323"/>
      <c r="B2" s="324"/>
      <c r="C2" s="324"/>
      <c r="D2" s="324"/>
      <c r="E2" s="326"/>
      <c r="F2" s="324"/>
      <c r="G2" s="325"/>
      <c r="H2" s="326"/>
      <c r="I2" s="324"/>
      <c r="J2" s="325"/>
      <c r="K2" s="325"/>
    </row>
    <row r="3" spans="1:11" s="328" customFormat="1" ht="24.95" customHeight="1">
      <c r="A3" s="1018" t="s">
        <v>70</v>
      </c>
      <c r="B3" s="1028" t="s">
        <v>398</v>
      </c>
      <c r="C3" s="1029"/>
      <c r="D3" s="1029"/>
      <c r="E3" s="1034" t="s">
        <v>502</v>
      </c>
      <c r="F3" s="1035"/>
      <c r="G3" s="1035"/>
      <c r="H3" s="1035"/>
      <c r="I3" s="1035"/>
      <c r="J3" s="1036"/>
      <c r="K3" s="1038" t="s">
        <v>492</v>
      </c>
    </row>
    <row r="4" spans="1:11" s="328" customFormat="1" ht="24.95" customHeight="1">
      <c r="A4" s="1019"/>
      <c r="B4" s="1030"/>
      <c r="C4" s="1031"/>
      <c r="D4" s="1031"/>
      <c r="E4" s="1034" t="s">
        <v>512</v>
      </c>
      <c r="F4" s="1035"/>
      <c r="G4" s="1035"/>
      <c r="H4" s="1035"/>
      <c r="I4" s="1035"/>
      <c r="J4" s="1036"/>
      <c r="K4" s="1022"/>
    </row>
    <row r="5" spans="1:11" s="328" customFormat="1" ht="24.95" customHeight="1">
      <c r="A5" s="1019"/>
      <c r="B5" s="1032"/>
      <c r="C5" s="1033"/>
      <c r="D5" s="1033"/>
      <c r="E5" s="1024" t="s">
        <v>513</v>
      </c>
      <c r="F5" s="1024"/>
      <c r="G5" s="1024"/>
      <c r="H5" s="1025" t="s">
        <v>503</v>
      </c>
      <c r="I5" s="1026"/>
      <c r="J5" s="1027"/>
      <c r="K5" s="1022"/>
    </row>
    <row r="6" spans="1:11" s="328" customFormat="1" ht="24.95" customHeight="1">
      <c r="A6" s="1020"/>
      <c r="B6" s="633" t="s">
        <v>3</v>
      </c>
      <c r="C6" s="634" t="s">
        <v>4</v>
      </c>
      <c r="D6" s="748" t="s">
        <v>5</v>
      </c>
      <c r="E6" s="633" t="s">
        <v>3</v>
      </c>
      <c r="F6" s="634" t="s">
        <v>4</v>
      </c>
      <c r="G6" s="635" t="s">
        <v>5</v>
      </c>
      <c r="H6" s="633" t="s">
        <v>3</v>
      </c>
      <c r="I6" s="634" t="s">
        <v>4</v>
      </c>
      <c r="J6" s="635" t="s">
        <v>5</v>
      </c>
      <c r="K6" s="1039"/>
    </row>
    <row r="7" spans="1:11" s="759" customFormat="1" ht="30" customHeight="1">
      <c r="A7" s="627" t="s">
        <v>2</v>
      </c>
      <c r="B7" s="628">
        <f>SUM(B8:B32)</f>
        <v>48</v>
      </c>
      <c r="C7" s="629" t="s">
        <v>4</v>
      </c>
      <c r="D7" s="749">
        <f>SUM(D8:D32)</f>
        <v>8911</v>
      </c>
      <c r="E7" s="762">
        <f>SUM(E8:E32)</f>
        <v>7</v>
      </c>
      <c r="F7" s="763" t="s">
        <v>4</v>
      </c>
      <c r="G7" s="764">
        <f>SUM(G8:G32)</f>
        <v>1152</v>
      </c>
      <c r="H7" s="630">
        <f>SUM(H8:H32)</f>
        <v>41</v>
      </c>
      <c r="I7" s="631" t="s">
        <v>4</v>
      </c>
      <c r="J7" s="632">
        <f>SUM(J8:J32)</f>
        <v>7759</v>
      </c>
      <c r="K7" s="632"/>
    </row>
    <row r="8" spans="1:11" s="328" customFormat="1" ht="30" customHeight="1">
      <c r="A8" s="329" t="s">
        <v>6</v>
      </c>
      <c r="B8" s="578">
        <f t="shared" ref="B8:B32" si="0">E8+H8</f>
        <v>5</v>
      </c>
      <c r="C8" s="579" t="s">
        <v>4</v>
      </c>
      <c r="D8" s="699">
        <f t="shared" ref="D8:D32" si="1">G8+J8</f>
        <v>1122</v>
      </c>
      <c r="E8" s="576">
        <f>편입집계표!$B$7</f>
        <v>4</v>
      </c>
      <c r="F8" s="575" t="s">
        <v>4</v>
      </c>
      <c r="G8" s="577">
        <f>편입집계표!$D$7</f>
        <v>689</v>
      </c>
      <c r="H8" s="576">
        <f>편입집계표!$B$37</f>
        <v>1</v>
      </c>
      <c r="I8" s="575" t="s">
        <v>4</v>
      </c>
      <c r="J8" s="577">
        <f>편입집계표!$D$37</f>
        <v>433</v>
      </c>
      <c r="K8" s="577"/>
    </row>
    <row r="9" spans="1:11" s="328" customFormat="1" ht="30" customHeight="1">
      <c r="A9" s="329" t="s">
        <v>7</v>
      </c>
      <c r="B9" s="578">
        <f t="shared" si="0"/>
        <v>16</v>
      </c>
      <c r="C9" s="579" t="s">
        <v>4</v>
      </c>
      <c r="D9" s="699">
        <f t="shared" si="1"/>
        <v>4592</v>
      </c>
      <c r="E9" s="576">
        <f>편입집계표!$B$8</f>
        <v>0</v>
      </c>
      <c r="F9" s="575" t="s">
        <v>4</v>
      </c>
      <c r="G9" s="577">
        <f>편입집계표!$D$8</f>
        <v>0</v>
      </c>
      <c r="H9" s="576">
        <f>편입집계표!$B$38</f>
        <v>16</v>
      </c>
      <c r="I9" s="575" t="s">
        <v>4</v>
      </c>
      <c r="J9" s="577">
        <f>편입집계표!$D$38</f>
        <v>4592</v>
      </c>
      <c r="K9" s="577"/>
    </row>
    <row r="10" spans="1:11" s="328" customFormat="1" ht="30" customHeight="1">
      <c r="A10" s="329" t="s">
        <v>8</v>
      </c>
      <c r="B10" s="578">
        <f t="shared" si="0"/>
        <v>2</v>
      </c>
      <c r="C10" s="579" t="s">
        <v>4</v>
      </c>
      <c r="D10" s="699">
        <f t="shared" si="1"/>
        <v>447</v>
      </c>
      <c r="E10" s="576">
        <f>편입집계표!$B$9</f>
        <v>2</v>
      </c>
      <c r="F10" s="575" t="s">
        <v>4</v>
      </c>
      <c r="G10" s="577">
        <f>편입집계표!$D$9</f>
        <v>447</v>
      </c>
      <c r="H10" s="576">
        <f>편입집계표!$B$39</f>
        <v>0</v>
      </c>
      <c r="I10" s="575" t="s">
        <v>4</v>
      </c>
      <c r="J10" s="577">
        <f>편입집계표!$D$39</f>
        <v>0</v>
      </c>
      <c r="K10" s="577"/>
    </row>
    <row r="11" spans="1:11" s="328" customFormat="1" ht="30" customHeight="1">
      <c r="A11" s="329" t="s">
        <v>9</v>
      </c>
      <c r="B11" s="578">
        <f t="shared" si="0"/>
        <v>0</v>
      </c>
      <c r="C11" s="579" t="s">
        <v>4</v>
      </c>
      <c r="D11" s="699">
        <f t="shared" si="1"/>
        <v>0</v>
      </c>
      <c r="E11" s="576">
        <f>편입집계표!$B$10</f>
        <v>0</v>
      </c>
      <c r="F11" s="575" t="s">
        <v>4</v>
      </c>
      <c r="G11" s="577">
        <f>편입집계표!$D$10</f>
        <v>0</v>
      </c>
      <c r="H11" s="576">
        <f>편입집계표!$B$40</f>
        <v>0</v>
      </c>
      <c r="I11" s="575" t="s">
        <v>4</v>
      </c>
      <c r="J11" s="577">
        <f>편입집계표!$D$40</f>
        <v>0</v>
      </c>
      <c r="K11" s="577"/>
    </row>
    <row r="12" spans="1:11" s="328" customFormat="1" ht="30" customHeight="1">
      <c r="A12" s="329" t="s">
        <v>10</v>
      </c>
      <c r="B12" s="578">
        <f t="shared" si="0"/>
        <v>18</v>
      </c>
      <c r="C12" s="579" t="s">
        <v>4</v>
      </c>
      <c r="D12" s="699">
        <f t="shared" si="1"/>
        <v>1692</v>
      </c>
      <c r="E12" s="576">
        <f>편입집계표!$B$11</f>
        <v>1</v>
      </c>
      <c r="F12" s="575" t="s">
        <v>4</v>
      </c>
      <c r="G12" s="577">
        <f>편입집계표!$D$11</f>
        <v>16</v>
      </c>
      <c r="H12" s="576">
        <f>편입집계표!$B$41</f>
        <v>17</v>
      </c>
      <c r="I12" s="575" t="s">
        <v>4</v>
      </c>
      <c r="J12" s="577">
        <f>편입집계표!$D$41</f>
        <v>1676</v>
      </c>
      <c r="K12" s="577"/>
    </row>
    <row r="13" spans="1:11" s="328" customFormat="1" ht="30" customHeight="1">
      <c r="A13" s="329" t="s">
        <v>12</v>
      </c>
      <c r="B13" s="578">
        <f t="shared" si="0"/>
        <v>7</v>
      </c>
      <c r="C13" s="579" t="s">
        <v>4</v>
      </c>
      <c r="D13" s="699">
        <f t="shared" si="1"/>
        <v>1058</v>
      </c>
      <c r="E13" s="576">
        <f>편입집계표!$B$12</f>
        <v>0</v>
      </c>
      <c r="F13" s="575" t="s">
        <v>4</v>
      </c>
      <c r="G13" s="577">
        <f>편입집계표!$D$12</f>
        <v>0</v>
      </c>
      <c r="H13" s="576">
        <f>편입집계표!$B$42</f>
        <v>7</v>
      </c>
      <c r="I13" s="575" t="s">
        <v>4</v>
      </c>
      <c r="J13" s="577">
        <f>편입집계표!$D$42</f>
        <v>1058</v>
      </c>
      <c r="K13" s="577"/>
    </row>
    <row r="14" spans="1:11" s="328" customFormat="1" ht="30" customHeight="1">
      <c r="A14" s="329" t="s">
        <v>11</v>
      </c>
      <c r="B14" s="578">
        <f t="shared" si="0"/>
        <v>0</v>
      </c>
      <c r="C14" s="579" t="s">
        <v>4</v>
      </c>
      <c r="D14" s="699">
        <f t="shared" si="1"/>
        <v>0</v>
      </c>
      <c r="E14" s="576">
        <f>편입집계표!$B$13</f>
        <v>0</v>
      </c>
      <c r="F14" s="575" t="s">
        <v>4</v>
      </c>
      <c r="G14" s="577">
        <f>편입집계표!$D$13</f>
        <v>0</v>
      </c>
      <c r="H14" s="576">
        <f>편입집계표!$B$43</f>
        <v>0</v>
      </c>
      <c r="I14" s="575" t="s">
        <v>4</v>
      </c>
      <c r="J14" s="577">
        <f>편입집계표!$D$43</f>
        <v>0</v>
      </c>
      <c r="K14" s="577"/>
    </row>
    <row r="15" spans="1:11" s="328" customFormat="1" ht="30" customHeight="1">
      <c r="A15" s="329" t="s">
        <v>14</v>
      </c>
      <c r="B15" s="578">
        <f t="shared" si="0"/>
        <v>0</v>
      </c>
      <c r="C15" s="579" t="s">
        <v>4</v>
      </c>
      <c r="D15" s="699">
        <f t="shared" si="1"/>
        <v>0</v>
      </c>
      <c r="E15" s="576">
        <f>편입집계표!$B$14</f>
        <v>0</v>
      </c>
      <c r="F15" s="575" t="s">
        <v>4</v>
      </c>
      <c r="G15" s="577">
        <f>편입집계표!$D$14</f>
        <v>0</v>
      </c>
      <c r="H15" s="576">
        <f>편입집계표!$B$44</f>
        <v>0</v>
      </c>
      <c r="I15" s="575" t="s">
        <v>4</v>
      </c>
      <c r="J15" s="577">
        <f>편입집계표!$D$44</f>
        <v>0</v>
      </c>
      <c r="K15" s="577"/>
    </row>
    <row r="16" spans="1:11" s="328" customFormat="1" ht="30" customHeight="1">
      <c r="A16" s="329" t="s">
        <v>13</v>
      </c>
      <c r="B16" s="578">
        <f t="shared" si="0"/>
        <v>0</v>
      </c>
      <c r="C16" s="579" t="s">
        <v>4</v>
      </c>
      <c r="D16" s="699">
        <f t="shared" si="1"/>
        <v>0</v>
      </c>
      <c r="E16" s="576">
        <f>편입집계표!$B$15</f>
        <v>0</v>
      </c>
      <c r="F16" s="575" t="s">
        <v>4</v>
      </c>
      <c r="G16" s="577">
        <f>편입집계표!$D$15</f>
        <v>0</v>
      </c>
      <c r="H16" s="576">
        <f>편입집계표!$B$45</f>
        <v>0</v>
      </c>
      <c r="I16" s="575" t="s">
        <v>4</v>
      </c>
      <c r="J16" s="577">
        <f>편입집계표!$D$45</f>
        <v>0</v>
      </c>
      <c r="K16" s="577"/>
    </row>
    <row r="17" spans="1:11" s="328" customFormat="1" ht="30" customHeight="1">
      <c r="A17" s="329" t="s">
        <v>15</v>
      </c>
      <c r="B17" s="578">
        <f t="shared" si="0"/>
        <v>0</v>
      </c>
      <c r="C17" s="579" t="s">
        <v>4</v>
      </c>
      <c r="D17" s="699">
        <f t="shared" si="1"/>
        <v>0</v>
      </c>
      <c r="E17" s="576">
        <f>편입집계표!$B$16</f>
        <v>0</v>
      </c>
      <c r="F17" s="575" t="s">
        <v>4</v>
      </c>
      <c r="G17" s="577">
        <f>편입집계표!$D$16</f>
        <v>0</v>
      </c>
      <c r="H17" s="576">
        <f>편입집계표!$B$46</f>
        <v>0</v>
      </c>
      <c r="I17" s="575" t="s">
        <v>4</v>
      </c>
      <c r="J17" s="577">
        <f>편입집계표!$D$46</f>
        <v>0</v>
      </c>
      <c r="K17" s="577"/>
    </row>
    <row r="18" spans="1:11" s="328" customFormat="1" ht="30" customHeight="1">
      <c r="A18" s="329" t="s">
        <v>20</v>
      </c>
      <c r="B18" s="578">
        <f t="shared" si="0"/>
        <v>0</v>
      </c>
      <c r="C18" s="579" t="s">
        <v>4</v>
      </c>
      <c r="D18" s="699">
        <f t="shared" si="1"/>
        <v>0</v>
      </c>
      <c r="E18" s="576">
        <f>편입집계표!$B$17</f>
        <v>0</v>
      </c>
      <c r="F18" s="575" t="s">
        <v>4</v>
      </c>
      <c r="G18" s="577">
        <f>편입집계표!$D$17</f>
        <v>0</v>
      </c>
      <c r="H18" s="576">
        <f>편입집계표!$B$47</f>
        <v>0</v>
      </c>
      <c r="I18" s="575" t="s">
        <v>4</v>
      </c>
      <c r="J18" s="577">
        <f>편입집계표!$D$47</f>
        <v>0</v>
      </c>
      <c r="K18" s="577"/>
    </row>
    <row r="19" spans="1:11" s="328" customFormat="1" ht="30" customHeight="1">
      <c r="A19" s="329" t="s">
        <v>17</v>
      </c>
      <c r="B19" s="578">
        <f t="shared" si="0"/>
        <v>0</v>
      </c>
      <c r="C19" s="579" t="s">
        <v>4</v>
      </c>
      <c r="D19" s="699">
        <f t="shared" si="1"/>
        <v>0</v>
      </c>
      <c r="E19" s="576">
        <f>편입집계표!$B$18</f>
        <v>0</v>
      </c>
      <c r="F19" s="575" t="s">
        <v>4</v>
      </c>
      <c r="G19" s="577">
        <f>편입집계표!$D$18</f>
        <v>0</v>
      </c>
      <c r="H19" s="576">
        <f>편입집계표!$B$48</f>
        <v>0</v>
      </c>
      <c r="I19" s="575" t="s">
        <v>4</v>
      </c>
      <c r="J19" s="577">
        <f>편입집계표!$D$48</f>
        <v>0</v>
      </c>
      <c r="K19" s="577"/>
    </row>
    <row r="20" spans="1:11" s="328" customFormat="1" ht="30" customHeight="1">
      <c r="A20" s="329" t="s">
        <v>22</v>
      </c>
      <c r="B20" s="578">
        <f t="shared" si="0"/>
        <v>0</v>
      </c>
      <c r="C20" s="579" t="s">
        <v>4</v>
      </c>
      <c r="D20" s="699">
        <f t="shared" si="1"/>
        <v>0</v>
      </c>
      <c r="E20" s="576">
        <f>편입집계표!$B$19</f>
        <v>0</v>
      </c>
      <c r="F20" s="575" t="s">
        <v>4</v>
      </c>
      <c r="G20" s="577">
        <f>편입집계표!$D$19</f>
        <v>0</v>
      </c>
      <c r="H20" s="576">
        <f>편입집계표!$B$49</f>
        <v>0</v>
      </c>
      <c r="I20" s="575" t="s">
        <v>4</v>
      </c>
      <c r="J20" s="577">
        <f>편입집계표!$D$49</f>
        <v>0</v>
      </c>
      <c r="K20" s="577"/>
    </row>
    <row r="21" spans="1:11" s="328" customFormat="1" ht="30" customHeight="1">
      <c r="A21" s="329" t="s">
        <v>40</v>
      </c>
      <c r="B21" s="578">
        <f t="shared" si="0"/>
        <v>0</v>
      </c>
      <c r="C21" s="579" t="s">
        <v>4</v>
      </c>
      <c r="D21" s="699">
        <f t="shared" si="1"/>
        <v>0</v>
      </c>
      <c r="E21" s="576">
        <f>편입집계표!$B$20</f>
        <v>0</v>
      </c>
      <c r="F21" s="575" t="s">
        <v>4</v>
      </c>
      <c r="G21" s="577">
        <f>편입집계표!$D$20</f>
        <v>0</v>
      </c>
      <c r="H21" s="576">
        <f>편입집계표!$B$50</f>
        <v>0</v>
      </c>
      <c r="I21" s="575" t="s">
        <v>4</v>
      </c>
      <c r="J21" s="577">
        <f>편입집계표!$D$50</f>
        <v>0</v>
      </c>
      <c r="K21" s="577"/>
    </row>
    <row r="22" spans="1:11" s="328" customFormat="1" ht="30" customHeight="1">
      <c r="A22" s="329" t="s">
        <v>16</v>
      </c>
      <c r="B22" s="578">
        <f t="shared" si="0"/>
        <v>0</v>
      </c>
      <c r="C22" s="579" t="s">
        <v>4</v>
      </c>
      <c r="D22" s="699">
        <f t="shared" si="1"/>
        <v>0</v>
      </c>
      <c r="E22" s="576">
        <f>편입집계표!$B$21</f>
        <v>0</v>
      </c>
      <c r="F22" s="575" t="s">
        <v>4</v>
      </c>
      <c r="G22" s="577">
        <f>편입집계표!$D$21</f>
        <v>0</v>
      </c>
      <c r="H22" s="576">
        <f>편입집계표!$B$51</f>
        <v>0</v>
      </c>
      <c r="I22" s="575" t="s">
        <v>4</v>
      </c>
      <c r="J22" s="577">
        <f>편입집계표!$D$51</f>
        <v>0</v>
      </c>
      <c r="K22" s="577"/>
    </row>
    <row r="23" spans="1:11" s="328" customFormat="1" ht="30" customHeight="1">
      <c r="A23" s="329" t="s">
        <v>304</v>
      </c>
      <c r="B23" s="578">
        <f t="shared" si="0"/>
        <v>0</v>
      </c>
      <c r="C23" s="579" t="s">
        <v>4</v>
      </c>
      <c r="D23" s="699">
        <f t="shared" si="1"/>
        <v>0</v>
      </c>
      <c r="E23" s="576">
        <f>편입집계표!$B$22</f>
        <v>0</v>
      </c>
      <c r="F23" s="575" t="s">
        <v>4</v>
      </c>
      <c r="G23" s="577">
        <f>편입집계표!$D$22</f>
        <v>0</v>
      </c>
      <c r="H23" s="576">
        <f>편입집계표!$B$52</f>
        <v>0</v>
      </c>
      <c r="I23" s="575" t="s">
        <v>4</v>
      </c>
      <c r="J23" s="577">
        <f>편입집계표!$D$52</f>
        <v>0</v>
      </c>
      <c r="K23" s="577"/>
    </row>
    <row r="24" spans="1:11" s="328" customFormat="1" ht="30" customHeight="1">
      <c r="A24" s="329" t="s">
        <v>18</v>
      </c>
      <c r="B24" s="578">
        <f t="shared" si="0"/>
        <v>0</v>
      </c>
      <c r="C24" s="579" t="s">
        <v>4</v>
      </c>
      <c r="D24" s="699">
        <f t="shared" si="1"/>
        <v>0</v>
      </c>
      <c r="E24" s="576">
        <f>편입집계표!$B$23</f>
        <v>0</v>
      </c>
      <c r="F24" s="575" t="s">
        <v>4</v>
      </c>
      <c r="G24" s="577">
        <f>편입집계표!$D$23</f>
        <v>0</v>
      </c>
      <c r="H24" s="576">
        <f>편입집계표!$B$53</f>
        <v>0</v>
      </c>
      <c r="I24" s="575" t="s">
        <v>4</v>
      </c>
      <c r="J24" s="577">
        <f>편입집계표!$D$53</f>
        <v>0</v>
      </c>
      <c r="K24" s="577"/>
    </row>
    <row r="25" spans="1:11" s="328" customFormat="1" ht="27" customHeight="1">
      <c r="A25" s="330" t="s">
        <v>41</v>
      </c>
      <c r="B25" s="578">
        <f t="shared" si="0"/>
        <v>0</v>
      </c>
      <c r="C25" s="579" t="s">
        <v>4</v>
      </c>
      <c r="D25" s="699">
        <f t="shared" si="1"/>
        <v>0</v>
      </c>
      <c r="E25" s="576">
        <f>편입집계표!$B$24</f>
        <v>0</v>
      </c>
      <c r="F25" s="575" t="s">
        <v>4</v>
      </c>
      <c r="G25" s="577">
        <f>편입집계표!$D$24</f>
        <v>0</v>
      </c>
      <c r="H25" s="576">
        <f>편입집계표!$B$54</f>
        <v>0</v>
      </c>
      <c r="I25" s="575" t="s">
        <v>4</v>
      </c>
      <c r="J25" s="577">
        <f>편입집계표!$D$54</f>
        <v>0</v>
      </c>
      <c r="K25" s="577"/>
    </row>
    <row r="26" spans="1:11" s="328" customFormat="1" ht="27" customHeight="1">
      <c r="A26" s="331" t="s">
        <v>305</v>
      </c>
      <c r="B26" s="578">
        <f t="shared" si="0"/>
        <v>0</v>
      </c>
      <c r="C26" s="579" t="s">
        <v>4</v>
      </c>
      <c r="D26" s="699">
        <f t="shared" si="1"/>
        <v>0</v>
      </c>
      <c r="E26" s="576">
        <f>편입집계표!$B$25</f>
        <v>0</v>
      </c>
      <c r="F26" s="575" t="s">
        <v>4</v>
      </c>
      <c r="G26" s="577">
        <f>편입집계표!$D$25</f>
        <v>0</v>
      </c>
      <c r="H26" s="576">
        <f>편입집계표!$B$55</f>
        <v>0</v>
      </c>
      <c r="I26" s="575" t="s">
        <v>4</v>
      </c>
      <c r="J26" s="577">
        <f>편입집계표!$D$55</f>
        <v>0</v>
      </c>
      <c r="K26" s="577"/>
    </row>
    <row r="27" spans="1:11" s="328" customFormat="1" ht="27" customHeight="1">
      <c r="A27" s="331" t="s">
        <v>42</v>
      </c>
      <c r="B27" s="578">
        <f t="shared" si="0"/>
        <v>0</v>
      </c>
      <c r="C27" s="579" t="s">
        <v>4</v>
      </c>
      <c r="D27" s="699">
        <f t="shared" si="1"/>
        <v>0</v>
      </c>
      <c r="E27" s="576">
        <f>편입집계표!$B$26</f>
        <v>0</v>
      </c>
      <c r="F27" s="575" t="s">
        <v>4</v>
      </c>
      <c r="G27" s="577">
        <f>편입집계표!$D$26</f>
        <v>0</v>
      </c>
      <c r="H27" s="576">
        <f>편입집계표!$B$56</f>
        <v>0</v>
      </c>
      <c r="I27" s="575" t="s">
        <v>4</v>
      </c>
      <c r="J27" s="577">
        <f>편입집계표!$D$56</f>
        <v>0</v>
      </c>
      <c r="K27" s="577"/>
    </row>
    <row r="28" spans="1:11" s="328" customFormat="1" ht="27" customHeight="1">
      <c r="A28" s="331" t="s">
        <v>43</v>
      </c>
      <c r="B28" s="578">
        <f t="shared" si="0"/>
        <v>0</v>
      </c>
      <c r="C28" s="579" t="s">
        <v>4</v>
      </c>
      <c r="D28" s="699">
        <f t="shared" si="1"/>
        <v>0</v>
      </c>
      <c r="E28" s="576">
        <f>편입집계표!$B$27</f>
        <v>0</v>
      </c>
      <c r="F28" s="575" t="s">
        <v>4</v>
      </c>
      <c r="G28" s="577">
        <f>편입집계표!$D$27</f>
        <v>0</v>
      </c>
      <c r="H28" s="576">
        <f>편입집계표!$B$57</f>
        <v>0</v>
      </c>
      <c r="I28" s="575" t="s">
        <v>4</v>
      </c>
      <c r="J28" s="577">
        <f>편입집계표!$D$57</f>
        <v>0</v>
      </c>
      <c r="K28" s="577"/>
    </row>
    <row r="29" spans="1:11" s="328" customFormat="1" ht="27" customHeight="1">
      <c r="A29" s="331" t="s">
        <v>44</v>
      </c>
      <c r="B29" s="578">
        <f t="shared" si="0"/>
        <v>0</v>
      </c>
      <c r="C29" s="579" t="s">
        <v>4</v>
      </c>
      <c r="D29" s="699">
        <f t="shared" si="1"/>
        <v>0</v>
      </c>
      <c r="E29" s="576">
        <f>편입집계표!$B$28</f>
        <v>0</v>
      </c>
      <c r="F29" s="575" t="s">
        <v>4</v>
      </c>
      <c r="G29" s="577">
        <f>편입집계표!$D$28</f>
        <v>0</v>
      </c>
      <c r="H29" s="576">
        <f>편입집계표!$B$58</f>
        <v>0</v>
      </c>
      <c r="I29" s="575" t="s">
        <v>4</v>
      </c>
      <c r="J29" s="577">
        <f>편입집계표!$D$58</f>
        <v>0</v>
      </c>
      <c r="K29" s="577"/>
    </row>
    <row r="30" spans="1:11" s="328" customFormat="1" ht="27" customHeight="1">
      <c r="A30" s="331" t="s">
        <v>306</v>
      </c>
      <c r="B30" s="578">
        <f t="shared" si="0"/>
        <v>0</v>
      </c>
      <c r="C30" s="579" t="s">
        <v>4</v>
      </c>
      <c r="D30" s="699">
        <f t="shared" si="1"/>
        <v>0</v>
      </c>
      <c r="E30" s="576">
        <f>편입집계표!$B$29</f>
        <v>0</v>
      </c>
      <c r="F30" s="575" t="s">
        <v>4</v>
      </c>
      <c r="G30" s="577">
        <f>편입집계표!$D$29</f>
        <v>0</v>
      </c>
      <c r="H30" s="576">
        <f>편입집계표!$B$59</f>
        <v>0</v>
      </c>
      <c r="I30" s="575" t="s">
        <v>4</v>
      </c>
      <c r="J30" s="577">
        <f>편입집계표!$D$59</f>
        <v>0</v>
      </c>
      <c r="K30" s="577"/>
    </row>
    <row r="31" spans="1:11" s="328" customFormat="1" ht="27" customHeight="1">
      <c r="A31" s="332" t="s">
        <v>307</v>
      </c>
      <c r="B31" s="578">
        <f t="shared" si="0"/>
        <v>0</v>
      </c>
      <c r="C31" s="579" t="s">
        <v>4</v>
      </c>
      <c r="D31" s="699">
        <f t="shared" si="1"/>
        <v>0</v>
      </c>
      <c r="E31" s="576">
        <f>편입집계표!$B$30</f>
        <v>0</v>
      </c>
      <c r="F31" s="575" t="s">
        <v>4</v>
      </c>
      <c r="G31" s="577">
        <f>편입집계표!$D$30</f>
        <v>0</v>
      </c>
      <c r="H31" s="576">
        <f>편입집계표!B$60</f>
        <v>0</v>
      </c>
      <c r="I31" s="575" t="s">
        <v>4</v>
      </c>
      <c r="J31" s="577">
        <f>편입집계표!$D$60</f>
        <v>0</v>
      </c>
      <c r="K31" s="577"/>
    </row>
    <row r="32" spans="1:11" s="328" customFormat="1" ht="27" customHeight="1">
      <c r="A32" s="333" t="s">
        <v>308</v>
      </c>
      <c r="B32" s="578">
        <f t="shared" si="0"/>
        <v>0</v>
      </c>
      <c r="C32" s="579" t="s">
        <v>4</v>
      </c>
      <c r="D32" s="699">
        <f t="shared" si="1"/>
        <v>0</v>
      </c>
      <c r="E32" s="578">
        <f>편입집계표!$B$31</f>
        <v>0</v>
      </c>
      <c r="F32" s="579" t="s">
        <v>4</v>
      </c>
      <c r="G32" s="574">
        <f>편입집계표!$D$31</f>
        <v>0</v>
      </c>
      <c r="H32" s="578">
        <f>편입집계표!$B$61</f>
        <v>0</v>
      </c>
      <c r="I32" s="579" t="s">
        <v>4</v>
      </c>
      <c r="J32" s="574">
        <f>편입집계표!$D$61</f>
        <v>0</v>
      </c>
      <c r="K32" s="577"/>
    </row>
    <row r="33" spans="1:11" s="322" customFormat="1" ht="30" customHeight="1">
      <c r="A33" s="1017" t="s">
        <v>514</v>
      </c>
      <c r="B33" s="1017"/>
      <c r="C33" s="1017"/>
      <c r="D33" s="1017"/>
      <c r="E33" s="1017"/>
      <c r="F33" s="1017"/>
      <c r="G33" s="1017"/>
      <c r="H33" s="1017"/>
      <c r="I33" s="1017"/>
      <c r="J33" s="1017"/>
      <c r="K33" s="1017"/>
    </row>
    <row r="34" spans="1:11" ht="15" customHeight="1">
      <c r="A34" s="323"/>
      <c r="B34" s="324"/>
      <c r="C34" s="324"/>
      <c r="D34" s="324"/>
      <c r="E34" s="326"/>
      <c r="F34" s="324"/>
      <c r="G34" s="325"/>
      <c r="H34" s="326"/>
      <c r="I34" s="324"/>
      <c r="J34" s="325"/>
      <c r="K34" s="325"/>
    </row>
    <row r="35" spans="1:11" s="328" customFormat="1" ht="24.95" customHeight="1">
      <c r="A35" s="1018" t="s">
        <v>70</v>
      </c>
      <c r="B35" s="1028" t="s">
        <v>398</v>
      </c>
      <c r="C35" s="1029"/>
      <c r="D35" s="1029"/>
      <c r="E35" s="1034" t="s">
        <v>502</v>
      </c>
      <c r="F35" s="1035"/>
      <c r="G35" s="1035"/>
      <c r="H35" s="1035"/>
      <c r="I35" s="1035"/>
      <c r="J35" s="1036"/>
      <c r="K35" s="1021" t="s">
        <v>417</v>
      </c>
    </row>
    <row r="36" spans="1:11" s="328" customFormat="1" ht="24.95" customHeight="1">
      <c r="A36" s="1019"/>
      <c r="B36" s="1030"/>
      <c r="C36" s="1031"/>
      <c r="D36" s="1031"/>
      <c r="E36" s="1034" t="s">
        <v>512</v>
      </c>
      <c r="F36" s="1035"/>
      <c r="G36" s="1035"/>
      <c r="H36" s="1035"/>
      <c r="I36" s="1035"/>
      <c r="J36" s="1036"/>
      <c r="K36" s="1022"/>
    </row>
    <row r="37" spans="1:11" s="328" customFormat="1" ht="24.95" customHeight="1">
      <c r="A37" s="1019"/>
      <c r="B37" s="1032"/>
      <c r="C37" s="1033"/>
      <c r="D37" s="1033"/>
      <c r="E37" s="1024" t="s">
        <v>513</v>
      </c>
      <c r="F37" s="1024"/>
      <c r="G37" s="1024"/>
      <c r="H37" s="1025" t="s">
        <v>503</v>
      </c>
      <c r="I37" s="1026"/>
      <c r="J37" s="1027"/>
      <c r="K37" s="1022"/>
    </row>
    <row r="38" spans="1:11" s="328" customFormat="1" ht="24.95" customHeight="1">
      <c r="A38" s="1020"/>
      <c r="B38" s="633" t="s">
        <v>3</v>
      </c>
      <c r="C38" s="634" t="s">
        <v>4</v>
      </c>
      <c r="D38" s="748" t="s">
        <v>5</v>
      </c>
      <c r="E38" s="633" t="s">
        <v>3</v>
      </c>
      <c r="F38" s="634" t="s">
        <v>4</v>
      </c>
      <c r="G38" s="748" t="s">
        <v>5</v>
      </c>
      <c r="H38" s="633" t="s">
        <v>3</v>
      </c>
      <c r="I38" s="634" t="s">
        <v>4</v>
      </c>
      <c r="J38" s="635" t="s">
        <v>5</v>
      </c>
      <c r="K38" s="1023"/>
    </row>
    <row r="39" spans="1:11" s="328" customFormat="1" ht="27" customHeight="1">
      <c r="A39" s="627" t="s">
        <v>2</v>
      </c>
      <c r="B39" s="628">
        <f>SUM(B40:B64)</f>
        <v>9</v>
      </c>
      <c r="C39" s="629" t="s">
        <v>4</v>
      </c>
      <c r="D39" s="749">
        <f>SUM(D40:D64)</f>
        <v>927</v>
      </c>
      <c r="E39" s="630">
        <f>SUM(E40:E64)</f>
        <v>1</v>
      </c>
      <c r="F39" s="631" t="s">
        <v>4</v>
      </c>
      <c r="G39" s="632">
        <f>SUM(G40:G64)</f>
        <v>16</v>
      </c>
      <c r="H39" s="630">
        <f>SUM(H40:H64)</f>
        <v>8</v>
      </c>
      <c r="I39" s="631" t="s">
        <v>4</v>
      </c>
      <c r="J39" s="751">
        <f>SUM(J40:J64)</f>
        <v>911</v>
      </c>
      <c r="K39" s="632"/>
    </row>
    <row r="40" spans="1:11" s="328" customFormat="1" ht="27" customHeight="1">
      <c r="A40" s="329" t="s">
        <v>6</v>
      </c>
      <c r="B40" s="578">
        <f t="shared" ref="B40:B64" si="2">E40+H40</f>
        <v>0</v>
      </c>
      <c r="C40" s="579" t="s">
        <v>4</v>
      </c>
      <c r="D40" s="699">
        <f t="shared" ref="D40:D64" si="3">G40+J40</f>
        <v>0</v>
      </c>
      <c r="E40" s="576">
        <f>편입집계표!E7</f>
        <v>0</v>
      </c>
      <c r="F40" s="579" t="s">
        <v>4</v>
      </c>
      <c r="G40" s="577">
        <f>편입집계표!G7</f>
        <v>0</v>
      </c>
      <c r="H40" s="576">
        <f>편입집계표!E37</f>
        <v>0</v>
      </c>
      <c r="I40" s="579" t="s">
        <v>4</v>
      </c>
      <c r="J40" s="577">
        <f>편입집계표!G37</f>
        <v>0</v>
      </c>
      <c r="K40" s="577"/>
    </row>
    <row r="41" spans="1:11" s="328" customFormat="1" ht="27" customHeight="1">
      <c r="A41" s="329" t="s">
        <v>7</v>
      </c>
      <c r="B41" s="578">
        <f t="shared" si="2"/>
        <v>1</v>
      </c>
      <c r="C41" s="579" t="s">
        <v>4</v>
      </c>
      <c r="D41" s="699">
        <f t="shared" si="3"/>
        <v>6</v>
      </c>
      <c r="E41" s="576">
        <f>편입집계표!E8</f>
        <v>0</v>
      </c>
      <c r="F41" s="579" t="s">
        <v>4</v>
      </c>
      <c r="G41" s="577">
        <f>편입집계표!G8</f>
        <v>0</v>
      </c>
      <c r="H41" s="576">
        <f>편입집계표!E38</f>
        <v>1</v>
      </c>
      <c r="I41" s="579" t="s">
        <v>4</v>
      </c>
      <c r="J41" s="577">
        <f>편입집계표!G38</f>
        <v>6</v>
      </c>
      <c r="K41" s="577"/>
    </row>
    <row r="42" spans="1:11" s="328" customFormat="1" ht="27" customHeight="1">
      <c r="A42" s="329" t="s">
        <v>8</v>
      </c>
      <c r="B42" s="578">
        <f t="shared" si="2"/>
        <v>0</v>
      </c>
      <c r="C42" s="579" t="s">
        <v>4</v>
      </c>
      <c r="D42" s="699">
        <f t="shared" si="3"/>
        <v>0</v>
      </c>
      <c r="E42" s="576">
        <f>편입집계표!E9</f>
        <v>0</v>
      </c>
      <c r="F42" s="579" t="s">
        <v>4</v>
      </c>
      <c r="G42" s="577">
        <f>편입집계표!G9</f>
        <v>0</v>
      </c>
      <c r="H42" s="576">
        <f>편입집계표!E39</f>
        <v>0</v>
      </c>
      <c r="I42" s="579" t="s">
        <v>4</v>
      </c>
      <c r="J42" s="577">
        <f>편입집계표!G39</f>
        <v>0</v>
      </c>
      <c r="K42" s="577"/>
    </row>
    <row r="43" spans="1:11" s="328" customFormat="1" ht="27" customHeight="1">
      <c r="A43" s="329" t="s">
        <v>9</v>
      </c>
      <c r="B43" s="578">
        <f t="shared" si="2"/>
        <v>0</v>
      </c>
      <c r="C43" s="579" t="s">
        <v>4</v>
      </c>
      <c r="D43" s="699">
        <f t="shared" si="3"/>
        <v>0</v>
      </c>
      <c r="E43" s="576">
        <f>편입집계표!E10</f>
        <v>0</v>
      </c>
      <c r="F43" s="579" t="s">
        <v>4</v>
      </c>
      <c r="G43" s="577">
        <f>편입집계표!G10</f>
        <v>0</v>
      </c>
      <c r="H43" s="576">
        <f>편입집계표!E40</f>
        <v>0</v>
      </c>
      <c r="I43" s="579" t="s">
        <v>4</v>
      </c>
      <c r="J43" s="577">
        <f>편입집계표!G40</f>
        <v>0</v>
      </c>
      <c r="K43" s="577"/>
    </row>
    <row r="44" spans="1:11" s="328" customFormat="1" ht="27" customHeight="1">
      <c r="A44" s="329" t="s">
        <v>10</v>
      </c>
      <c r="B44" s="578">
        <f t="shared" si="2"/>
        <v>4</v>
      </c>
      <c r="C44" s="579" t="s">
        <v>4</v>
      </c>
      <c r="D44" s="699">
        <f t="shared" si="3"/>
        <v>109</v>
      </c>
      <c r="E44" s="576">
        <f>편입집계표!E11</f>
        <v>1</v>
      </c>
      <c r="F44" s="579" t="s">
        <v>4</v>
      </c>
      <c r="G44" s="577">
        <f>편입집계표!G11</f>
        <v>16</v>
      </c>
      <c r="H44" s="576">
        <f>편입집계표!E41</f>
        <v>3</v>
      </c>
      <c r="I44" s="579" t="s">
        <v>4</v>
      </c>
      <c r="J44" s="577">
        <f>편입집계표!G41</f>
        <v>93</v>
      </c>
      <c r="K44" s="577"/>
    </row>
    <row r="45" spans="1:11" s="328" customFormat="1" ht="27" customHeight="1">
      <c r="A45" s="329" t="s">
        <v>12</v>
      </c>
      <c r="B45" s="578">
        <f t="shared" si="2"/>
        <v>4</v>
      </c>
      <c r="C45" s="579" t="s">
        <v>4</v>
      </c>
      <c r="D45" s="699">
        <f t="shared" si="3"/>
        <v>812</v>
      </c>
      <c r="E45" s="576">
        <f>편입집계표!E12</f>
        <v>0</v>
      </c>
      <c r="F45" s="579" t="s">
        <v>4</v>
      </c>
      <c r="G45" s="577">
        <f>편입집계표!G12</f>
        <v>0</v>
      </c>
      <c r="H45" s="576">
        <f>편입집계표!E42</f>
        <v>4</v>
      </c>
      <c r="I45" s="579" t="s">
        <v>4</v>
      </c>
      <c r="J45" s="577">
        <f>편입집계표!G42</f>
        <v>812</v>
      </c>
      <c r="K45" s="577"/>
    </row>
    <row r="46" spans="1:11" s="328" customFormat="1" ht="27" customHeight="1">
      <c r="A46" s="329" t="s">
        <v>11</v>
      </c>
      <c r="B46" s="578">
        <f t="shared" si="2"/>
        <v>0</v>
      </c>
      <c r="C46" s="579" t="s">
        <v>4</v>
      </c>
      <c r="D46" s="699">
        <f t="shared" si="3"/>
        <v>0</v>
      </c>
      <c r="E46" s="576">
        <f>편입집계표!E13</f>
        <v>0</v>
      </c>
      <c r="F46" s="579" t="s">
        <v>4</v>
      </c>
      <c r="G46" s="577">
        <f>편입집계표!G13</f>
        <v>0</v>
      </c>
      <c r="H46" s="576">
        <f>편입집계표!E43</f>
        <v>0</v>
      </c>
      <c r="I46" s="579" t="s">
        <v>4</v>
      </c>
      <c r="J46" s="577">
        <f>편입집계표!G43</f>
        <v>0</v>
      </c>
      <c r="K46" s="577"/>
    </row>
    <row r="47" spans="1:11" s="328" customFormat="1" ht="27" customHeight="1">
      <c r="A47" s="329" t="s">
        <v>14</v>
      </c>
      <c r="B47" s="578">
        <f t="shared" si="2"/>
        <v>0</v>
      </c>
      <c r="C47" s="579" t="s">
        <v>4</v>
      </c>
      <c r="D47" s="699">
        <f t="shared" si="3"/>
        <v>0</v>
      </c>
      <c r="E47" s="576">
        <f>편입집계표!E14</f>
        <v>0</v>
      </c>
      <c r="F47" s="579" t="s">
        <v>4</v>
      </c>
      <c r="G47" s="577">
        <f>편입집계표!G14</f>
        <v>0</v>
      </c>
      <c r="H47" s="576">
        <f>편입집계표!E44</f>
        <v>0</v>
      </c>
      <c r="I47" s="579" t="s">
        <v>4</v>
      </c>
      <c r="J47" s="577">
        <f>편입집계표!G44</f>
        <v>0</v>
      </c>
      <c r="K47" s="577"/>
    </row>
    <row r="48" spans="1:11" s="328" customFormat="1" ht="27" customHeight="1">
      <c r="A48" s="329" t="s">
        <v>13</v>
      </c>
      <c r="B48" s="578">
        <f t="shared" si="2"/>
        <v>0</v>
      </c>
      <c r="C48" s="579" t="s">
        <v>4</v>
      </c>
      <c r="D48" s="699">
        <f t="shared" si="3"/>
        <v>0</v>
      </c>
      <c r="E48" s="576">
        <f>편입집계표!E15</f>
        <v>0</v>
      </c>
      <c r="F48" s="579" t="s">
        <v>4</v>
      </c>
      <c r="G48" s="577">
        <f>편입집계표!G15</f>
        <v>0</v>
      </c>
      <c r="H48" s="576">
        <f>편입집계표!E45</f>
        <v>0</v>
      </c>
      <c r="I48" s="579" t="s">
        <v>4</v>
      </c>
      <c r="J48" s="577">
        <f>편입집계표!G45</f>
        <v>0</v>
      </c>
      <c r="K48" s="577"/>
    </row>
    <row r="49" spans="1:11" s="328" customFormat="1" ht="27" customHeight="1">
      <c r="A49" s="329" t="s">
        <v>15</v>
      </c>
      <c r="B49" s="578">
        <f t="shared" si="2"/>
        <v>0</v>
      </c>
      <c r="C49" s="579" t="s">
        <v>4</v>
      </c>
      <c r="D49" s="699">
        <f t="shared" si="3"/>
        <v>0</v>
      </c>
      <c r="E49" s="576">
        <f>편입집계표!E16</f>
        <v>0</v>
      </c>
      <c r="F49" s="579" t="s">
        <v>4</v>
      </c>
      <c r="G49" s="577">
        <f>편입집계표!G16</f>
        <v>0</v>
      </c>
      <c r="H49" s="576">
        <f>편입집계표!E46</f>
        <v>0</v>
      </c>
      <c r="I49" s="579" t="s">
        <v>4</v>
      </c>
      <c r="J49" s="577">
        <f>편입집계표!G46</f>
        <v>0</v>
      </c>
      <c r="K49" s="577"/>
    </row>
    <row r="50" spans="1:11" s="328" customFormat="1" ht="27" customHeight="1">
      <c r="A50" s="329" t="s">
        <v>20</v>
      </c>
      <c r="B50" s="578">
        <f t="shared" si="2"/>
        <v>0</v>
      </c>
      <c r="C50" s="579" t="s">
        <v>4</v>
      </c>
      <c r="D50" s="699">
        <f t="shared" si="3"/>
        <v>0</v>
      </c>
      <c r="E50" s="576">
        <f>편입집계표!E17</f>
        <v>0</v>
      </c>
      <c r="F50" s="579" t="s">
        <v>4</v>
      </c>
      <c r="G50" s="577">
        <f>편입집계표!G17</f>
        <v>0</v>
      </c>
      <c r="H50" s="576">
        <f>편입집계표!E47</f>
        <v>0</v>
      </c>
      <c r="I50" s="579" t="s">
        <v>4</v>
      </c>
      <c r="J50" s="577">
        <f>편입집계표!G47</f>
        <v>0</v>
      </c>
      <c r="K50" s="577"/>
    </row>
    <row r="51" spans="1:11" s="328" customFormat="1" ht="27" customHeight="1">
      <c r="A51" s="329" t="s">
        <v>17</v>
      </c>
      <c r="B51" s="578">
        <f t="shared" si="2"/>
        <v>0</v>
      </c>
      <c r="C51" s="579" t="s">
        <v>4</v>
      </c>
      <c r="D51" s="699">
        <f t="shared" si="3"/>
        <v>0</v>
      </c>
      <c r="E51" s="576">
        <f>편입집계표!E18</f>
        <v>0</v>
      </c>
      <c r="F51" s="579" t="s">
        <v>4</v>
      </c>
      <c r="G51" s="577">
        <f>편입집계표!G18</f>
        <v>0</v>
      </c>
      <c r="H51" s="576">
        <f>편입집계표!E48</f>
        <v>0</v>
      </c>
      <c r="I51" s="579" t="s">
        <v>4</v>
      </c>
      <c r="J51" s="577">
        <f>편입집계표!G48</f>
        <v>0</v>
      </c>
      <c r="K51" s="577"/>
    </row>
    <row r="52" spans="1:11" s="328" customFormat="1" ht="27" customHeight="1">
      <c r="A52" s="329" t="s">
        <v>22</v>
      </c>
      <c r="B52" s="578">
        <f t="shared" si="2"/>
        <v>0</v>
      </c>
      <c r="C52" s="579" t="s">
        <v>4</v>
      </c>
      <c r="D52" s="699">
        <f t="shared" si="3"/>
        <v>0</v>
      </c>
      <c r="E52" s="576">
        <f>편입집계표!E19</f>
        <v>0</v>
      </c>
      <c r="F52" s="579" t="s">
        <v>4</v>
      </c>
      <c r="G52" s="577">
        <f>편입집계표!G19</f>
        <v>0</v>
      </c>
      <c r="H52" s="576">
        <f>편입집계표!E49</f>
        <v>0</v>
      </c>
      <c r="I52" s="579" t="s">
        <v>4</v>
      </c>
      <c r="J52" s="577">
        <f>편입집계표!G49</f>
        <v>0</v>
      </c>
      <c r="K52" s="577"/>
    </row>
    <row r="53" spans="1:11" s="328" customFormat="1" ht="27" customHeight="1">
      <c r="A53" s="329" t="s">
        <v>40</v>
      </c>
      <c r="B53" s="578">
        <f t="shared" si="2"/>
        <v>0</v>
      </c>
      <c r="C53" s="579" t="s">
        <v>4</v>
      </c>
      <c r="D53" s="699">
        <f t="shared" si="3"/>
        <v>0</v>
      </c>
      <c r="E53" s="576">
        <f>편입집계표!E20</f>
        <v>0</v>
      </c>
      <c r="F53" s="579" t="s">
        <v>4</v>
      </c>
      <c r="G53" s="577">
        <f>편입집계표!G20</f>
        <v>0</v>
      </c>
      <c r="H53" s="576">
        <f>편입집계표!E50</f>
        <v>0</v>
      </c>
      <c r="I53" s="579" t="s">
        <v>4</v>
      </c>
      <c r="J53" s="577">
        <f>편입집계표!G50</f>
        <v>0</v>
      </c>
      <c r="K53" s="577"/>
    </row>
    <row r="54" spans="1:11" s="328" customFormat="1" ht="27" customHeight="1">
      <c r="A54" s="329" t="s">
        <v>16</v>
      </c>
      <c r="B54" s="578">
        <f t="shared" si="2"/>
        <v>0</v>
      </c>
      <c r="C54" s="579" t="s">
        <v>4</v>
      </c>
      <c r="D54" s="699">
        <f t="shared" si="3"/>
        <v>0</v>
      </c>
      <c r="E54" s="576">
        <f>편입집계표!E21</f>
        <v>0</v>
      </c>
      <c r="F54" s="579" t="s">
        <v>4</v>
      </c>
      <c r="G54" s="577">
        <f>편입집계표!G21</f>
        <v>0</v>
      </c>
      <c r="H54" s="576">
        <f>편입집계표!E51</f>
        <v>0</v>
      </c>
      <c r="I54" s="579" t="s">
        <v>4</v>
      </c>
      <c r="J54" s="577">
        <f>편입집계표!G51</f>
        <v>0</v>
      </c>
      <c r="K54" s="577"/>
    </row>
    <row r="55" spans="1:11" s="328" customFormat="1" ht="27" customHeight="1">
      <c r="A55" s="329" t="s">
        <v>304</v>
      </c>
      <c r="B55" s="578">
        <f t="shared" si="2"/>
        <v>0</v>
      </c>
      <c r="C55" s="579" t="s">
        <v>4</v>
      </c>
      <c r="D55" s="699">
        <f t="shared" si="3"/>
        <v>0</v>
      </c>
      <c r="E55" s="576">
        <f>편입집계표!E22</f>
        <v>0</v>
      </c>
      <c r="F55" s="579" t="s">
        <v>4</v>
      </c>
      <c r="G55" s="577">
        <f>편입집계표!G22</f>
        <v>0</v>
      </c>
      <c r="H55" s="576">
        <f>편입집계표!E52</f>
        <v>0</v>
      </c>
      <c r="I55" s="579" t="s">
        <v>4</v>
      </c>
      <c r="J55" s="577">
        <f>편입집계표!G52</f>
        <v>0</v>
      </c>
      <c r="K55" s="577"/>
    </row>
    <row r="56" spans="1:11" s="328" customFormat="1" ht="27" customHeight="1">
      <c r="A56" s="329" t="s">
        <v>18</v>
      </c>
      <c r="B56" s="578">
        <f t="shared" si="2"/>
        <v>0</v>
      </c>
      <c r="C56" s="579" t="s">
        <v>4</v>
      </c>
      <c r="D56" s="699">
        <f t="shared" si="3"/>
        <v>0</v>
      </c>
      <c r="E56" s="576">
        <f>편입집계표!E23</f>
        <v>0</v>
      </c>
      <c r="F56" s="579" t="s">
        <v>4</v>
      </c>
      <c r="G56" s="577">
        <f>편입집계표!G23</f>
        <v>0</v>
      </c>
      <c r="H56" s="576">
        <f>편입집계표!E53</f>
        <v>0</v>
      </c>
      <c r="I56" s="579" t="s">
        <v>4</v>
      </c>
      <c r="J56" s="577">
        <f>편입집계표!G53</f>
        <v>0</v>
      </c>
      <c r="K56" s="577"/>
    </row>
    <row r="57" spans="1:11" s="328" customFormat="1" ht="27" customHeight="1">
      <c r="A57" s="330" t="s">
        <v>41</v>
      </c>
      <c r="B57" s="578">
        <f t="shared" si="2"/>
        <v>0</v>
      </c>
      <c r="C57" s="579" t="s">
        <v>4</v>
      </c>
      <c r="D57" s="699">
        <f t="shared" si="3"/>
        <v>0</v>
      </c>
      <c r="E57" s="576">
        <f>편입집계표!E24</f>
        <v>0</v>
      </c>
      <c r="F57" s="579" t="s">
        <v>4</v>
      </c>
      <c r="G57" s="577">
        <f>편입집계표!G24</f>
        <v>0</v>
      </c>
      <c r="H57" s="576">
        <f>편입집계표!E54</f>
        <v>0</v>
      </c>
      <c r="I57" s="579" t="s">
        <v>4</v>
      </c>
      <c r="J57" s="577">
        <f>편입집계표!G54</f>
        <v>0</v>
      </c>
      <c r="K57" s="577"/>
    </row>
    <row r="58" spans="1:11" s="328" customFormat="1" ht="27" customHeight="1">
      <c r="A58" s="331" t="s">
        <v>305</v>
      </c>
      <c r="B58" s="578">
        <f t="shared" si="2"/>
        <v>0</v>
      </c>
      <c r="C58" s="579" t="s">
        <v>4</v>
      </c>
      <c r="D58" s="699">
        <f t="shared" si="3"/>
        <v>0</v>
      </c>
      <c r="E58" s="576">
        <f>편입집계표!E25</f>
        <v>0</v>
      </c>
      <c r="F58" s="579" t="s">
        <v>4</v>
      </c>
      <c r="G58" s="577">
        <f>편입집계표!G25</f>
        <v>0</v>
      </c>
      <c r="H58" s="576">
        <f>편입집계표!E55</f>
        <v>0</v>
      </c>
      <c r="I58" s="579" t="s">
        <v>4</v>
      </c>
      <c r="J58" s="577">
        <f>편입집계표!G55</f>
        <v>0</v>
      </c>
      <c r="K58" s="577"/>
    </row>
    <row r="59" spans="1:11" s="328" customFormat="1" ht="27" customHeight="1">
      <c r="A59" s="331" t="s">
        <v>42</v>
      </c>
      <c r="B59" s="578">
        <f t="shared" si="2"/>
        <v>0</v>
      </c>
      <c r="C59" s="579" t="s">
        <v>4</v>
      </c>
      <c r="D59" s="699">
        <f t="shared" si="3"/>
        <v>0</v>
      </c>
      <c r="E59" s="576">
        <f>편입집계표!E26</f>
        <v>0</v>
      </c>
      <c r="F59" s="579" t="s">
        <v>4</v>
      </c>
      <c r="G59" s="577">
        <f>편입집계표!G26</f>
        <v>0</v>
      </c>
      <c r="H59" s="576">
        <f>편입집계표!E56</f>
        <v>0</v>
      </c>
      <c r="I59" s="579" t="s">
        <v>4</v>
      </c>
      <c r="J59" s="577">
        <f>편입집계표!G56</f>
        <v>0</v>
      </c>
      <c r="K59" s="577"/>
    </row>
    <row r="60" spans="1:11" s="328" customFormat="1" ht="27" customHeight="1">
      <c r="A60" s="331" t="s">
        <v>43</v>
      </c>
      <c r="B60" s="578">
        <f t="shared" si="2"/>
        <v>0</v>
      </c>
      <c r="C60" s="579" t="s">
        <v>4</v>
      </c>
      <c r="D60" s="699">
        <f t="shared" si="3"/>
        <v>0</v>
      </c>
      <c r="E60" s="576">
        <f>편입집계표!E27</f>
        <v>0</v>
      </c>
      <c r="F60" s="579" t="s">
        <v>4</v>
      </c>
      <c r="G60" s="577">
        <f>편입집계표!G27</f>
        <v>0</v>
      </c>
      <c r="H60" s="576">
        <f>편입집계표!E57</f>
        <v>0</v>
      </c>
      <c r="I60" s="579" t="s">
        <v>4</v>
      </c>
      <c r="J60" s="577">
        <f>편입집계표!G57</f>
        <v>0</v>
      </c>
      <c r="K60" s="577"/>
    </row>
    <row r="61" spans="1:11" s="328" customFormat="1" ht="27" customHeight="1">
      <c r="A61" s="331" t="s">
        <v>44</v>
      </c>
      <c r="B61" s="578">
        <f t="shared" si="2"/>
        <v>0</v>
      </c>
      <c r="C61" s="579" t="s">
        <v>4</v>
      </c>
      <c r="D61" s="699">
        <f t="shared" si="3"/>
        <v>0</v>
      </c>
      <c r="E61" s="576">
        <f>편입집계표!E28</f>
        <v>0</v>
      </c>
      <c r="F61" s="579" t="s">
        <v>4</v>
      </c>
      <c r="G61" s="577">
        <f>편입집계표!G28</f>
        <v>0</v>
      </c>
      <c r="H61" s="576">
        <f>편입집계표!E58</f>
        <v>0</v>
      </c>
      <c r="I61" s="579" t="s">
        <v>4</v>
      </c>
      <c r="J61" s="577">
        <f>편입집계표!G58</f>
        <v>0</v>
      </c>
      <c r="K61" s="577"/>
    </row>
    <row r="62" spans="1:11" s="328" customFormat="1" ht="27" customHeight="1">
      <c r="A62" s="331" t="s">
        <v>306</v>
      </c>
      <c r="B62" s="578">
        <f t="shared" si="2"/>
        <v>0</v>
      </c>
      <c r="C62" s="579" t="s">
        <v>4</v>
      </c>
      <c r="D62" s="699">
        <f t="shared" si="3"/>
        <v>0</v>
      </c>
      <c r="E62" s="576">
        <f>편입집계표!E29</f>
        <v>0</v>
      </c>
      <c r="F62" s="579" t="s">
        <v>4</v>
      </c>
      <c r="G62" s="577">
        <f>편입집계표!G29</f>
        <v>0</v>
      </c>
      <c r="H62" s="576">
        <f>편입집계표!E59</f>
        <v>0</v>
      </c>
      <c r="I62" s="579" t="s">
        <v>4</v>
      </c>
      <c r="J62" s="577">
        <f>편입집계표!G59</f>
        <v>0</v>
      </c>
      <c r="K62" s="577"/>
    </row>
    <row r="63" spans="1:11" s="328" customFormat="1" ht="27" customHeight="1">
      <c r="A63" s="332" t="s">
        <v>307</v>
      </c>
      <c r="B63" s="578">
        <f t="shared" si="2"/>
        <v>0</v>
      </c>
      <c r="C63" s="579" t="s">
        <v>4</v>
      </c>
      <c r="D63" s="699">
        <f t="shared" si="3"/>
        <v>0</v>
      </c>
      <c r="E63" s="576">
        <f>편입집계표!E30</f>
        <v>0</v>
      </c>
      <c r="F63" s="579" t="s">
        <v>4</v>
      </c>
      <c r="G63" s="577">
        <f>편입집계표!G30</f>
        <v>0</v>
      </c>
      <c r="H63" s="576">
        <f>편입집계표!E60</f>
        <v>0</v>
      </c>
      <c r="I63" s="579" t="s">
        <v>4</v>
      </c>
      <c r="J63" s="577">
        <f>편입집계표!G60</f>
        <v>0</v>
      </c>
      <c r="K63" s="577"/>
    </row>
    <row r="64" spans="1:11" s="328" customFormat="1" ht="27" customHeight="1">
      <c r="A64" s="333" t="s">
        <v>308</v>
      </c>
      <c r="B64" s="578">
        <f t="shared" si="2"/>
        <v>0</v>
      </c>
      <c r="C64" s="579" t="s">
        <v>4</v>
      </c>
      <c r="D64" s="699">
        <f t="shared" si="3"/>
        <v>0</v>
      </c>
      <c r="E64" s="576">
        <f>편입집계표!E31</f>
        <v>0</v>
      </c>
      <c r="F64" s="579" t="s">
        <v>4</v>
      </c>
      <c r="G64" s="577">
        <f>편입집계표!G31</f>
        <v>0</v>
      </c>
      <c r="H64" s="576">
        <f>편입집계표!E61</f>
        <v>0</v>
      </c>
      <c r="I64" s="579" t="s">
        <v>4</v>
      </c>
      <c r="J64" s="577">
        <f>편입집계표!G61</f>
        <v>0</v>
      </c>
      <c r="K64" s="577"/>
    </row>
    <row r="65" spans="1:11" s="322" customFormat="1" ht="30" customHeight="1">
      <c r="A65" s="1017" t="s">
        <v>515</v>
      </c>
      <c r="B65" s="1017"/>
      <c r="C65" s="1017"/>
      <c r="D65" s="1017"/>
      <c r="E65" s="1017"/>
      <c r="F65" s="1017"/>
      <c r="G65" s="1017"/>
      <c r="H65" s="1017"/>
      <c r="I65" s="1017"/>
      <c r="J65" s="1017"/>
      <c r="K65" s="1017"/>
    </row>
    <row r="66" spans="1:11" ht="15" customHeight="1">
      <c r="A66" s="323"/>
      <c r="B66" s="324"/>
      <c r="C66" s="324"/>
      <c r="D66" s="324"/>
      <c r="E66" s="326"/>
      <c r="F66" s="324"/>
      <c r="G66" s="325"/>
      <c r="H66" s="326"/>
      <c r="I66" s="324"/>
      <c r="J66" s="325"/>
      <c r="K66" s="325"/>
    </row>
    <row r="67" spans="1:11" s="328" customFormat="1" ht="24.95" customHeight="1">
      <c r="A67" s="1018" t="s">
        <v>70</v>
      </c>
      <c r="B67" s="1028" t="s">
        <v>398</v>
      </c>
      <c r="C67" s="1029"/>
      <c r="D67" s="1029"/>
      <c r="E67" s="1034" t="s">
        <v>502</v>
      </c>
      <c r="F67" s="1035"/>
      <c r="G67" s="1035"/>
      <c r="H67" s="1035"/>
      <c r="I67" s="1035"/>
      <c r="J67" s="1036"/>
      <c r="K67" s="1021" t="s">
        <v>417</v>
      </c>
    </row>
    <row r="68" spans="1:11" s="328" customFormat="1" ht="24.95" customHeight="1">
      <c r="A68" s="1019"/>
      <c r="B68" s="1030"/>
      <c r="C68" s="1031"/>
      <c r="D68" s="1031"/>
      <c r="E68" s="1034" t="s">
        <v>512</v>
      </c>
      <c r="F68" s="1035"/>
      <c r="G68" s="1035"/>
      <c r="H68" s="1035"/>
      <c r="I68" s="1035"/>
      <c r="J68" s="1036"/>
      <c r="K68" s="1022"/>
    </row>
    <row r="69" spans="1:11" s="328" customFormat="1" ht="24.95" customHeight="1">
      <c r="A69" s="1019"/>
      <c r="B69" s="1032"/>
      <c r="C69" s="1033"/>
      <c r="D69" s="1033"/>
      <c r="E69" s="1024" t="s">
        <v>513</v>
      </c>
      <c r="F69" s="1024"/>
      <c r="G69" s="1024"/>
      <c r="H69" s="1025" t="s">
        <v>503</v>
      </c>
      <c r="I69" s="1026"/>
      <c r="J69" s="1027"/>
      <c r="K69" s="1022"/>
    </row>
    <row r="70" spans="1:11" s="328" customFormat="1" ht="24.95" customHeight="1">
      <c r="A70" s="1020"/>
      <c r="B70" s="633" t="s">
        <v>3</v>
      </c>
      <c r="C70" s="634" t="s">
        <v>4</v>
      </c>
      <c r="D70" s="748" t="s">
        <v>5</v>
      </c>
      <c r="E70" s="633" t="s">
        <v>3</v>
      </c>
      <c r="F70" s="634" t="s">
        <v>4</v>
      </c>
      <c r="G70" s="635" t="s">
        <v>5</v>
      </c>
      <c r="H70" s="633" t="s">
        <v>3</v>
      </c>
      <c r="I70" s="634" t="s">
        <v>4</v>
      </c>
      <c r="J70" s="635" t="s">
        <v>5</v>
      </c>
      <c r="K70" s="1023"/>
    </row>
    <row r="71" spans="1:11" s="328" customFormat="1" ht="27" customHeight="1">
      <c r="A71" s="627" t="s">
        <v>2</v>
      </c>
      <c r="B71" s="628">
        <f>SUM(B72:B96)</f>
        <v>7</v>
      </c>
      <c r="C71" s="629" t="s">
        <v>4</v>
      </c>
      <c r="D71" s="749">
        <f>SUM(D72:D96)</f>
        <v>1275</v>
      </c>
      <c r="E71" s="630">
        <f>SUM(E72:E96)</f>
        <v>0</v>
      </c>
      <c r="F71" s="631" t="s">
        <v>4</v>
      </c>
      <c r="G71" s="751">
        <f>SUM(G72:G96)</f>
        <v>0</v>
      </c>
      <c r="H71" s="630">
        <f>SUM(H72:H96)</f>
        <v>7</v>
      </c>
      <c r="I71" s="631" t="s">
        <v>4</v>
      </c>
      <c r="J71" s="751">
        <f>SUM(J72:J96)</f>
        <v>1275</v>
      </c>
      <c r="K71" s="632"/>
    </row>
    <row r="72" spans="1:11" s="328" customFormat="1" ht="27" customHeight="1">
      <c r="A72" s="329" t="s">
        <v>6</v>
      </c>
      <c r="B72" s="578">
        <f t="shared" ref="B72:B96" si="4">E72+H72</f>
        <v>0</v>
      </c>
      <c r="C72" s="579" t="s">
        <v>4</v>
      </c>
      <c r="D72" s="699">
        <f t="shared" ref="D72:D96" si="5">G72+J72</f>
        <v>0</v>
      </c>
      <c r="E72" s="576">
        <f>편입집계표!H7</f>
        <v>0</v>
      </c>
      <c r="F72" s="579" t="s">
        <v>4</v>
      </c>
      <c r="G72" s="577">
        <f>편입집계표!J7</f>
        <v>0</v>
      </c>
      <c r="H72" s="576">
        <f>편입집계표!H37</f>
        <v>0</v>
      </c>
      <c r="I72" s="579" t="s">
        <v>4</v>
      </c>
      <c r="J72" s="577">
        <f>편입집계표!J37</f>
        <v>0</v>
      </c>
      <c r="K72" s="577"/>
    </row>
    <row r="73" spans="1:11" s="328" customFormat="1" ht="27" customHeight="1">
      <c r="A73" s="329" t="s">
        <v>7</v>
      </c>
      <c r="B73" s="578">
        <f t="shared" si="4"/>
        <v>0</v>
      </c>
      <c r="C73" s="579" t="s">
        <v>4</v>
      </c>
      <c r="D73" s="699">
        <f t="shared" si="5"/>
        <v>0</v>
      </c>
      <c r="E73" s="576">
        <f>편입집계표!H8</f>
        <v>0</v>
      </c>
      <c r="F73" s="579" t="s">
        <v>4</v>
      </c>
      <c r="G73" s="577">
        <f>편입집계표!J8</f>
        <v>0</v>
      </c>
      <c r="H73" s="576">
        <f>편입집계표!H38</f>
        <v>0</v>
      </c>
      <c r="I73" s="579" t="s">
        <v>4</v>
      </c>
      <c r="J73" s="577">
        <f>편입집계표!J38</f>
        <v>0</v>
      </c>
      <c r="K73" s="577"/>
    </row>
    <row r="74" spans="1:11" s="328" customFormat="1" ht="27" customHeight="1">
      <c r="A74" s="329" t="s">
        <v>8</v>
      </c>
      <c r="B74" s="578">
        <f t="shared" si="4"/>
        <v>0</v>
      </c>
      <c r="C74" s="579" t="s">
        <v>4</v>
      </c>
      <c r="D74" s="699">
        <f t="shared" si="5"/>
        <v>0</v>
      </c>
      <c r="E74" s="576">
        <f>편입집계표!H9</f>
        <v>0</v>
      </c>
      <c r="F74" s="579" t="s">
        <v>4</v>
      </c>
      <c r="G74" s="577">
        <f>편입집계표!J9</f>
        <v>0</v>
      </c>
      <c r="H74" s="576">
        <f>편입집계표!H39</f>
        <v>0</v>
      </c>
      <c r="I74" s="579" t="s">
        <v>4</v>
      </c>
      <c r="J74" s="577">
        <f>편입집계표!J39</f>
        <v>0</v>
      </c>
      <c r="K74" s="577"/>
    </row>
    <row r="75" spans="1:11" s="328" customFormat="1" ht="27" customHeight="1">
      <c r="A75" s="329" t="s">
        <v>9</v>
      </c>
      <c r="B75" s="578">
        <f t="shared" si="4"/>
        <v>0</v>
      </c>
      <c r="C75" s="579" t="s">
        <v>4</v>
      </c>
      <c r="D75" s="699">
        <f t="shared" si="5"/>
        <v>0</v>
      </c>
      <c r="E75" s="576">
        <f>편입집계표!H10</f>
        <v>0</v>
      </c>
      <c r="F75" s="579" t="s">
        <v>4</v>
      </c>
      <c r="G75" s="577">
        <f>편입집계표!J10</f>
        <v>0</v>
      </c>
      <c r="H75" s="576">
        <f>편입집계표!H40</f>
        <v>0</v>
      </c>
      <c r="I75" s="579" t="s">
        <v>4</v>
      </c>
      <c r="J75" s="577">
        <f>편입집계표!J40</f>
        <v>0</v>
      </c>
      <c r="K75" s="577"/>
    </row>
    <row r="76" spans="1:11" s="328" customFormat="1" ht="27" customHeight="1">
      <c r="A76" s="329" t="s">
        <v>10</v>
      </c>
      <c r="B76" s="578">
        <f t="shared" si="4"/>
        <v>7</v>
      </c>
      <c r="C76" s="579" t="s">
        <v>4</v>
      </c>
      <c r="D76" s="699">
        <f t="shared" si="5"/>
        <v>1275</v>
      </c>
      <c r="E76" s="576">
        <f>편입집계표!H11</f>
        <v>0</v>
      </c>
      <c r="F76" s="579" t="s">
        <v>4</v>
      </c>
      <c r="G76" s="577">
        <f>편입집계표!J11</f>
        <v>0</v>
      </c>
      <c r="H76" s="576">
        <f>편입집계표!H41</f>
        <v>7</v>
      </c>
      <c r="I76" s="579" t="s">
        <v>4</v>
      </c>
      <c r="J76" s="577">
        <f>편입집계표!J41</f>
        <v>1275</v>
      </c>
      <c r="K76" s="577"/>
    </row>
    <row r="77" spans="1:11" s="328" customFormat="1" ht="27" customHeight="1">
      <c r="A77" s="329" t="s">
        <v>12</v>
      </c>
      <c r="B77" s="578">
        <f t="shared" si="4"/>
        <v>0</v>
      </c>
      <c r="C77" s="579" t="s">
        <v>4</v>
      </c>
      <c r="D77" s="699">
        <f t="shared" si="5"/>
        <v>0</v>
      </c>
      <c r="E77" s="576">
        <f>편입집계표!H12</f>
        <v>0</v>
      </c>
      <c r="F77" s="579" t="s">
        <v>4</v>
      </c>
      <c r="G77" s="577">
        <f>편입집계표!J12</f>
        <v>0</v>
      </c>
      <c r="H77" s="576">
        <f>편입집계표!H42</f>
        <v>0</v>
      </c>
      <c r="I77" s="579" t="s">
        <v>4</v>
      </c>
      <c r="J77" s="577">
        <f>편입집계표!J42</f>
        <v>0</v>
      </c>
      <c r="K77" s="577"/>
    </row>
    <row r="78" spans="1:11" s="328" customFormat="1" ht="27" customHeight="1">
      <c r="A78" s="329" t="s">
        <v>11</v>
      </c>
      <c r="B78" s="578">
        <f t="shared" si="4"/>
        <v>0</v>
      </c>
      <c r="C78" s="579" t="s">
        <v>4</v>
      </c>
      <c r="D78" s="699">
        <f t="shared" si="5"/>
        <v>0</v>
      </c>
      <c r="E78" s="576">
        <f>편입집계표!H13</f>
        <v>0</v>
      </c>
      <c r="F78" s="579" t="s">
        <v>4</v>
      </c>
      <c r="G78" s="577">
        <f>편입집계표!J13</f>
        <v>0</v>
      </c>
      <c r="H78" s="576">
        <f>편입집계표!H43</f>
        <v>0</v>
      </c>
      <c r="I78" s="579" t="s">
        <v>4</v>
      </c>
      <c r="J78" s="577">
        <f>편입집계표!J43</f>
        <v>0</v>
      </c>
      <c r="K78" s="577"/>
    </row>
    <row r="79" spans="1:11" s="328" customFormat="1" ht="27" customHeight="1">
      <c r="A79" s="329" t="s">
        <v>14</v>
      </c>
      <c r="B79" s="578">
        <f t="shared" si="4"/>
        <v>0</v>
      </c>
      <c r="C79" s="579" t="s">
        <v>4</v>
      </c>
      <c r="D79" s="699">
        <f t="shared" si="5"/>
        <v>0</v>
      </c>
      <c r="E79" s="576">
        <f>편입집계표!H14</f>
        <v>0</v>
      </c>
      <c r="F79" s="579" t="s">
        <v>4</v>
      </c>
      <c r="G79" s="577">
        <f>편입집계표!J14</f>
        <v>0</v>
      </c>
      <c r="H79" s="576">
        <f>편입집계표!H44</f>
        <v>0</v>
      </c>
      <c r="I79" s="579" t="s">
        <v>4</v>
      </c>
      <c r="J79" s="577">
        <f>편입집계표!J44</f>
        <v>0</v>
      </c>
      <c r="K79" s="577"/>
    </row>
    <row r="80" spans="1:11" s="328" customFormat="1" ht="27" customHeight="1">
      <c r="A80" s="329" t="s">
        <v>13</v>
      </c>
      <c r="B80" s="578">
        <f t="shared" si="4"/>
        <v>0</v>
      </c>
      <c r="C80" s="579" t="s">
        <v>4</v>
      </c>
      <c r="D80" s="699">
        <f t="shared" si="5"/>
        <v>0</v>
      </c>
      <c r="E80" s="576">
        <f>편입집계표!H15</f>
        <v>0</v>
      </c>
      <c r="F80" s="579" t="s">
        <v>4</v>
      </c>
      <c r="G80" s="577">
        <f>편입집계표!J15</f>
        <v>0</v>
      </c>
      <c r="H80" s="576">
        <f>편입집계표!H45</f>
        <v>0</v>
      </c>
      <c r="I80" s="579" t="s">
        <v>4</v>
      </c>
      <c r="J80" s="577">
        <f>편입집계표!J45</f>
        <v>0</v>
      </c>
      <c r="K80" s="577"/>
    </row>
    <row r="81" spans="1:11" s="328" customFormat="1" ht="27" customHeight="1">
      <c r="A81" s="329" t="s">
        <v>15</v>
      </c>
      <c r="B81" s="578">
        <f t="shared" si="4"/>
        <v>0</v>
      </c>
      <c r="C81" s="579" t="s">
        <v>4</v>
      </c>
      <c r="D81" s="699">
        <f t="shared" si="5"/>
        <v>0</v>
      </c>
      <c r="E81" s="576">
        <f>편입집계표!H16</f>
        <v>0</v>
      </c>
      <c r="F81" s="579" t="s">
        <v>4</v>
      </c>
      <c r="G81" s="577">
        <f>편입집계표!J16</f>
        <v>0</v>
      </c>
      <c r="H81" s="576">
        <f>편입집계표!H46</f>
        <v>0</v>
      </c>
      <c r="I81" s="579" t="s">
        <v>4</v>
      </c>
      <c r="J81" s="577">
        <f>편입집계표!J46</f>
        <v>0</v>
      </c>
      <c r="K81" s="577"/>
    </row>
    <row r="82" spans="1:11" s="328" customFormat="1" ht="27" customHeight="1">
      <c r="A82" s="329" t="s">
        <v>20</v>
      </c>
      <c r="B82" s="578">
        <f t="shared" si="4"/>
        <v>0</v>
      </c>
      <c r="C82" s="579" t="s">
        <v>4</v>
      </c>
      <c r="D82" s="699">
        <f t="shared" si="5"/>
        <v>0</v>
      </c>
      <c r="E82" s="576">
        <f>편입집계표!H17</f>
        <v>0</v>
      </c>
      <c r="F82" s="579" t="s">
        <v>4</v>
      </c>
      <c r="G82" s="577">
        <f>편입집계표!J17</f>
        <v>0</v>
      </c>
      <c r="H82" s="576">
        <f>편입집계표!H47</f>
        <v>0</v>
      </c>
      <c r="I82" s="579" t="s">
        <v>4</v>
      </c>
      <c r="J82" s="577">
        <f>편입집계표!J47</f>
        <v>0</v>
      </c>
      <c r="K82" s="577"/>
    </row>
    <row r="83" spans="1:11" s="328" customFormat="1" ht="27" customHeight="1">
      <c r="A83" s="329" t="s">
        <v>17</v>
      </c>
      <c r="B83" s="578">
        <f t="shared" si="4"/>
        <v>0</v>
      </c>
      <c r="C83" s="579" t="s">
        <v>4</v>
      </c>
      <c r="D83" s="699">
        <f t="shared" si="5"/>
        <v>0</v>
      </c>
      <c r="E83" s="576">
        <f>편입집계표!H18</f>
        <v>0</v>
      </c>
      <c r="F83" s="579" t="s">
        <v>4</v>
      </c>
      <c r="G83" s="577">
        <f>편입집계표!J18</f>
        <v>0</v>
      </c>
      <c r="H83" s="576">
        <f>편입집계표!H48</f>
        <v>0</v>
      </c>
      <c r="I83" s="579" t="s">
        <v>4</v>
      </c>
      <c r="J83" s="577">
        <f>편입집계표!J48</f>
        <v>0</v>
      </c>
      <c r="K83" s="577"/>
    </row>
    <row r="84" spans="1:11" s="328" customFormat="1" ht="27" customHeight="1">
      <c r="A84" s="329" t="s">
        <v>22</v>
      </c>
      <c r="B84" s="578">
        <f t="shared" si="4"/>
        <v>0</v>
      </c>
      <c r="C84" s="579" t="s">
        <v>4</v>
      </c>
      <c r="D84" s="699">
        <f t="shared" si="5"/>
        <v>0</v>
      </c>
      <c r="E84" s="576">
        <f>편입집계표!H19</f>
        <v>0</v>
      </c>
      <c r="F84" s="579" t="s">
        <v>4</v>
      </c>
      <c r="G84" s="577">
        <f>편입집계표!J19</f>
        <v>0</v>
      </c>
      <c r="H84" s="576">
        <f>편입집계표!H49</f>
        <v>0</v>
      </c>
      <c r="I84" s="579" t="s">
        <v>4</v>
      </c>
      <c r="J84" s="577">
        <f>편입집계표!J49</f>
        <v>0</v>
      </c>
      <c r="K84" s="577"/>
    </row>
    <row r="85" spans="1:11" s="328" customFormat="1" ht="27" customHeight="1">
      <c r="A85" s="329" t="s">
        <v>40</v>
      </c>
      <c r="B85" s="578">
        <f t="shared" si="4"/>
        <v>0</v>
      </c>
      <c r="C85" s="579" t="s">
        <v>4</v>
      </c>
      <c r="D85" s="699">
        <f t="shared" si="5"/>
        <v>0</v>
      </c>
      <c r="E85" s="576">
        <f>편입집계표!H20</f>
        <v>0</v>
      </c>
      <c r="F85" s="579" t="s">
        <v>4</v>
      </c>
      <c r="G85" s="577">
        <f>편입집계표!J20</f>
        <v>0</v>
      </c>
      <c r="H85" s="576">
        <f>편입집계표!H50</f>
        <v>0</v>
      </c>
      <c r="I85" s="579" t="s">
        <v>4</v>
      </c>
      <c r="J85" s="577">
        <f>편입집계표!J50</f>
        <v>0</v>
      </c>
      <c r="K85" s="577"/>
    </row>
    <row r="86" spans="1:11" s="328" customFormat="1" ht="27" customHeight="1">
      <c r="A86" s="329" t="s">
        <v>16</v>
      </c>
      <c r="B86" s="578">
        <f t="shared" si="4"/>
        <v>0</v>
      </c>
      <c r="C86" s="579" t="s">
        <v>4</v>
      </c>
      <c r="D86" s="699">
        <f t="shared" si="5"/>
        <v>0</v>
      </c>
      <c r="E86" s="576">
        <f>편입집계표!H21</f>
        <v>0</v>
      </c>
      <c r="F86" s="579" t="s">
        <v>4</v>
      </c>
      <c r="G86" s="577">
        <f>편입집계표!J21</f>
        <v>0</v>
      </c>
      <c r="H86" s="576">
        <f>편입집계표!H51</f>
        <v>0</v>
      </c>
      <c r="I86" s="579" t="s">
        <v>4</v>
      </c>
      <c r="J86" s="577">
        <f>편입집계표!J51</f>
        <v>0</v>
      </c>
      <c r="K86" s="577"/>
    </row>
    <row r="87" spans="1:11" s="328" customFormat="1" ht="27" customHeight="1">
      <c r="A87" s="329" t="s">
        <v>304</v>
      </c>
      <c r="B87" s="578">
        <f t="shared" si="4"/>
        <v>0</v>
      </c>
      <c r="C87" s="579" t="s">
        <v>4</v>
      </c>
      <c r="D87" s="699">
        <f t="shared" si="5"/>
        <v>0</v>
      </c>
      <c r="E87" s="576">
        <f>편입집계표!H22</f>
        <v>0</v>
      </c>
      <c r="F87" s="579" t="s">
        <v>4</v>
      </c>
      <c r="G87" s="577">
        <f>편입집계표!J22</f>
        <v>0</v>
      </c>
      <c r="H87" s="576">
        <f>편입집계표!H52</f>
        <v>0</v>
      </c>
      <c r="I87" s="579" t="s">
        <v>4</v>
      </c>
      <c r="J87" s="577">
        <f>편입집계표!J52</f>
        <v>0</v>
      </c>
      <c r="K87" s="577"/>
    </row>
    <row r="88" spans="1:11" s="328" customFormat="1" ht="27" customHeight="1">
      <c r="A88" s="329" t="s">
        <v>18</v>
      </c>
      <c r="B88" s="578">
        <f t="shared" si="4"/>
        <v>0</v>
      </c>
      <c r="C88" s="579" t="s">
        <v>4</v>
      </c>
      <c r="D88" s="699">
        <f t="shared" si="5"/>
        <v>0</v>
      </c>
      <c r="E88" s="576">
        <f>편입집계표!H23</f>
        <v>0</v>
      </c>
      <c r="F88" s="579" t="s">
        <v>4</v>
      </c>
      <c r="G88" s="577">
        <f>편입집계표!J23</f>
        <v>0</v>
      </c>
      <c r="H88" s="576">
        <f>편입집계표!H53</f>
        <v>0</v>
      </c>
      <c r="I88" s="579" t="s">
        <v>4</v>
      </c>
      <c r="J88" s="577">
        <f>편입집계표!J53</f>
        <v>0</v>
      </c>
      <c r="K88" s="577"/>
    </row>
    <row r="89" spans="1:11" s="328" customFormat="1" ht="27" customHeight="1">
      <c r="A89" s="330" t="s">
        <v>41</v>
      </c>
      <c r="B89" s="578">
        <f t="shared" si="4"/>
        <v>0</v>
      </c>
      <c r="C89" s="579" t="s">
        <v>4</v>
      </c>
      <c r="D89" s="699">
        <f t="shared" si="5"/>
        <v>0</v>
      </c>
      <c r="E89" s="576">
        <f>편입집계표!H24</f>
        <v>0</v>
      </c>
      <c r="F89" s="579" t="s">
        <v>4</v>
      </c>
      <c r="G89" s="577">
        <f>편입집계표!J24</f>
        <v>0</v>
      </c>
      <c r="H89" s="576">
        <f>편입집계표!H54</f>
        <v>0</v>
      </c>
      <c r="I89" s="579" t="s">
        <v>4</v>
      </c>
      <c r="J89" s="577">
        <f>편입집계표!J54</f>
        <v>0</v>
      </c>
      <c r="K89" s="577"/>
    </row>
    <row r="90" spans="1:11" s="328" customFormat="1" ht="27" customHeight="1">
      <c r="A90" s="331" t="s">
        <v>305</v>
      </c>
      <c r="B90" s="578">
        <f t="shared" si="4"/>
        <v>0</v>
      </c>
      <c r="C90" s="579" t="s">
        <v>4</v>
      </c>
      <c r="D90" s="699">
        <f t="shared" si="5"/>
        <v>0</v>
      </c>
      <c r="E90" s="576">
        <f>편입집계표!H25</f>
        <v>0</v>
      </c>
      <c r="F90" s="579" t="s">
        <v>4</v>
      </c>
      <c r="G90" s="577">
        <f>편입집계표!J25</f>
        <v>0</v>
      </c>
      <c r="H90" s="576">
        <f>편입집계표!H55</f>
        <v>0</v>
      </c>
      <c r="I90" s="579" t="s">
        <v>4</v>
      </c>
      <c r="J90" s="577">
        <f>편입집계표!J55</f>
        <v>0</v>
      </c>
      <c r="K90" s="577"/>
    </row>
    <row r="91" spans="1:11" s="328" customFormat="1" ht="27" customHeight="1">
      <c r="A91" s="331" t="s">
        <v>42</v>
      </c>
      <c r="B91" s="578">
        <f t="shared" si="4"/>
        <v>0</v>
      </c>
      <c r="C91" s="579" t="s">
        <v>4</v>
      </c>
      <c r="D91" s="699">
        <f t="shared" si="5"/>
        <v>0</v>
      </c>
      <c r="E91" s="576">
        <f>편입집계표!H26</f>
        <v>0</v>
      </c>
      <c r="F91" s="579" t="s">
        <v>4</v>
      </c>
      <c r="G91" s="577">
        <f>편입집계표!J26</f>
        <v>0</v>
      </c>
      <c r="H91" s="576">
        <f>편입집계표!H56</f>
        <v>0</v>
      </c>
      <c r="I91" s="579" t="s">
        <v>4</v>
      </c>
      <c r="J91" s="577">
        <f>편입집계표!J56</f>
        <v>0</v>
      </c>
      <c r="K91" s="577"/>
    </row>
    <row r="92" spans="1:11" s="328" customFormat="1" ht="27" customHeight="1">
      <c r="A92" s="331" t="s">
        <v>43</v>
      </c>
      <c r="B92" s="578">
        <f t="shared" si="4"/>
        <v>0</v>
      </c>
      <c r="C92" s="579" t="s">
        <v>4</v>
      </c>
      <c r="D92" s="699">
        <f t="shared" si="5"/>
        <v>0</v>
      </c>
      <c r="E92" s="576">
        <f>편입집계표!H27</f>
        <v>0</v>
      </c>
      <c r="F92" s="579" t="s">
        <v>4</v>
      </c>
      <c r="G92" s="577">
        <f>편입집계표!J27</f>
        <v>0</v>
      </c>
      <c r="H92" s="576">
        <f>편입집계표!H57</f>
        <v>0</v>
      </c>
      <c r="I92" s="579" t="s">
        <v>4</v>
      </c>
      <c r="J92" s="577">
        <f>편입집계표!J57</f>
        <v>0</v>
      </c>
      <c r="K92" s="577"/>
    </row>
    <row r="93" spans="1:11" s="328" customFormat="1" ht="27" customHeight="1">
      <c r="A93" s="331" t="s">
        <v>44</v>
      </c>
      <c r="B93" s="578">
        <f t="shared" si="4"/>
        <v>0</v>
      </c>
      <c r="C93" s="579" t="s">
        <v>4</v>
      </c>
      <c r="D93" s="699">
        <f t="shared" si="5"/>
        <v>0</v>
      </c>
      <c r="E93" s="576">
        <f>편입집계표!H28</f>
        <v>0</v>
      </c>
      <c r="F93" s="579" t="s">
        <v>4</v>
      </c>
      <c r="G93" s="577">
        <f>편입집계표!J28</f>
        <v>0</v>
      </c>
      <c r="H93" s="576">
        <f>편입집계표!H58</f>
        <v>0</v>
      </c>
      <c r="I93" s="579" t="s">
        <v>4</v>
      </c>
      <c r="J93" s="577">
        <f>편입집계표!J58</f>
        <v>0</v>
      </c>
      <c r="K93" s="577"/>
    </row>
    <row r="94" spans="1:11" s="328" customFormat="1" ht="27" customHeight="1">
      <c r="A94" s="331" t="s">
        <v>306</v>
      </c>
      <c r="B94" s="578">
        <f t="shared" si="4"/>
        <v>0</v>
      </c>
      <c r="C94" s="579" t="s">
        <v>4</v>
      </c>
      <c r="D94" s="699">
        <f t="shared" si="5"/>
        <v>0</v>
      </c>
      <c r="E94" s="576">
        <f>편입집계표!H29</f>
        <v>0</v>
      </c>
      <c r="F94" s="579" t="s">
        <v>4</v>
      </c>
      <c r="G94" s="577">
        <f>편입집계표!J29</f>
        <v>0</v>
      </c>
      <c r="H94" s="576">
        <f>편입집계표!H59</f>
        <v>0</v>
      </c>
      <c r="I94" s="579" t="s">
        <v>4</v>
      </c>
      <c r="J94" s="577">
        <f>편입집계표!J59</f>
        <v>0</v>
      </c>
      <c r="K94" s="577"/>
    </row>
    <row r="95" spans="1:11" s="328" customFormat="1" ht="27" customHeight="1">
      <c r="A95" s="332" t="s">
        <v>307</v>
      </c>
      <c r="B95" s="578">
        <f t="shared" si="4"/>
        <v>0</v>
      </c>
      <c r="C95" s="579" t="s">
        <v>4</v>
      </c>
      <c r="D95" s="699">
        <f t="shared" si="5"/>
        <v>0</v>
      </c>
      <c r="E95" s="576">
        <f>편입집계표!H30</f>
        <v>0</v>
      </c>
      <c r="F95" s="579" t="s">
        <v>4</v>
      </c>
      <c r="G95" s="577">
        <f>편입집계표!J30</f>
        <v>0</v>
      </c>
      <c r="H95" s="576">
        <f>편입집계표!H60</f>
        <v>0</v>
      </c>
      <c r="I95" s="579" t="s">
        <v>4</v>
      </c>
      <c r="J95" s="577">
        <f>편입집계표!J60</f>
        <v>0</v>
      </c>
      <c r="K95" s="577"/>
    </row>
    <row r="96" spans="1:11" s="328" customFormat="1" ht="27" customHeight="1">
      <c r="A96" s="333" t="s">
        <v>308</v>
      </c>
      <c r="B96" s="578">
        <f t="shared" si="4"/>
        <v>0</v>
      </c>
      <c r="C96" s="579" t="s">
        <v>4</v>
      </c>
      <c r="D96" s="699">
        <f t="shared" si="5"/>
        <v>0</v>
      </c>
      <c r="E96" s="576">
        <f>편입집계표!H31</f>
        <v>0</v>
      </c>
      <c r="F96" s="579" t="s">
        <v>4</v>
      </c>
      <c r="G96" s="577">
        <f>편입집계표!J31</f>
        <v>0</v>
      </c>
      <c r="H96" s="576">
        <f>편입집계표!H61</f>
        <v>0</v>
      </c>
      <c r="I96" s="579" t="s">
        <v>4</v>
      </c>
      <c r="J96" s="577">
        <f>편입집계표!J61</f>
        <v>0</v>
      </c>
      <c r="K96" s="577"/>
    </row>
    <row r="97" spans="1:11" s="324" customFormat="1" ht="30" customHeight="1">
      <c r="A97" s="1017" t="s">
        <v>516</v>
      </c>
      <c r="B97" s="1017"/>
      <c r="C97" s="1017"/>
      <c r="D97" s="1017"/>
      <c r="E97" s="1017"/>
      <c r="F97" s="1017"/>
      <c r="G97" s="1017"/>
      <c r="H97" s="1017"/>
      <c r="I97" s="1017"/>
      <c r="J97" s="1017"/>
      <c r="K97" s="1017"/>
    </row>
    <row r="98" spans="1:11" ht="15" customHeight="1">
      <c r="A98" s="323"/>
      <c r="B98" s="324"/>
      <c r="C98" s="324"/>
      <c r="D98" s="324"/>
      <c r="E98" s="326"/>
      <c r="F98" s="324"/>
      <c r="G98" s="325"/>
      <c r="H98" s="326"/>
      <c r="I98" s="324"/>
      <c r="J98" s="325"/>
      <c r="K98" s="325"/>
    </row>
    <row r="99" spans="1:11" s="328" customFormat="1" ht="24.95" customHeight="1">
      <c r="A99" s="1018" t="s">
        <v>70</v>
      </c>
      <c r="B99" s="1028" t="s">
        <v>398</v>
      </c>
      <c r="C99" s="1029"/>
      <c r="D99" s="1029"/>
      <c r="E99" s="1034" t="s">
        <v>502</v>
      </c>
      <c r="F99" s="1035"/>
      <c r="G99" s="1035"/>
      <c r="H99" s="1035"/>
      <c r="I99" s="1035"/>
      <c r="J99" s="1036"/>
      <c r="K99" s="1021" t="s">
        <v>417</v>
      </c>
    </row>
    <row r="100" spans="1:11" s="328" customFormat="1" ht="24.95" customHeight="1">
      <c r="A100" s="1019"/>
      <c r="B100" s="1030"/>
      <c r="C100" s="1031"/>
      <c r="D100" s="1031"/>
      <c r="E100" s="1034" t="s">
        <v>512</v>
      </c>
      <c r="F100" s="1035"/>
      <c r="G100" s="1035"/>
      <c r="H100" s="1035"/>
      <c r="I100" s="1035"/>
      <c r="J100" s="1036"/>
      <c r="K100" s="1022"/>
    </row>
    <row r="101" spans="1:11" s="328" customFormat="1" ht="24.95" customHeight="1">
      <c r="A101" s="1019"/>
      <c r="B101" s="1032"/>
      <c r="C101" s="1033"/>
      <c r="D101" s="1033"/>
      <c r="E101" s="1024" t="s">
        <v>513</v>
      </c>
      <c r="F101" s="1024"/>
      <c r="G101" s="1024"/>
      <c r="H101" s="1025" t="s">
        <v>503</v>
      </c>
      <c r="I101" s="1026"/>
      <c r="J101" s="1027"/>
      <c r="K101" s="1022"/>
    </row>
    <row r="102" spans="1:11" s="328" customFormat="1" ht="24.95" customHeight="1">
      <c r="A102" s="1020"/>
      <c r="B102" s="633" t="s">
        <v>3</v>
      </c>
      <c r="C102" s="634" t="s">
        <v>4</v>
      </c>
      <c r="D102" s="748" t="s">
        <v>5</v>
      </c>
      <c r="E102" s="633" t="s">
        <v>3</v>
      </c>
      <c r="F102" s="634" t="s">
        <v>4</v>
      </c>
      <c r="G102" s="635" t="s">
        <v>5</v>
      </c>
      <c r="H102" s="633" t="s">
        <v>3</v>
      </c>
      <c r="I102" s="634" t="s">
        <v>4</v>
      </c>
      <c r="J102" s="635" t="s">
        <v>5</v>
      </c>
      <c r="K102" s="1023"/>
    </row>
    <row r="103" spans="1:11" s="328" customFormat="1" ht="27" customHeight="1">
      <c r="A103" s="627" t="s">
        <v>2</v>
      </c>
      <c r="B103" s="628">
        <f>SUM(B104:B128)</f>
        <v>32</v>
      </c>
      <c r="C103" s="629" t="s">
        <v>4</v>
      </c>
      <c r="D103" s="750">
        <f>SUM(D104:D128)</f>
        <v>6709</v>
      </c>
      <c r="E103" s="630">
        <f>SUM(E104:E128)</f>
        <v>6</v>
      </c>
      <c r="F103" s="631" t="s">
        <v>4</v>
      </c>
      <c r="G103" s="751">
        <f>SUM(G104:G128)</f>
        <v>1136</v>
      </c>
      <c r="H103" s="630">
        <f>SUM(H104:H128)</f>
        <v>26</v>
      </c>
      <c r="I103" s="631" t="s">
        <v>4</v>
      </c>
      <c r="J103" s="751">
        <f>SUM(J104:J128)</f>
        <v>5573</v>
      </c>
      <c r="K103" s="632"/>
    </row>
    <row r="104" spans="1:11" s="328" customFormat="1" ht="27" customHeight="1">
      <c r="A104" s="329" t="s">
        <v>6</v>
      </c>
      <c r="B104" s="578">
        <f t="shared" ref="B104:B128" si="6">E104+H104</f>
        <v>5</v>
      </c>
      <c r="C104" s="579" t="s">
        <v>4</v>
      </c>
      <c r="D104" s="698">
        <f t="shared" ref="D104:D128" si="7">G104+J104</f>
        <v>1122</v>
      </c>
      <c r="E104" s="576">
        <f>편입집계표!K7</f>
        <v>4</v>
      </c>
      <c r="F104" s="579" t="s">
        <v>4</v>
      </c>
      <c r="G104" s="577">
        <f>편입집계표!M7</f>
        <v>689</v>
      </c>
      <c r="H104" s="576">
        <f>편입집계표!K37</f>
        <v>1</v>
      </c>
      <c r="I104" s="579" t="s">
        <v>4</v>
      </c>
      <c r="J104" s="577">
        <f>편입집계표!M37</f>
        <v>433</v>
      </c>
      <c r="K104" s="577"/>
    </row>
    <row r="105" spans="1:11" s="328" customFormat="1" ht="27" customHeight="1">
      <c r="A105" s="329" t="s">
        <v>7</v>
      </c>
      <c r="B105" s="578">
        <f t="shared" si="6"/>
        <v>15</v>
      </c>
      <c r="C105" s="579" t="s">
        <v>4</v>
      </c>
      <c r="D105" s="698">
        <f t="shared" si="7"/>
        <v>4586</v>
      </c>
      <c r="E105" s="576">
        <f>편입집계표!K8</f>
        <v>0</v>
      </c>
      <c r="F105" s="579" t="s">
        <v>4</v>
      </c>
      <c r="G105" s="577">
        <f>편입집계표!M8</f>
        <v>0</v>
      </c>
      <c r="H105" s="576">
        <f>편입집계표!K38</f>
        <v>15</v>
      </c>
      <c r="I105" s="579" t="s">
        <v>4</v>
      </c>
      <c r="J105" s="577">
        <f>편입집계표!M38</f>
        <v>4586</v>
      </c>
      <c r="K105" s="577"/>
    </row>
    <row r="106" spans="1:11" s="328" customFormat="1" ht="27" customHeight="1">
      <c r="A106" s="329" t="s">
        <v>8</v>
      </c>
      <c r="B106" s="578">
        <f t="shared" si="6"/>
        <v>2</v>
      </c>
      <c r="C106" s="579" t="s">
        <v>4</v>
      </c>
      <c r="D106" s="698">
        <f t="shared" si="7"/>
        <v>447</v>
      </c>
      <c r="E106" s="576">
        <f>편입집계표!K9</f>
        <v>2</v>
      </c>
      <c r="F106" s="579" t="s">
        <v>4</v>
      </c>
      <c r="G106" s="577">
        <f>편입집계표!M9</f>
        <v>447</v>
      </c>
      <c r="H106" s="576">
        <f>편입집계표!K39</f>
        <v>0</v>
      </c>
      <c r="I106" s="579" t="s">
        <v>4</v>
      </c>
      <c r="J106" s="577">
        <f>편입집계표!M39</f>
        <v>0</v>
      </c>
      <c r="K106" s="577"/>
    </row>
    <row r="107" spans="1:11" s="328" customFormat="1" ht="27" customHeight="1">
      <c r="A107" s="329" t="s">
        <v>9</v>
      </c>
      <c r="B107" s="578">
        <f t="shared" si="6"/>
        <v>0</v>
      </c>
      <c r="C107" s="579" t="s">
        <v>4</v>
      </c>
      <c r="D107" s="698">
        <f t="shared" si="7"/>
        <v>0</v>
      </c>
      <c r="E107" s="576">
        <f>편입집계표!K10</f>
        <v>0</v>
      </c>
      <c r="F107" s="579" t="s">
        <v>4</v>
      </c>
      <c r="G107" s="577">
        <f>편입집계표!M10</f>
        <v>0</v>
      </c>
      <c r="H107" s="576">
        <f>편입집계표!K40</f>
        <v>0</v>
      </c>
      <c r="I107" s="579" t="s">
        <v>4</v>
      </c>
      <c r="J107" s="577">
        <f>편입집계표!M40</f>
        <v>0</v>
      </c>
      <c r="K107" s="577"/>
    </row>
    <row r="108" spans="1:11" s="328" customFormat="1" ht="27" customHeight="1">
      <c r="A108" s="329" t="s">
        <v>10</v>
      </c>
      <c r="B108" s="578">
        <f t="shared" si="6"/>
        <v>7</v>
      </c>
      <c r="C108" s="579" t="s">
        <v>4</v>
      </c>
      <c r="D108" s="698">
        <f t="shared" si="7"/>
        <v>308</v>
      </c>
      <c r="E108" s="576">
        <f>편입집계표!K11</f>
        <v>0</v>
      </c>
      <c r="F108" s="579" t="s">
        <v>4</v>
      </c>
      <c r="G108" s="577">
        <f>편입집계표!M11</f>
        <v>0</v>
      </c>
      <c r="H108" s="576">
        <f>편입집계표!K41</f>
        <v>7</v>
      </c>
      <c r="I108" s="579" t="s">
        <v>4</v>
      </c>
      <c r="J108" s="577">
        <f>편입집계표!M41</f>
        <v>308</v>
      </c>
      <c r="K108" s="577"/>
    </row>
    <row r="109" spans="1:11" s="328" customFormat="1" ht="27" customHeight="1">
      <c r="A109" s="329" t="s">
        <v>12</v>
      </c>
      <c r="B109" s="578">
        <f t="shared" si="6"/>
        <v>3</v>
      </c>
      <c r="C109" s="579" t="s">
        <v>4</v>
      </c>
      <c r="D109" s="698">
        <f t="shared" si="7"/>
        <v>246</v>
      </c>
      <c r="E109" s="576">
        <f>편입집계표!K12</f>
        <v>0</v>
      </c>
      <c r="F109" s="579" t="s">
        <v>4</v>
      </c>
      <c r="G109" s="577">
        <f>편입집계표!M12</f>
        <v>0</v>
      </c>
      <c r="H109" s="576">
        <f>편입집계표!K42</f>
        <v>3</v>
      </c>
      <c r="I109" s="579" t="s">
        <v>4</v>
      </c>
      <c r="J109" s="577">
        <f>편입집계표!M42</f>
        <v>246</v>
      </c>
      <c r="K109" s="577"/>
    </row>
    <row r="110" spans="1:11" s="328" customFormat="1" ht="27" customHeight="1">
      <c r="A110" s="329" t="s">
        <v>11</v>
      </c>
      <c r="B110" s="578">
        <f t="shared" si="6"/>
        <v>0</v>
      </c>
      <c r="C110" s="579" t="s">
        <v>4</v>
      </c>
      <c r="D110" s="698">
        <f t="shared" si="7"/>
        <v>0</v>
      </c>
      <c r="E110" s="576">
        <f>편입집계표!K13</f>
        <v>0</v>
      </c>
      <c r="F110" s="579" t="s">
        <v>4</v>
      </c>
      <c r="G110" s="577">
        <f>편입집계표!M13</f>
        <v>0</v>
      </c>
      <c r="H110" s="576">
        <f>편입집계표!K43</f>
        <v>0</v>
      </c>
      <c r="I110" s="579" t="s">
        <v>4</v>
      </c>
      <c r="J110" s="577">
        <f>편입집계표!M43</f>
        <v>0</v>
      </c>
      <c r="K110" s="577"/>
    </row>
    <row r="111" spans="1:11" s="328" customFormat="1" ht="27" customHeight="1">
      <c r="A111" s="329" t="s">
        <v>14</v>
      </c>
      <c r="B111" s="578">
        <f t="shared" si="6"/>
        <v>0</v>
      </c>
      <c r="C111" s="579" t="s">
        <v>4</v>
      </c>
      <c r="D111" s="698">
        <f t="shared" si="7"/>
        <v>0</v>
      </c>
      <c r="E111" s="576">
        <f>편입집계표!K14</f>
        <v>0</v>
      </c>
      <c r="F111" s="579" t="s">
        <v>4</v>
      </c>
      <c r="G111" s="577">
        <f>편입집계표!M14</f>
        <v>0</v>
      </c>
      <c r="H111" s="576">
        <f>편입집계표!K44</f>
        <v>0</v>
      </c>
      <c r="I111" s="579" t="s">
        <v>4</v>
      </c>
      <c r="J111" s="577">
        <f>편입집계표!M44</f>
        <v>0</v>
      </c>
      <c r="K111" s="577"/>
    </row>
    <row r="112" spans="1:11" s="328" customFormat="1" ht="27" customHeight="1">
      <c r="A112" s="329" t="s">
        <v>13</v>
      </c>
      <c r="B112" s="578">
        <f t="shared" si="6"/>
        <v>0</v>
      </c>
      <c r="C112" s="579" t="s">
        <v>4</v>
      </c>
      <c r="D112" s="698">
        <f t="shared" si="7"/>
        <v>0</v>
      </c>
      <c r="E112" s="576">
        <f>편입집계표!K15</f>
        <v>0</v>
      </c>
      <c r="F112" s="579" t="s">
        <v>4</v>
      </c>
      <c r="G112" s="577">
        <f>편입집계표!M15</f>
        <v>0</v>
      </c>
      <c r="H112" s="576">
        <f>편입집계표!K45</f>
        <v>0</v>
      </c>
      <c r="I112" s="579" t="s">
        <v>4</v>
      </c>
      <c r="J112" s="577">
        <f>편입집계표!M45</f>
        <v>0</v>
      </c>
      <c r="K112" s="577"/>
    </row>
    <row r="113" spans="1:11" s="328" customFormat="1" ht="27" customHeight="1">
      <c r="A113" s="329" t="s">
        <v>15</v>
      </c>
      <c r="B113" s="578">
        <f t="shared" si="6"/>
        <v>0</v>
      </c>
      <c r="C113" s="579" t="s">
        <v>4</v>
      </c>
      <c r="D113" s="698">
        <f t="shared" si="7"/>
        <v>0</v>
      </c>
      <c r="E113" s="576">
        <f>편입집계표!K16</f>
        <v>0</v>
      </c>
      <c r="F113" s="579" t="s">
        <v>4</v>
      </c>
      <c r="G113" s="577">
        <f>편입집계표!M16</f>
        <v>0</v>
      </c>
      <c r="H113" s="576">
        <f>편입집계표!K46</f>
        <v>0</v>
      </c>
      <c r="I113" s="579" t="s">
        <v>4</v>
      </c>
      <c r="J113" s="577">
        <f>편입집계표!M46</f>
        <v>0</v>
      </c>
      <c r="K113" s="577"/>
    </row>
    <row r="114" spans="1:11" s="328" customFormat="1" ht="27" customHeight="1">
      <c r="A114" s="329" t="s">
        <v>20</v>
      </c>
      <c r="B114" s="578">
        <f t="shared" si="6"/>
        <v>0</v>
      </c>
      <c r="C114" s="579" t="s">
        <v>4</v>
      </c>
      <c r="D114" s="698">
        <f t="shared" si="7"/>
        <v>0</v>
      </c>
      <c r="E114" s="576">
        <f>편입집계표!K17</f>
        <v>0</v>
      </c>
      <c r="F114" s="579" t="s">
        <v>4</v>
      </c>
      <c r="G114" s="577">
        <f>편입집계표!M17</f>
        <v>0</v>
      </c>
      <c r="H114" s="576">
        <f>편입집계표!K47</f>
        <v>0</v>
      </c>
      <c r="I114" s="579" t="s">
        <v>4</v>
      </c>
      <c r="J114" s="577">
        <f>편입집계표!M47</f>
        <v>0</v>
      </c>
      <c r="K114" s="577"/>
    </row>
    <row r="115" spans="1:11" s="328" customFormat="1" ht="27" customHeight="1">
      <c r="A115" s="329" t="s">
        <v>17</v>
      </c>
      <c r="B115" s="578">
        <f t="shared" si="6"/>
        <v>0</v>
      </c>
      <c r="C115" s="579" t="s">
        <v>4</v>
      </c>
      <c r="D115" s="698">
        <f t="shared" si="7"/>
        <v>0</v>
      </c>
      <c r="E115" s="576">
        <f>편입집계표!K18</f>
        <v>0</v>
      </c>
      <c r="F115" s="579" t="s">
        <v>4</v>
      </c>
      <c r="G115" s="577">
        <f>편입집계표!M18</f>
        <v>0</v>
      </c>
      <c r="H115" s="576">
        <f>편입집계표!K48</f>
        <v>0</v>
      </c>
      <c r="I115" s="579" t="s">
        <v>4</v>
      </c>
      <c r="J115" s="577">
        <f>편입집계표!M48</f>
        <v>0</v>
      </c>
      <c r="K115" s="577"/>
    </row>
    <row r="116" spans="1:11" s="328" customFormat="1" ht="27" customHeight="1">
      <c r="A116" s="329" t="s">
        <v>22</v>
      </c>
      <c r="B116" s="578">
        <f t="shared" si="6"/>
        <v>0</v>
      </c>
      <c r="C116" s="579" t="s">
        <v>4</v>
      </c>
      <c r="D116" s="698">
        <f t="shared" si="7"/>
        <v>0</v>
      </c>
      <c r="E116" s="576">
        <f>편입집계표!K19</f>
        <v>0</v>
      </c>
      <c r="F116" s="579" t="s">
        <v>4</v>
      </c>
      <c r="G116" s="577">
        <f>편입집계표!M19</f>
        <v>0</v>
      </c>
      <c r="H116" s="576">
        <f>편입집계표!K49</f>
        <v>0</v>
      </c>
      <c r="I116" s="579" t="s">
        <v>4</v>
      </c>
      <c r="J116" s="577">
        <f>편입집계표!M49</f>
        <v>0</v>
      </c>
      <c r="K116" s="577"/>
    </row>
    <row r="117" spans="1:11" s="328" customFormat="1" ht="27" customHeight="1">
      <c r="A117" s="329" t="s">
        <v>40</v>
      </c>
      <c r="B117" s="578">
        <f t="shared" si="6"/>
        <v>0</v>
      </c>
      <c r="C117" s="579" t="s">
        <v>4</v>
      </c>
      <c r="D117" s="698">
        <f t="shared" si="7"/>
        <v>0</v>
      </c>
      <c r="E117" s="576">
        <f>편입집계표!K20</f>
        <v>0</v>
      </c>
      <c r="F117" s="579" t="s">
        <v>4</v>
      </c>
      <c r="G117" s="577">
        <f>편입집계표!M20</f>
        <v>0</v>
      </c>
      <c r="H117" s="576">
        <f>편입집계표!K50</f>
        <v>0</v>
      </c>
      <c r="I117" s="579" t="s">
        <v>4</v>
      </c>
      <c r="J117" s="577">
        <f>편입집계표!M50</f>
        <v>0</v>
      </c>
      <c r="K117" s="577"/>
    </row>
    <row r="118" spans="1:11" s="328" customFormat="1" ht="27" customHeight="1">
      <c r="A118" s="329" t="s">
        <v>16</v>
      </c>
      <c r="B118" s="578">
        <f t="shared" si="6"/>
        <v>0</v>
      </c>
      <c r="C118" s="579" t="s">
        <v>4</v>
      </c>
      <c r="D118" s="698">
        <f t="shared" si="7"/>
        <v>0</v>
      </c>
      <c r="E118" s="576">
        <f>편입집계표!K21</f>
        <v>0</v>
      </c>
      <c r="F118" s="579" t="s">
        <v>4</v>
      </c>
      <c r="G118" s="577">
        <f>편입집계표!M21</f>
        <v>0</v>
      </c>
      <c r="H118" s="576">
        <f>편입집계표!K51</f>
        <v>0</v>
      </c>
      <c r="I118" s="579" t="s">
        <v>4</v>
      </c>
      <c r="J118" s="577">
        <f>편입집계표!M51</f>
        <v>0</v>
      </c>
      <c r="K118" s="577"/>
    </row>
    <row r="119" spans="1:11" s="328" customFormat="1" ht="27" customHeight="1">
      <c r="A119" s="329" t="s">
        <v>304</v>
      </c>
      <c r="B119" s="578">
        <f t="shared" si="6"/>
        <v>0</v>
      </c>
      <c r="C119" s="579" t="s">
        <v>4</v>
      </c>
      <c r="D119" s="698">
        <f t="shared" si="7"/>
        <v>0</v>
      </c>
      <c r="E119" s="576">
        <f>편입집계표!K22</f>
        <v>0</v>
      </c>
      <c r="F119" s="579" t="s">
        <v>4</v>
      </c>
      <c r="G119" s="577">
        <f>편입집계표!M22</f>
        <v>0</v>
      </c>
      <c r="H119" s="576">
        <f>편입집계표!K52</f>
        <v>0</v>
      </c>
      <c r="I119" s="579" t="s">
        <v>4</v>
      </c>
      <c r="J119" s="577">
        <f>편입집계표!M52</f>
        <v>0</v>
      </c>
      <c r="K119" s="577"/>
    </row>
    <row r="120" spans="1:11" s="328" customFormat="1" ht="27" customHeight="1">
      <c r="A120" s="329" t="s">
        <v>18</v>
      </c>
      <c r="B120" s="578">
        <f t="shared" si="6"/>
        <v>0</v>
      </c>
      <c r="C120" s="579" t="s">
        <v>4</v>
      </c>
      <c r="D120" s="698">
        <f t="shared" si="7"/>
        <v>0</v>
      </c>
      <c r="E120" s="576">
        <f>편입집계표!K23</f>
        <v>0</v>
      </c>
      <c r="F120" s="579" t="s">
        <v>4</v>
      </c>
      <c r="G120" s="577">
        <f>편입집계표!M23</f>
        <v>0</v>
      </c>
      <c r="H120" s="576">
        <f>편입집계표!K53</f>
        <v>0</v>
      </c>
      <c r="I120" s="579" t="s">
        <v>4</v>
      </c>
      <c r="J120" s="577">
        <f>편입집계표!M53</f>
        <v>0</v>
      </c>
      <c r="K120" s="577"/>
    </row>
    <row r="121" spans="1:11" s="328" customFormat="1" ht="27" customHeight="1">
      <c r="A121" s="330" t="s">
        <v>41</v>
      </c>
      <c r="B121" s="578">
        <f t="shared" si="6"/>
        <v>0</v>
      </c>
      <c r="C121" s="579" t="s">
        <v>4</v>
      </c>
      <c r="D121" s="698">
        <f t="shared" si="7"/>
        <v>0</v>
      </c>
      <c r="E121" s="576">
        <f>편입집계표!K24</f>
        <v>0</v>
      </c>
      <c r="F121" s="579" t="s">
        <v>4</v>
      </c>
      <c r="G121" s="577">
        <f>편입집계표!M24</f>
        <v>0</v>
      </c>
      <c r="H121" s="576">
        <f>편입집계표!K54</f>
        <v>0</v>
      </c>
      <c r="I121" s="579" t="s">
        <v>4</v>
      </c>
      <c r="J121" s="577">
        <f>편입집계표!M54</f>
        <v>0</v>
      </c>
      <c r="K121" s="577"/>
    </row>
    <row r="122" spans="1:11" s="328" customFormat="1" ht="27" customHeight="1">
      <c r="A122" s="331" t="s">
        <v>305</v>
      </c>
      <c r="B122" s="578">
        <f t="shared" si="6"/>
        <v>0</v>
      </c>
      <c r="C122" s="579" t="s">
        <v>4</v>
      </c>
      <c r="D122" s="698">
        <f t="shared" si="7"/>
        <v>0</v>
      </c>
      <c r="E122" s="576">
        <f>편입집계표!K25</f>
        <v>0</v>
      </c>
      <c r="F122" s="579" t="s">
        <v>4</v>
      </c>
      <c r="G122" s="577">
        <f>편입집계표!M25</f>
        <v>0</v>
      </c>
      <c r="H122" s="576">
        <f>편입집계표!K55</f>
        <v>0</v>
      </c>
      <c r="I122" s="579" t="s">
        <v>4</v>
      </c>
      <c r="J122" s="577">
        <f>편입집계표!M55</f>
        <v>0</v>
      </c>
      <c r="K122" s="577"/>
    </row>
    <row r="123" spans="1:11" s="328" customFormat="1" ht="27" customHeight="1">
      <c r="A123" s="331" t="s">
        <v>42</v>
      </c>
      <c r="B123" s="578">
        <f t="shared" si="6"/>
        <v>0</v>
      </c>
      <c r="C123" s="579" t="s">
        <v>4</v>
      </c>
      <c r="D123" s="698">
        <f t="shared" si="7"/>
        <v>0</v>
      </c>
      <c r="E123" s="576">
        <f>편입집계표!K26</f>
        <v>0</v>
      </c>
      <c r="F123" s="579" t="s">
        <v>4</v>
      </c>
      <c r="G123" s="577">
        <f>편입집계표!M26</f>
        <v>0</v>
      </c>
      <c r="H123" s="576">
        <f>편입집계표!K56</f>
        <v>0</v>
      </c>
      <c r="I123" s="579" t="s">
        <v>4</v>
      </c>
      <c r="J123" s="577">
        <f>편입집계표!M56</f>
        <v>0</v>
      </c>
      <c r="K123" s="577"/>
    </row>
    <row r="124" spans="1:11" s="328" customFormat="1" ht="27" customHeight="1">
      <c r="A124" s="331" t="s">
        <v>43</v>
      </c>
      <c r="B124" s="578">
        <f t="shared" si="6"/>
        <v>0</v>
      </c>
      <c r="C124" s="579" t="s">
        <v>4</v>
      </c>
      <c r="D124" s="698">
        <f t="shared" si="7"/>
        <v>0</v>
      </c>
      <c r="E124" s="576">
        <f>편입집계표!K27</f>
        <v>0</v>
      </c>
      <c r="F124" s="579" t="s">
        <v>4</v>
      </c>
      <c r="G124" s="577">
        <f>편입집계표!M27</f>
        <v>0</v>
      </c>
      <c r="H124" s="576">
        <f>편입집계표!K57</f>
        <v>0</v>
      </c>
      <c r="I124" s="579" t="s">
        <v>4</v>
      </c>
      <c r="J124" s="577">
        <f>편입집계표!M57</f>
        <v>0</v>
      </c>
      <c r="K124" s="577"/>
    </row>
    <row r="125" spans="1:11" s="328" customFormat="1" ht="27" customHeight="1">
      <c r="A125" s="331" t="s">
        <v>44</v>
      </c>
      <c r="B125" s="578">
        <f t="shared" si="6"/>
        <v>0</v>
      </c>
      <c r="C125" s="579" t="s">
        <v>4</v>
      </c>
      <c r="D125" s="698">
        <f t="shared" si="7"/>
        <v>0</v>
      </c>
      <c r="E125" s="576">
        <f>편입집계표!K28</f>
        <v>0</v>
      </c>
      <c r="F125" s="579" t="s">
        <v>4</v>
      </c>
      <c r="G125" s="577">
        <f>편입집계표!M28</f>
        <v>0</v>
      </c>
      <c r="H125" s="576">
        <f>편입집계표!K58</f>
        <v>0</v>
      </c>
      <c r="I125" s="579" t="s">
        <v>4</v>
      </c>
      <c r="J125" s="577">
        <f>편입집계표!M58</f>
        <v>0</v>
      </c>
      <c r="K125" s="577"/>
    </row>
    <row r="126" spans="1:11" s="328" customFormat="1" ht="27" customHeight="1">
      <c r="A126" s="331" t="s">
        <v>306</v>
      </c>
      <c r="B126" s="578">
        <f t="shared" si="6"/>
        <v>0</v>
      </c>
      <c r="C126" s="579" t="s">
        <v>4</v>
      </c>
      <c r="D126" s="698">
        <f t="shared" si="7"/>
        <v>0</v>
      </c>
      <c r="E126" s="576">
        <f>편입집계표!K29</f>
        <v>0</v>
      </c>
      <c r="F126" s="579" t="s">
        <v>4</v>
      </c>
      <c r="G126" s="577">
        <f>편입집계표!M29</f>
        <v>0</v>
      </c>
      <c r="H126" s="576">
        <f>편입집계표!K59</f>
        <v>0</v>
      </c>
      <c r="I126" s="579" t="s">
        <v>4</v>
      </c>
      <c r="J126" s="577">
        <f>편입집계표!M59</f>
        <v>0</v>
      </c>
      <c r="K126" s="577"/>
    </row>
    <row r="127" spans="1:11" s="328" customFormat="1" ht="27" customHeight="1">
      <c r="A127" s="332" t="s">
        <v>307</v>
      </c>
      <c r="B127" s="578">
        <f t="shared" si="6"/>
        <v>0</v>
      </c>
      <c r="C127" s="579" t="s">
        <v>4</v>
      </c>
      <c r="D127" s="698">
        <f t="shared" si="7"/>
        <v>0</v>
      </c>
      <c r="E127" s="576">
        <f>편입집계표!K30</f>
        <v>0</v>
      </c>
      <c r="F127" s="579" t="s">
        <v>4</v>
      </c>
      <c r="G127" s="577">
        <f>편입집계표!M30</f>
        <v>0</v>
      </c>
      <c r="H127" s="576">
        <f>편입집계표!K60</f>
        <v>0</v>
      </c>
      <c r="I127" s="579" t="s">
        <v>4</v>
      </c>
      <c r="J127" s="577">
        <f>편입집계표!M60</f>
        <v>0</v>
      </c>
      <c r="K127" s="577"/>
    </row>
    <row r="128" spans="1:11" s="328" customFormat="1" ht="27" customHeight="1">
      <c r="A128" s="333" t="s">
        <v>308</v>
      </c>
      <c r="B128" s="578">
        <f t="shared" si="6"/>
        <v>0</v>
      </c>
      <c r="C128" s="579" t="s">
        <v>4</v>
      </c>
      <c r="D128" s="698">
        <f t="shared" si="7"/>
        <v>0</v>
      </c>
      <c r="E128" s="576">
        <f>편입집계표!K31</f>
        <v>0</v>
      </c>
      <c r="F128" s="579" t="s">
        <v>4</v>
      </c>
      <c r="G128" s="577">
        <f>편입집계표!M31</f>
        <v>0</v>
      </c>
      <c r="H128" s="576">
        <f>편입집계표!K61</f>
        <v>0</v>
      </c>
      <c r="I128" s="579" t="s">
        <v>4</v>
      </c>
      <c r="J128" s="577">
        <f>편입집계표!M61</f>
        <v>0</v>
      </c>
      <c r="K128" s="577"/>
    </row>
    <row r="129" spans="1:11" ht="18" customHeight="1">
      <c r="A129" s="1037"/>
      <c r="B129" s="1037"/>
      <c r="C129" s="1037"/>
      <c r="D129" s="1037"/>
      <c r="E129" s="1037"/>
      <c r="F129" s="1037"/>
      <c r="G129" s="1037"/>
      <c r="H129" s="1037"/>
      <c r="I129" s="1037"/>
      <c r="J129" s="1037"/>
      <c r="K129" s="1037"/>
    </row>
  </sheetData>
  <mergeCells count="33">
    <mergeCell ref="B99:D101"/>
    <mergeCell ref="E99:J99"/>
    <mergeCell ref="E100:J100"/>
    <mergeCell ref="E101:G101"/>
    <mergeCell ref="H101:J101"/>
    <mergeCell ref="A129:K129"/>
    <mergeCell ref="A35:A38"/>
    <mergeCell ref="K3:K6"/>
    <mergeCell ref="K35:K38"/>
    <mergeCell ref="A99:A102"/>
    <mergeCell ref="E3:J3"/>
    <mergeCell ref="E4:J4"/>
    <mergeCell ref="A65:K65"/>
    <mergeCell ref="A67:A70"/>
    <mergeCell ref="K99:K102"/>
    <mergeCell ref="B3:D5"/>
    <mergeCell ref="E5:G5"/>
    <mergeCell ref="H5:J5"/>
    <mergeCell ref="B35:D37"/>
    <mergeCell ref="E35:J35"/>
    <mergeCell ref="E68:J68"/>
    <mergeCell ref="A1:K1"/>
    <mergeCell ref="A33:K33"/>
    <mergeCell ref="A97:K97"/>
    <mergeCell ref="A3:A6"/>
    <mergeCell ref="K67:K70"/>
    <mergeCell ref="E69:G69"/>
    <mergeCell ref="H69:J69"/>
    <mergeCell ref="B67:D69"/>
    <mergeCell ref="E67:J67"/>
    <mergeCell ref="E36:J36"/>
    <mergeCell ref="E37:G37"/>
    <mergeCell ref="H37:J37"/>
  </mergeCells>
  <phoneticPr fontId="12" type="noConversion"/>
  <printOptions horizontalCentered="1"/>
  <pageMargins left="0.39370078740157483" right="0.39370078740157483" top="1.1811023622047245" bottom="0.19685039370078741" header="0" footer="0"/>
  <pageSetup paperSize="9" scale="80" orientation="portrait" r:id="rId1"/>
  <headerFooter alignWithMargins="0"/>
  <rowBreaks count="3" manualBreakCount="3">
    <brk id="32" max="33" man="1"/>
    <brk id="64" max="21" man="1"/>
    <brk id="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9"/>
  <sheetViews>
    <sheetView showGridLines="0" showZeros="0" view="pageBreakPreview" topLeftCell="A4" zoomScaleSheetLayoutView="100" workbookViewId="0">
      <selection activeCell="D26" sqref="D26"/>
    </sheetView>
  </sheetViews>
  <sheetFormatPr defaultRowHeight="12"/>
  <cols>
    <col min="1" max="1" width="12.21875" style="340" customWidth="1"/>
    <col min="2" max="2" width="4.77734375" style="341" customWidth="1"/>
    <col min="3" max="3" width="1.33203125" style="341" customWidth="1"/>
    <col min="4" max="4" width="7.77734375" style="341" customWidth="1"/>
    <col min="5" max="5" width="4.77734375" style="341" customWidth="1"/>
    <col min="6" max="6" width="1.33203125" style="341" customWidth="1"/>
    <col min="7" max="7" width="7.77734375" style="341" customWidth="1"/>
    <col min="8" max="8" width="4.77734375" style="341" customWidth="1"/>
    <col min="9" max="9" width="1.33203125" style="341" customWidth="1"/>
    <col min="10" max="10" width="7.77734375" style="341" customWidth="1"/>
    <col min="11" max="11" width="4.77734375" style="341" customWidth="1"/>
    <col min="12" max="12" width="1.33203125" style="341" customWidth="1"/>
    <col min="13" max="13" width="7.77734375" style="341" customWidth="1"/>
    <col min="14" max="14" width="6.77734375" style="341" customWidth="1"/>
    <col min="15" max="20" width="12.21875" style="341" customWidth="1"/>
    <col min="21" max="22" width="8.33203125" style="341" customWidth="1"/>
    <col min="23" max="16384" width="8.88671875" style="341"/>
  </cols>
  <sheetData>
    <row r="1" spans="1:22" s="339" customFormat="1" ht="60" customHeight="1">
      <c r="A1" s="336" t="s">
        <v>54</v>
      </c>
      <c r="B1" s="337"/>
      <c r="C1" s="337"/>
      <c r="D1" s="338"/>
      <c r="E1" s="338"/>
      <c r="F1" s="337"/>
      <c r="G1" s="337"/>
      <c r="H1" s="338"/>
      <c r="I1" s="337"/>
      <c r="J1" s="337"/>
      <c r="K1" s="337"/>
      <c r="L1" s="337"/>
      <c r="M1" s="337"/>
      <c r="N1" s="337"/>
    </row>
    <row r="2" spans="1:22" s="345" customFormat="1" ht="20.100000000000001" customHeight="1">
      <c r="A2" s="340">
        <f>IF(EXACT(O6,O7),,"검산확인요!!!")</f>
        <v>0</v>
      </c>
      <c r="B2" s="341"/>
      <c r="C2" s="341"/>
      <c r="D2" s="341"/>
      <c r="E2" s="341"/>
      <c r="F2" s="341"/>
      <c r="G2" s="341"/>
      <c r="H2" s="341"/>
      <c r="I2" s="341"/>
      <c r="J2" s="341"/>
      <c r="K2" s="342" t="str">
        <f>IF(ISBLANK(거룡리!I3),,거룡리!I3)</f>
        <v>전남 진도군 의신면 거룡리</v>
      </c>
      <c r="L2" s="343"/>
      <c r="M2" s="344"/>
      <c r="N2" s="337"/>
    </row>
    <row r="3" spans="1:22" s="345" customFormat="1" ht="9.9499999999999993" customHeight="1">
      <c r="A3" s="340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</row>
    <row r="4" spans="1:22" s="352" customFormat="1" ht="27.95" customHeight="1">
      <c r="A4" s="346" t="s">
        <v>1</v>
      </c>
      <c r="B4" s="347" t="s">
        <v>2</v>
      </c>
      <c r="C4" s="348"/>
      <c r="D4" s="349"/>
      <c r="E4" s="1040" t="s">
        <v>46</v>
      </c>
      <c r="F4" s="1041"/>
      <c r="G4" s="1042"/>
      <c r="H4" s="1040" t="s">
        <v>406</v>
      </c>
      <c r="I4" s="1041"/>
      <c r="J4" s="1042"/>
      <c r="K4" s="347" t="s">
        <v>47</v>
      </c>
      <c r="L4" s="348"/>
      <c r="M4" s="349"/>
      <c r="N4" s="350" t="s">
        <v>21</v>
      </c>
      <c r="O4" s="351"/>
      <c r="S4" s="351"/>
      <c r="T4" s="351"/>
      <c r="U4" s="351"/>
      <c r="V4" s="351"/>
    </row>
    <row r="5" spans="1:22" s="352" customFormat="1" ht="27.95" customHeight="1">
      <c r="A5" s="353"/>
      <c r="B5" s="354" t="s">
        <v>3</v>
      </c>
      <c r="C5" s="355" t="s">
        <v>4</v>
      </c>
      <c r="D5" s="356" t="s">
        <v>48</v>
      </c>
      <c r="E5" s="354" t="s">
        <v>3</v>
      </c>
      <c r="F5" s="355" t="s">
        <v>4</v>
      </c>
      <c r="G5" s="356" t="s">
        <v>48</v>
      </c>
      <c r="H5" s="354" t="s">
        <v>3</v>
      </c>
      <c r="I5" s="355" t="s">
        <v>4</v>
      </c>
      <c r="J5" s="356" t="s">
        <v>48</v>
      </c>
      <c r="K5" s="354" t="s">
        <v>3</v>
      </c>
      <c r="L5" s="355" t="s">
        <v>4</v>
      </c>
      <c r="M5" s="356" t="s">
        <v>48</v>
      </c>
      <c r="N5" s="357"/>
      <c r="P5" s="351"/>
      <c r="Q5" s="358" t="s">
        <v>49</v>
      </c>
      <c r="R5" s="358" t="s">
        <v>50</v>
      </c>
      <c r="S5" s="358" t="s">
        <v>51</v>
      </c>
      <c r="T5" s="358" t="s">
        <v>52</v>
      </c>
      <c r="U5" s="351"/>
      <c r="V5" s="351"/>
    </row>
    <row r="6" spans="1:22" s="352" customFormat="1" ht="23.1" customHeight="1">
      <c r="A6" s="359" t="s">
        <v>2</v>
      </c>
      <c r="B6" s="360">
        <f>SUM(B7:B31)</f>
        <v>41</v>
      </c>
      <c r="C6" s="361" t="s">
        <v>4</v>
      </c>
      <c r="D6" s="362">
        <f>SUM(D7:D31)</f>
        <v>7759</v>
      </c>
      <c r="E6" s="360">
        <f>SUM(E7:E31)</f>
        <v>8</v>
      </c>
      <c r="F6" s="361" t="s">
        <v>4</v>
      </c>
      <c r="G6" s="362">
        <f>SUM(G7:G31)</f>
        <v>911</v>
      </c>
      <c r="H6" s="360">
        <f>SUM(H7:H31)</f>
        <v>7</v>
      </c>
      <c r="I6" s="361" t="s">
        <v>4</v>
      </c>
      <c r="J6" s="362">
        <f>SUM(J7:J31)</f>
        <v>1275</v>
      </c>
      <c r="K6" s="360">
        <f>SUM(K7:K31)</f>
        <v>26</v>
      </c>
      <c r="L6" s="361" t="s">
        <v>4</v>
      </c>
      <c r="M6" s="362">
        <f>SUM(M7:M31)</f>
        <v>5573</v>
      </c>
      <c r="N6" s="363"/>
      <c r="O6" s="351" t="str">
        <f>IF(EXACT(Q6,T6),"맞음","틀림")</f>
        <v>틀림</v>
      </c>
      <c r="P6" s="351" t="s">
        <v>3</v>
      </c>
      <c r="Q6" s="364">
        <f>SUM(B7:B31)</f>
        <v>41</v>
      </c>
      <c r="R6" s="364">
        <f>SUM(E7:E31)</f>
        <v>8</v>
      </c>
      <c r="S6" s="364">
        <f>SUM(K7:K31)</f>
        <v>26</v>
      </c>
      <c r="T6" s="364">
        <f>K6+E6</f>
        <v>34</v>
      </c>
      <c r="U6" s="351"/>
      <c r="V6" s="351"/>
    </row>
    <row r="7" spans="1:22" s="352" customFormat="1" ht="23.1" customHeight="1">
      <c r="A7" s="365" t="s">
        <v>6</v>
      </c>
      <c r="B7" s="366">
        <f>COUNTIF(거룡리!$D$7:$D$547,"전")</f>
        <v>1</v>
      </c>
      <c r="C7" s="367" t="s">
        <v>4</v>
      </c>
      <c r="D7" s="368">
        <f>SUMIF(거룡리!$D$7:$D$547,"전",거룡리!$F$7:$F$547)</f>
        <v>433</v>
      </c>
      <c r="E7" s="366">
        <f>COUNTIF(거룡리!$M$7:$M$547,"전국")</f>
        <v>0</v>
      </c>
      <c r="F7" s="367" t="s">
        <v>4</v>
      </c>
      <c r="G7" s="368">
        <f>SUMIF(거룡리!$M$7:$M$547,"전국",거룡리!$F$7:$F$547)</f>
        <v>0</v>
      </c>
      <c r="H7" s="366">
        <f>COUNTIF(거룡리!$M$7:$M$547,"전공")</f>
        <v>0</v>
      </c>
      <c r="I7" s="367" t="s">
        <v>4</v>
      </c>
      <c r="J7" s="368">
        <f>SUMIF(거룡리!$M$7:$M$547,"전공",거룡리!$F$7:$F$547)</f>
        <v>0</v>
      </c>
      <c r="K7" s="366">
        <f>B7-E7-H7</f>
        <v>1</v>
      </c>
      <c r="L7" s="367" t="s">
        <v>4</v>
      </c>
      <c r="M7" s="368">
        <f>D7-G7-J7</f>
        <v>433</v>
      </c>
      <c r="N7" s="369"/>
      <c r="O7" s="351" t="str">
        <f>IF(EXACT(Q7,T7),"맞음","틀림")</f>
        <v>틀림</v>
      </c>
      <c r="P7" s="351" t="s">
        <v>53</v>
      </c>
      <c r="Q7" s="364">
        <f>SUM(D7:D31)</f>
        <v>7759</v>
      </c>
      <c r="R7" s="364">
        <f>SUM(G7:G31)</f>
        <v>911</v>
      </c>
      <c r="S7" s="364">
        <f>SUM(M7:M31)</f>
        <v>5573</v>
      </c>
      <c r="T7" s="364">
        <f>G6+M6</f>
        <v>6484</v>
      </c>
      <c r="U7" s="351"/>
      <c r="V7" s="351"/>
    </row>
    <row r="8" spans="1:22" s="352" customFormat="1" ht="23.1" customHeight="1">
      <c r="A8" s="365" t="s">
        <v>7</v>
      </c>
      <c r="B8" s="366">
        <f>COUNTIF(거룡리!$D$7:$D$547,"답")</f>
        <v>16</v>
      </c>
      <c r="C8" s="367" t="s">
        <v>4</v>
      </c>
      <c r="D8" s="368">
        <f>SUMIF(거룡리!$D$7:$D$547,"답",거룡리!$F$7:$F$547)</f>
        <v>4592</v>
      </c>
      <c r="E8" s="366">
        <f>COUNTIF(거룡리!$M$7:$M$547,"답국")</f>
        <v>1</v>
      </c>
      <c r="F8" s="367" t="s">
        <v>4</v>
      </c>
      <c r="G8" s="368">
        <f>SUMIF(거룡리!$M$7:$M$547,"답국",거룡리!$F$7:$F$547)</f>
        <v>6</v>
      </c>
      <c r="H8" s="366">
        <f>COUNTIF(거룡리!$M$7:$M$547,"답공")</f>
        <v>0</v>
      </c>
      <c r="I8" s="367" t="s">
        <v>4</v>
      </c>
      <c r="J8" s="368">
        <f>SUMIF(거룡리!$M$7:$M$547,"답공",거룡리!$F$7:$F$547)</f>
        <v>0</v>
      </c>
      <c r="K8" s="366">
        <f t="shared" ref="K8:K31" si="0">B8-E8-H8</f>
        <v>15</v>
      </c>
      <c r="L8" s="367" t="s">
        <v>4</v>
      </c>
      <c r="M8" s="368">
        <f t="shared" ref="M8:M31" si="1">D8-G8-J8</f>
        <v>4586</v>
      </c>
      <c r="N8" s="369"/>
      <c r="Q8" s="351"/>
      <c r="S8" s="351"/>
      <c r="U8" s="351"/>
      <c r="V8" s="351"/>
    </row>
    <row r="9" spans="1:22" s="352" customFormat="1" ht="23.1" customHeight="1">
      <c r="A9" s="370" t="s">
        <v>8</v>
      </c>
      <c r="B9" s="366">
        <f>COUNTIF(거룡리!$D$7:$D$547,"임")</f>
        <v>0</v>
      </c>
      <c r="C9" s="367" t="s">
        <v>4</v>
      </c>
      <c r="D9" s="368">
        <f>SUMIF(거룡리!$D$7:$D$547,"임",거룡리!$F$7:$F$547)</f>
        <v>0</v>
      </c>
      <c r="E9" s="366">
        <f>COUNTIF(거룡리!$M$7:$M$547,"임국")</f>
        <v>0</v>
      </c>
      <c r="F9" s="367" t="s">
        <v>4</v>
      </c>
      <c r="G9" s="368">
        <f>SUMIF(거룡리!$M$7:$M$547,"임국",거룡리!$F$7:$F$547)</f>
        <v>0</v>
      </c>
      <c r="H9" s="366">
        <f>COUNTIF(거룡리!$M$7:$M$547,"임공")</f>
        <v>0</v>
      </c>
      <c r="I9" s="367" t="s">
        <v>4</v>
      </c>
      <c r="J9" s="368">
        <f>SUMIF(거룡리!$M$7:$M$547,"임공",거룡리!$F$7:$F$547)</f>
        <v>0</v>
      </c>
      <c r="K9" s="366">
        <f t="shared" si="0"/>
        <v>0</v>
      </c>
      <c r="L9" s="367" t="s">
        <v>4</v>
      </c>
      <c r="M9" s="368">
        <f t="shared" si="1"/>
        <v>0</v>
      </c>
      <c r="N9" s="369"/>
      <c r="Q9" s="351"/>
      <c r="S9" s="351"/>
      <c r="U9" s="351"/>
      <c r="V9" s="351"/>
    </row>
    <row r="10" spans="1:22" s="352" customFormat="1" ht="23.1" customHeight="1">
      <c r="A10" s="365" t="s">
        <v>9</v>
      </c>
      <c r="B10" s="366">
        <f>COUNTIF(거룡리!$D$7:$D$547,"대")</f>
        <v>0</v>
      </c>
      <c r="C10" s="367" t="s">
        <v>4</v>
      </c>
      <c r="D10" s="368">
        <f>SUMIF(거룡리!$D$7:$D$547,"대",거룡리!$F$7:$F$547)</f>
        <v>0</v>
      </c>
      <c r="E10" s="366">
        <f>COUNTIF(거룡리!$M$7:$M$547,"대국")</f>
        <v>0</v>
      </c>
      <c r="F10" s="367" t="s">
        <v>4</v>
      </c>
      <c r="G10" s="368">
        <f>SUMIF(거룡리!$M$7:$M$547,"대국",거룡리!$F$7:$F$547)</f>
        <v>0</v>
      </c>
      <c r="H10" s="366">
        <f>COUNTIF(거룡리!$M$7:$M$547,"대공")</f>
        <v>0</v>
      </c>
      <c r="I10" s="367" t="s">
        <v>4</v>
      </c>
      <c r="J10" s="368">
        <f>SUMIF(거룡리!$M$7:$M$547,"대공",거룡리!$F$7:$F$547)</f>
        <v>0</v>
      </c>
      <c r="K10" s="366">
        <f t="shared" si="0"/>
        <v>0</v>
      </c>
      <c r="L10" s="367" t="s">
        <v>4</v>
      </c>
      <c r="M10" s="368">
        <f t="shared" si="1"/>
        <v>0</v>
      </c>
      <c r="N10" s="369"/>
      <c r="O10" s="351"/>
      <c r="P10" s="351"/>
      <c r="Q10" s="351"/>
      <c r="R10" s="351"/>
      <c r="S10" s="351"/>
      <c r="T10" s="351"/>
      <c r="U10" s="351"/>
      <c r="V10" s="351"/>
    </row>
    <row r="11" spans="1:22" s="352" customFormat="1" ht="23.1" customHeight="1">
      <c r="A11" s="365" t="s">
        <v>10</v>
      </c>
      <c r="B11" s="366">
        <f>COUNTIF(거룡리!$D$7:$D$547,"도")</f>
        <v>17</v>
      </c>
      <c r="C11" s="367" t="s">
        <v>4</v>
      </c>
      <c r="D11" s="368">
        <f>SUMIF(거룡리!$D$7:$D$547,"도",거룡리!$F$7:$F$547)</f>
        <v>1676</v>
      </c>
      <c r="E11" s="366">
        <f>COUNTIF(거룡리!$M$7:$M$547,"도국")</f>
        <v>3</v>
      </c>
      <c r="F11" s="367" t="s">
        <v>4</v>
      </c>
      <c r="G11" s="368">
        <f>SUMIF(거룡리!$M$7:$M$547,"도국",거룡리!$F$7:$F$547)</f>
        <v>93</v>
      </c>
      <c r="H11" s="366">
        <f>COUNTIF(거룡리!$M$7:$M$547,"도공")</f>
        <v>7</v>
      </c>
      <c r="I11" s="367" t="s">
        <v>4</v>
      </c>
      <c r="J11" s="368">
        <f>SUMIF(거룡리!$M$7:$M$547,"도공",거룡리!$F$7:$F$547)</f>
        <v>1275</v>
      </c>
      <c r="K11" s="366">
        <f t="shared" si="0"/>
        <v>7</v>
      </c>
      <c r="L11" s="367" t="s">
        <v>4</v>
      </c>
      <c r="M11" s="368">
        <f t="shared" si="1"/>
        <v>308</v>
      </c>
      <c r="N11" s="369"/>
      <c r="O11" s="351"/>
      <c r="P11" s="351"/>
      <c r="Q11" s="351"/>
      <c r="R11" s="351"/>
      <c r="S11" s="351"/>
      <c r="T11" s="351"/>
      <c r="U11" s="351"/>
      <c r="V11" s="351"/>
    </row>
    <row r="12" spans="1:22" s="352" customFormat="1" ht="23.1" customHeight="1">
      <c r="A12" s="365" t="s">
        <v>12</v>
      </c>
      <c r="B12" s="366">
        <f>COUNTIF(거룡리!$D$7:$D$547,"구")</f>
        <v>7</v>
      </c>
      <c r="C12" s="367" t="s">
        <v>4</v>
      </c>
      <c r="D12" s="368">
        <f>SUMIF(거룡리!$D$7:$D$547,"구",거룡리!$F$7:$F$547)</f>
        <v>1058</v>
      </c>
      <c r="E12" s="366">
        <f>COUNTIF(거룡리!$M$7:$M$547,"구국")</f>
        <v>4</v>
      </c>
      <c r="F12" s="367" t="s">
        <v>4</v>
      </c>
      <c r="G12" s="368">
        <f>SUMIF(거룡리!$M$7:$M$547,"구국",거룡리!$F$7:$F$547)</f>
        <v>812</v>
      </c>
      <c r="H12" s="366">
        <f>COUNTIF(거룡리!$M$7:$M$547,"구공")</f>
        <v>0</v>
      </c>
      <c r="I12" s="367" t="s">
        <v>4</v>
      </c>
      <c r="J12" s="368">
        <f>SUMIF(거룡리!$M$7:$M$547,"구공",거룡리!$F$7:$F$547)</f>
        <v>0</v>
      </c>
      <c r="K12" s="366">
        <f t="shared" si="0"/>
        <v>3</v>
      </c>
      <c r="L12" s="367" t="s">
        <v>4</v>
      </c>
      <c r="M12" s="368">
        <f t="shared" si="1"/>
        <v>246</v>
      </c>
      <c r="N12" s="369"/>
      <c r="O12" s="351"/>
      <c r="P12" s="351"/>
      <c r="Q12" s="351"/>
      <c r="R12" s="351"/>
      <c r="S12" s="351"/>
      <c r="T12" s="351"/>
      <c r="U12" s="351"/>
      <c r="V12" s="351"/>
    </row>
    <row r="13" spans="1:22" s="352" customFormat="1" ht="23.1" customHeight="1">
      <c r="A13" s="365" t="s">
        <v>11</v>
      </c>
      <c r="B13" s="366">
        <f>COUNTIF(거룡리!$D$7:$D$547,"천")</f>
        <v>0</v>
      </c>
      <c r="C13" s="367" t="s">
        <v>4</v>
      </c>
      <c r="D13" s="368">
        <f>SUMIF(거룡리!$D$7:$D$547,"천",거룡리!$F$7:$F$547)</f>
        <v>0</v>
      </c>
      <c r="E13" s="366">
        <f>COUNTIF(거룡리!$M$7:$M$547,"천국")</f>
        <v>0</v>
      </c>
      <c r="F13" s="367" t="s">
        <v>4</v>
      </c>
      <c r="G13" s="368">
        <f>SUMIF(거룡리!$M$7:$M$547,"천국",거룡리!$F$7:$F$547)</f>
        <v>0</v>
      </c>
      <c r="H13" s="366">
        <f>COUNTIF(거룡리!$M$7:$M$547,"천공")</f>
        <v>0</v>
      </c>
      <c r="I13" s="367" t="s">
        <v>4</v>
      </c>
      <c r="J13" s="368">
        <f>SUMIF(거룡리!$M$7:$M$547,"천공",거룡리!$F$7:$F$547)</f>
        <v>0</v>
      </c>
      <c r="K13" s="366">
        <f t="shared" si="0"/>
        <v>0</v>
      </c>
      <c r="L13" s="367" t="s">
        <v>4</v>
      </c>
      <c r="M13" s="368">
        <f t="shared" si="1"/>
        <v>0</v>
      </c>
      <c r="N13" s="369"/>
      <c r="O13" s="351"/>
      <c r="P13" s="351"/>
      <c r="Q13" s="351"/>
      <c r="R13" s="351"/>
      <c r="S13" s="351"/>
      <c r="T13" s="351"/>
      <c r="U13" s="351"/>
      <c r="V13" s="351"/>
    </row>
    <row r="14" spans="1:22" s="352" customFormat="1" ht="23.1" customHeight="1">
      <c r="A14" s="365" t="s">
        <v>14</v>
      </c>
      <c r="B14" s="366">
        <f>COUNTIF(거룡리!$D$7:$D$547,"유")</f>
        <v>0</v>
      </c>
      <c r="C14" s="367" t="s">
        <v>4</v>
      </c>
      <c r="D14" s="368">
        <f>SUMIF(거룡리!$D$7:$D$547,"유",거룡리!$F$7:$F$547)</f>
        <v>0</v>
      </c>
      <c r="E14" s="366">
        <f>COUNTIF(거룡리!$M$7:$M$547,"유국")</f>
        <v>0</v>
      </c>
      <c r="F14" s="367" t="s">
        <v>4</v>
      </c>
      <c r="G14" s="368">
        <f>SUMIF(거룡리!$M$7:$M$547,"유국",거룡리!$F$7:$F$547)</f>
        <v>0</v>
      </c>
      <c r="H14" s="366">
        <f>COUNTIF(거룡리!$M$7:$M$547,"유공")</f>
        <v>0</v>
      </c>
      <c r="I14" s="367" t="s">
        <v>4</v>
      </c>
      <c r="J14" s="368">
        <f>SUMIF(거룡리!$M$7:$M$547,"유공",거룡리!$F$7:$F$547)</f>
        <v>0</v>
      </c>
      <c r="K14" s="366">
        <f t="shared" si="0"/>
        <v>0</v>
      </c>
      <c r="L14" s="367" t="s">
        <v>4</v>
      </c>
      <c r="M14" s="368">
        <f t="shared" si="1"/>
        <v>0</v>
      </c>
      <c r="N14" s="369"/>
      <c r="O14" s="351"/>
      <c r="P14" s="351"/>
      <c r="Q14" s="351"/>
      <c r="R14" s="351"/>
      <c r="S14" s="351"/>
      <c r="T14" s="351"/>
      <c r="U14" s="351"/>
      <c r="V14" s="351"/>
    </row>
    <row r="15" spans="1:22" s="352" customFormat="1" ht="23.1" customHeight="1">
      <c r="A15" s="365" t="s">
        <v>13</v>
      </c>
      <c r="B15" s="366">
        <f>COUNTIF(거룡리!$D$7:$D$547,"제")</f>
        <v>0</v>
      </c>
      <c r="C15" s="367" t="s">
        <v>4</v>
      </c>
      <c r="D15" s="368">
        <f>SUMIF(거룡리!$D$7:$D$547,"제",거룡리!$F$7:$F$547)</f>
        <v>0</v>
      </c>
      <c r="E15" s="366">
        <f>COUNTIF(거룡리!$M$7:$M$547,"제국")</f>
        <v>0</v>
      </c>
      <c r="F15" s="367" t="s">
        <v>4</v>
      </c>
      <c r="G15" s="368">
        <f>SUMIF(거룡리!$M$7:$M$547,"제국",거룡리!$F$7:$F$547)</f>
        <v>0</v>
      </c>
      <c r="H15" s="366">
        <f>COUNTIF(거룡리!$M$7:$M$547,"제공")</f>
        <v>0</v>
      </c>
      <c r="I15" s="367" t="s">
        <v>4</v>
      </c>
      <c r="J15" s="368">
        <f>SUMIF(거룡리!$M$7:$M$547,"제공",거룡리!$F$7:$F$547)</f>
        <v>0</v>
      </c>
      <c r="K15" s="366">
        <f t="shared" si="0"/>
        <v>0</v>
      </c>
      <c r="L15" s="367" t="s">
        <v>4</v>
      </c>
      <c r="M15" s="368">
        <f t="shared" si="1"/>
        <v>0</v>
      </c>
      <c r="N15" s="369"/>
      <c r="O15" s="351"/>
      <c r="P15" s="351"/>
      <c r="Q15" s="351"/>
      <c r="R15" s="351"/>
      <c r="S15" s="351"/>
      <c r="T15" s="351"/>
      <c r="U15" s="351"/>
      <c r="V15" s="351"/>
    </row>
    <row r="16" spans="1:22" s="352" customFormat="1" ht="23.1" customHeight="1">
      <c r="A16" s="365" t="s">
        <v>15</v>
      </c>
      <c r="B16" s="366">
        <f>COUNTIF(거룡리!$D$7:$D$547,"과")</f>
        <v>0</v>
      </c>
      <c r="C16" s="367" t="s">
        <v>4</v>
      </c>
      <c r="D16" s="368">
        <f>SUMIF(거룡리!$D$7:$D$547,"과",거룡리!$F$7:$F$547)</f>
        <v>0</v>
      </c>
      <c r="E16" s="366">
        <f>COUNTIF(거룡리!$M$7:$M$547,"과국")</f>
        <v>0</v>
      </c>
      <c r="F16" s="367" t="s">
        <v>4</v>
      </c>
      <c r="G16" s="368">
        <f>SUMIF(거룡리!$M$7:$M$547,"과국",거룡리!$F$7:$F$547)</f>
        <v>0</v>
      </c>
      <c r="H16" s="366">
        <f>COUNTIF(거룡리!$M$7:$M$547,"과공")</f>
        <v>0</v>
      </c>
      <c r="I16" s="367" t="s">
        <v>4</v>
      </c>
      <c r="J16" s="368">
        <f>SUMIF(거룡리!$M$7:$M$547,"과공",거룡리!$F$7:$F$547)</f>
        <v>0</v>
      </c>
      <c r="K16" s="366">
        <f t="shared" si="0"/>
        <v>0</v>
      </c>
      <c r="L16" s="367" t="s">
        <v>4</v>
      </c>
      <c r="M16" s="368">
        <f t="shared" si="1"/>
        <v>0</v>
      </c>
      <c r="N16" s="369"/>
      <c r="O16" s="351"/>
      <c r="P16" s="351"/>
      <c r="Q16" s="351"/>
      <c r="R16" s="351"/>
      <c r="S16" s="351"/>
      <c r="T16" s="351"/>
      <c r="U16" s="351"/>
      <c r="V16" s="351"/>
    </row>
    <row r="17" spans="1:22" s="352" customFormat="1" ht="23.1" customHeight="1">
      <c r="A17" s="365" t="s">
        <v>20</v>
      </c>
      <c r="B17" s="366">
        <f>COUNTIF(거룡리!$D$7:$D$547,"장")</f>
        <v>0</v>
      </c>
      <c r="C17" s="367" t="s">
        <v>4</v>
      </c>
      <c r="D17" s="368">
        <f>SUMIF(거룡리!$D$7:$D$547,"장",거룡리!$F$7:$F$547)</f>
        <v>0</v>
      </c>
      <c r="E17" s="366">
        <f>COUNTIF(거룡리!$M$7:$M$547,"장국")</f>
        <v>0</v>
      </c>
      <c r="F17" s="367" t="s">
        <v>4</v>
      </c>
      <c r="G17" s="368">
        <f>SUMIF(거룡리!$M$7:$M$547,"장국",거룡리!$F$7:$F$547)</f>
        <v>0</v>
      </c>
      <c r="H17" s="366">
        <f>COUNTIF(거룡리!$M$7:$M$547,"장공")</f>
        <v>0</v>
      </c>
      <c r="I17" s="367" t="s">
        <v>4</v>
      </c>
      <c r="J17" s="368">
        <f>SUMIF(거룡리!$M$7:$M$547,"장공",거룡리!$F$7:$F$547)</f>
        <v>0</v>
      </c>
      <c r="K17" s="366">
        <f t="shared" si="0"/>
        <v>0</v>
      </c>
      <c r="L17" s="367" t="s">
        <v>4</v>
      </c>
      <c r="M17" s="368">
        <f t="shared" si="1"/>
        <v>0</v>
      </c>
      <c r="N17" s="369"/>
      <c r="O17" s="351"/>
      <c r="P17" s="351"/>
      <c r="Q17" s="351"/>
      <c r="R17" s="351"/>
      <c r="S17" s="351"/>
      <c r="T17" s="351"/>
      <c r="U17" s="351"/>
      <c r="V17" s="351"/>
    </row>
    <row r="18" spans="1:22" s="352" customFormat="1" ht="23.1" customHeight="1">
      <c r="A18" s="365" t="s">
        <v>17</v>
      </c>
      <c r="B18" s="366">
        <f>COUNTIF(거룡리!$D$7:$D$547,"목")</f>
        <v>0</v>
      </c>
      <c r="C18" s="367" t="s">
        <v>4</v>
      </c>
      <c r="D18" s="368">
        <f>SUMIF(거룡리!$D$7:$D$547,"목",거룡리!$F$7:$F$547)</f>
        <v>0</v>
      </c>
      <c r="E18" s="366">
        <f>COUNTIF(거룡리!$M$7:$M$547,"목국")</f>
        <v>0</v>
      </c>
      <c r="F18" s="367" t="s">
        <v>4</v>
      </c>
      <c r="G18" s="368">
        <f>SUMIF(거룡리!$M$7:$M$547,"목국",거룡리!$F$7:$F$547)</f>
        <v>0</v>
      </c>
      <c r="H18" s="366">
        <f>COUNTIF(거룡리!$M$7:$M$547,"목공")</f>
        <v>0</v>
      </c>
      <c r="I18" s="367" t="s">
        <v>4</v>
      </c>
      <c r="J18" s="368">
        <f>SUMIF(거룡리!$M$7:$M$547,"목공",거룡리!$F$7:$F$547)</f>
        <v>0</v>
      </c>
      <c r="K18" s="366">
        <f t="shared" si="0"/>
        <v>0</v>
      </c>
      <c r="L18" s="367" t="s">
        <v>4</v>
      </c>
      <c r="M18" s="368">
        <f t="shared" si="1"/>
        <v>0</v>
      </c>
      <c r="N18" s="369"/>
      <c r="O18" s="351"/>
      <c r="P18" s="351"/>
      <c r="Q18" s="351"/>
      <c r="R18" s="351"/>
      <c r="S18" s="351"/>
      <c r="T18" s="351"/>
      <c r="U18" s="351"/>
      <c r="V18" s="351"/>
    </row>
    <row r="19" spans="1:22" s="352" customFormat="1" ht="23.1" customHeight="1">
      <c r="A19" s="365" t="s">
        <v>22</v>
      </c>
      <c r="B19" s="366">
        <f>COUNTIF(거룡리!$D$7:$D$547,"학")</f>
        <v>0</v>
      </c>
      <c r="C19" s="367" t="s">
        <v>4</v>
      </c>
      <c r="D19" s="368">
        <f>SUMIF(거룡리!$D$7:$D$547,"학",거룡리!$F$7:$F$547)</f>
        <v>0</v>
      </c>
      <c r="E19" s="366">
        <f>COUNTIF(거룡리!$M$7:$M$547,"학국")</f>
        <v>0</v>
      </c>
      <c r="F19" s="367" t="s">
        <v>4</v>
      </c>
      <c r="G19" s="368">
        <f>SUMIF(거룡리!$M$7:$M$547,"학국",거룡리!$F$7:$F$547)</f>
        <v>0</v>
      </c>
      <c r="H19" s="366">
        <f>COUNTIF(거룡리!$M$7:$M$547,"학공")</f>
        <v>0</v>
      </c>
      <c r="I19" s="367" t="s">
        <v>4</v>
      </c>
      <c r="J19" s="368">
        <f>SUMIF(거룡리!$M$7:$M$547,"학공",거룡리!$F$7:$F$547)</f>
        <v>0</v>
      </c>
      <c r="K19" s="366">
        <f t="shared" si="0"/>
        <v>0</v>
      </c>
      <c r="L19" s="367" t="s">
        <v>4</v>
      </c>
      <c r="M19" s="368">
        <f t="shared" si="1"/>
        <v>0</v>
      </c>
      <c r="N19" s="369"/>
      <c r="O19" s="351"/>
      <c r="P19" s="351"/>
      <c r="Q19" s="351"/>
      <c r="R19" s="351"/>
      <c r="S19" s="351"/>
      <c r="T19" s="351"/>
      <c r="U19" s="351"/>
      <c r="V19" s="351"/>
    </row>
    <row r="20" spans="1:22" s="352" customFormat="1" ht="23.1" customHeight="1">
      <c r="A20" s="365" t="s">
        <v>40</v>
      </c>
      <c r="B20" s="366">
        <f>COUNTIF(거룡리!$D$7:$D$547,"철")</f>
        <v>0</v>
      </c>
      <c r="C20" s="367" t="s">
        <v>4</v>
      </c>
      <c r="D20" s="368">
        <f>SUMIF(거룡리!$D$7:$D$547,"철",거룡리!$F$7:$F$547)</f>
        <v>0</v>
      </c>
      <c r="E20" s="366">
        <f>COUNTIF(거룡리!$M$7:$M$547,"철국")</f>
        <v>0</v>
      </c>
      <c r="F20" s="367" t="s">
        <v>4</v>
      </c>
      <c r="G20" s="368">
        <f>SUMIF(거룡리!$M$7:$M$547,"철국",거룡리!$F$7:$F$547)</f>
        <v>0</v>
      </c>
      <c r="H20" s="366">
        <f>COUNTIF(거룡리!$M$7:$M$547,"철공")</f>
        <v>0</v>
      </c>
      <c r="I20" s="367" t="s">
        <v>4</v>
      </c>
      <c r="J20" s="368">
        <f>SUMIF(거룡리!$M$7:$M$547,"철공",거룡리!$F$7:$F$547)</f>
        <v>0</v>
      </c>
      <c r="K20" s="366">
        <f t="shared" si="0"/>
        <v>0</v>
      </c>
      <c r="L20" s="367" t="s">
        <v>4</v>
      </c>
      <c r="M20" s="368">
        <f t="shared" si="1"/>
        <v>0</v>
      </c>
      <c r="N20" s="369"/>
      <c r="O20" s="351"/>
      <c r="P20" s="351"/>
      <c r="Q20" s="351"/>
      <c r="R20" s="351"/>
      <c r="S20" s="351"/>
      <c r="T20" s="351"/>
      <c r="U20" s="351"/>
      <c r="V20" s="351"/>
    </row>
    <row r="21" spans="1:22" s="352" customFormat="1" ht="23.1" customHeight="1">
      <c r="A21" s="365" t="s">
        <v>16</v>
      </c>
      <c r="B21" s="366">
        <f>COUNTIF(거룡리!$D$7:$D$547,"묘")</f>
        <v>0</v>
      </c>
      <c r="C21" s="367" t="s">
        <v>4</v>
      </c>
      <c r="D21" s="368">
        <f>SUMIF(거룡리!$D$7:$D$547,"묘",거룡리!$F$7:$F$547)</f>
        <v>0</v>
      </c>
      <c r="E21" s="366">
        <f>COUNTIF(거룡리!$M$7:$M$547,"묘국")</f>
        <v>0</v>
      </c>
      <c r="F21" s="367" t="s">
        <v>4</v>
      </c>
      <c r="G21" s="368">
        <f>SUMIF(거룡리!$M$7:$M$547,"묘국",거룡리!$F$7:$F$547)</f>
        <v>0</v>
      </c>
      <c r="H21" s="366">
        <f>COUNTIF(거룡리!$M$7:$M$547,"묘공")</f>
        <v>0</v>
      </c>
      <c r="I21" s="367" t="s">
        <v>4</v>
      </c>
      <c r="J21" s="368">
        <f>SUMIF(거룡리!$M$7:$M$547,"묘공",거룡리!$F$7:$F$547)</f>
        <v>0</v>
      </c>
      <c r="K21" s="366">
        <f t="shared" si="0"/>
        <v>0</v>
      </c>
      <c r="L21" s="367" t="s">
        <v>4</v>
      </c>
      <c r="M21" s="368">
        <f t="shared" si="1"/>
        <v>0</v>
      </c>
      <c r="N21" s="369"/>
      <c r="O21" s="351"/>
      <c r="P21" s="351"/>
      <c r="Q21" s="351"/>
      <c r="R21" s="351"/>
      <c r="S21" s="351"/>
      <c r="T21" s="351"/>
      <c r="U21" s="351"/>
      <c r="V21" s="351"/>
    </row>
    <row r="22" spans="1:22" s="352" customFormat="1" ht="23.1" customHeight="1">
      <c r="A22" s="365" t="s">
        <v>304</v>
      </c>
      <c r="B22" s="366">
        <f>COUNTIF(거룡리!$D$7:$D$547,"차")</f>
        <v>0</v>
      </c>
      <c r="C22" s="367" t="s">
        <v>4</v>
      </c>
      <c r="D22" s="368">
        <f>SUMIF(거룡리!$D$7:$D$547,"차",거룡리!$F$7:$F$547)</f>
        <v>0</v>
      </c>
      <c r="E22" s="366">
        <f>COUNTIF(거룡리!$M$7:$M$547,"차국")</f>
        <v>0</v>
      </c>
      <c r="F22" s="367" t="s">
        <v>4</v>
      </c>
      <c r="G22" s="368">
        <f>SUMIF(거룡리!$M$7:$M$547,"차국",거룡리!$F$7:$F$547)</f>
        <v>0</v>
      </c>
      <c r="H22" s="366">
        <f>COUNTIF(거룡리!$M$7:$M$547,"차공")</f>
        <v>0</v>
      </c>
      <c r="I22" s="367" t="s">
        <v>4</v>
      </c>
      <c r="J22" s="368">
        <f>SUMIF(거룡리!$M$7:$M$547,"차공",거룡리!$F$7:$F$547)</f>
        <v>0</v>
      </c>
      <c r="K22" s="366">
        <f t="shared" si="0"/>
        <v>0</v>
      </c>
      <c r="L22" s="367" t="s">
        <v>4</v>
      </c>
      <c r="M22" s="368">
        <f t="shared" si="1"/>
        <v>0</v>
      </c>
      <c r="N22" s="369"/>
      <c r="O22" s="351"/>
      <c r="P22" s="351"/>
      <c r="Q22" s="351"/>
      <c r="R22" s="351"/>
      <c r="S22" s="351"/>
      <c r="T22" s="351"/>
      <c r="U22" s="351"/>
      <c r="V22" s="351"/>
    </row>
    <row r="23" spans="1:22" s="352" customFormat="1" ht="23.1" customHeight="1">
      <c r="A23" s="365" t="s">
        <v>18</v>
      </c>
      <c r="B23" s="366">
        <f>COUNTIF(거룡리!$D$7:$D$547,"잡")</f>
        <v>0</v>
      </c>
      <c r="C23" s="367" t="s">
        <v>4</v>
      </c>
      <c r="D23" s="368">
        <f>SUMIF(거룡리!$D$7:$D$547,"잡",거룡리!$F$7:$F$547)</f>
        <v>0</v>
      </c>
      <c r="E23" s="366">
        <f>COUNTIF(거룡리!$M$7:$M$547,"잡국")</f>
        <v>0</v>
      </c>
      <c r="F23" s="367" t="s">
        <v>4</v>
      </c>
      <c r="G23" s="368">
        <f>SUMIF(거룡리!$M$7:$M$547,"잡국",거룡리!$F$7:$F$547)</f>
        <v>0</v>
      </c>
      <c r="H23" s="366">
        <f>COUNTIF(거룡리!$M$7:$M$547,"잡공")</f>
        <v>0</v>
      </c>
      <c r="I23" s="367" t="s">
        <v>4</v>
      </c>
      <c r="J23" s="368">
        <f>SUMIF(거룡리!$M$7:$M$547,"잡공",거룡리!$F$7:$F$547)</f>
        <v>0</v>
      </c>
      <c r="K23" s="366">
        <f t="shared" si="0"/>
        <v>0</v>
      </c>
      <c r="L23" s="367" t="s">
        <v>4</v>
      </c>
      <c r="M23" s="368">
        <f t="shared" si="1"/>
        <v>0</v>
      </c>
      <c r="N23" s="369"/>
      <c r="O23" s="351"/>
      <c r="P23" s="351"/>
      <c r="Q23" s="351"/>
      <c r="R23" s="351"/>
      <c r="S23" s="351"/>
      <c r="T23" s="351"/>
      <c r="U23" s="351"/>
      <c r="V23" s="351"/>
    </row>
    <row r="24" spans="1:22" s="352" customFormat="1" ht="23.1" customHeight="1">
      <c r="A24" s="365" t="s">
        <v>41</v>
      </c>
      <c r="B24" s="366">
        <f>COUNTIF(거룡리!$D$7:$D$547,"종")</f>
        <v>0</v>
      </c>
      <c r="C24" s="367" t="s">
        <v>4</v>
      </c>
      <c r="D24" s="368">
        <f>SUMIF(거룡리!$D$7:$D$547,"종",거룡리!$F$7:$F$547)</f>
        <v>0</v>
      </c>
      <c r="E24" s="366">
        <f>COUNTIF(거룡리!$M$7:$M$547,"종국")</f>
        <v>0</v>
      </c>
      <c r="F24" s="367" t="s">
        <v>4</v>
      </c>
      <c r="G24" s="368">
        <f>SUMIF(거룡리!$M$7:$M$547,"종국",거룡리!$F$7:$F$547)</f>
        <v>0</v>
      </c>
      <c r="H24" s="366">
        <f>COUNTIF(거룡리!$M$7:$M$547,"종공")</f>
        <v>0</v>
      </c>
      <c r="I24" s="367" t="s">
        <v>4</v>
      </c>
      <c r="J24" s="368">
        <f>SUMIF(거룡리!$M$7:$M$547,"종공",거룡리!$F$7:$F$547)</f>
        <v>0</v>
      </c>
      <c r="K24" s="366">
        <f t="shared" si="0"/>
        <v>0</v>
      </c>
      <c r="L24" s="367" t="s">
        <v>4</v>
      </c>
      <c r="M24" s="368">
        <f t="shared" si="1"/>
        <v>0</v>
      </c>
      <c r="N24" s="369"/>
      <c r="O24" s="351"/>
      <c r="P24" s="351"/>
      <c r="Q24" s="351"/>
      <c r="R24" s="351"/>
      <c r="S24" s="351"/>
      <c r="T24" s="351"/>
      <c r="U24" s="351"/>
      <c r="V24" s="351"/>
    </row>
    <row r="25" spans="1:22" s="352" customFormat="1" ht="23.1" customHeight="1">
      <c r="A25" s="371" t="s">
        <v>305</v>
      </c>
      <c r="B25" s="366">
        <f>COUNTIF(거룡리!$D$7:$D$547,"주")</f>
        <v>0</v>
      </c>
      <c r="C25" s="367" t="s">
        <v>4</v>
      </c>
      <c r="D25" s="368">
        <f>SUMIF(거룡리!$D$7:$D$547,"주",거룡리!$F$7:$F$547)</f>
        <v>0</v>
      </c>
      <c r="E25" s="366">
        <f>COUNTIF(거룡리!$M$7:$M$547,"주국")</f>
        <v>0</v>
      </c>
      <c r="F25" s="367" t="s">
        <v>4</v>
      </c>
      <c r="G25" s="368">
        <f>SUMIF(거룡리!$M$7:$M$547,"주국",거룡리!$F$7:$F$547)</f>
        <v>0</v>
      </c>
      <c r="H25" s="366">
        <f>COUNTIF(거룡리!$M$7:$M$547,"주공")</f>
        <v>0</v>
      </c>
      <c r="I25" s="367" t="s">
        <v>4</v>
      </c>
      <c r="J25" s="368">
        <f>SUMIF(거룡리!$M$7:$M$547,"주공",거룡리!$F$7:$F$547)</f>
        <v>0</v>
      </c>
      <c r="K25" s="366">
        <f t="shared" si="0"/>
        <v>0</v>
      </c>
      <c r="L25" s="367" t="s">
        <v>4</v>
      </c>
      <c r="M25" s="368">
        <f t="shared" si="1"/>
        <v>0</v>
      </c>
      <c r="N25" s="369"/>
      <c r="O25" s="351"/>
      <c r="P25" s="351"/>
      <c r="Q25" s="351"/>
      <c r="R25" s="351"/>
      <c r="S25" s="351"/>
      <c r="T25" s="351"/>
      <c r="U25" s="351"/>
      <c r="V25" s="351"/>
    </row>
    <row r="26" spans="1:22" s="352" customFormat="1" ht="23.1" customHeight="1">
      <c r="A26" s="371" t="s">
        <v>42</v>
      </c>
      <c r="B26" s="366">
        <f>COUNTIF(거룡리!$D$7:$D$547,"공")</f>
        <v>0</v>
      </c>
      <c r="C26" s="367" t="s">
        <v>4</v>
      </c>
      <c r="D26" s="368">
        <f>SUMIF(거룡리!$D$7:$D$547,"공",거룡리!$F$7:$F$547)</f>
        <v>0</v>
      </c>
      <c r="E26" s="366">
        <f>COUNTIF(거룡리!$M$7:$M$547,"공국")</f>
        <v>0</v>
      </c>
      <c r="F26" s="367" t="s">
        <v>4</v>
      </c>
      <c r="G26" s="368">
        <f>SUMIF(거룡리!$M$7:$M$547,"공국",거룡리!$F$7:$F$547)</f>
        <v>0</v>
      </c>
      <c r="H26" s="366">
        <f>COUNTIF(거룡리!$M$7:$M$547,"공공")</f>
        <v>0</v>
      </c>
      <c r="I26" s="367" t="s">
        <v>4</v>
      </c>
      <c r="J26" s="368">
        <f>SUMIF(거룡리!$M$7:$M$547,"공공",거룡리!$F$7:$F$547)</f>
        <v>0</v>
      </c>
      <c r="K26" s="366">
        <f t="shared" si="0"/>
        <v>0</v>
      </c>
      <c r="L26" s="367" t="s">
        <v>4</v>
      </c>
      <c r="M26" s="368">
        <f t="shared" si="1"/>
        <v>0</v>
      </c>
      <c r="N26" s="369"/>
      <c r="O26" s="351"/>
      <c r="P26" s="351"/>
      <c r="Q26" s="351"/>
      <c r="R26" s="351"/>
      <c r="S26" s="351"/>
      <c r="T26" s="351"/>
      <c r="U26" s="351"/>
      <c r="V26" s="351"/>
    </row>
    <row r="27" spans="1:22" s="352" customFormat="1" ht="23.1" customHeight="1">
      <c r="A27" s="371" t="s">
        <v>43</v>
      </c>
      <c r="B27" s="366">
        <f>COUNTIF(거룡리!$D$7:$D$547,"체")</f>
        <v>0</v>
      </c>
      <c r="C27" s="367" t="s">
        <v>4</v>
      </c>
      <c r="D27" s="368">
        <f>SUMIF(거룡리!$D$7:$D$547,"체",거룡리!$F$7:$F$547)</f>
        <v>0</v>
      </c>
      <c r="E27" s="366">
        <f>COUNTIF(거룡리!$M$7:$M$547,"체국")</f>
        <v>0</v>
      </c>
      <c r="F27" s="367" t="s">
        <v>4</v>
      </c>
      <c r="G27" s="368">
        <f>SUMIF(거룡리!$M$7:$M$547,"체국",거룡리!$F$7:$F$547)</f>
        <v>0</v>
      </c>
      <c r="H27" s="366">
        <f>COUNTIF(거룡리!$M$7:$M$547,"체공")</f>
        <v>0</v>
      </c>
      <c r="I27" s="367" t="s">
        <v>4</v>
      </c>
      <c r="J27" s="368">
        <f>SUMIF(거룡리!$M$7:$M$547,"체공",거룡리!$F$7:$F$547)</f>
        <v>0</v>
      </c>
      <c r="K27" s="366">
        <f t="shared" si="0"/>
        <v>0</v>
      </c>
      <c r="L27" s="367" t="s">
        <v>4</v>
      </c>
      <c r="M27" s="368">
        <f t="shared" si="1"/>
        <v>0</v>
      </c>
      <c r="N27" s="369"/>
      <c r="O27" s="351"/>
      <c r="P27" s="351"/>
      <c r="Q27" s="351"/>
      <c r="R27" s="351"/>
      <c r="S27" s="351"/>
      <c r="T27" s="351"/>
      <c r="U27" s="351"/>
      <c r="V27" s="351"/>
    </row>
    <row r="28" spans="1:22" s="352" customFormat="1" ht="23.1" customHeight="1">
      <c r="A28" s="371" t="s">
        <v>44</v>
      </c>
      <c r="B28" s="366">
        <f>COUNTIF(거룡리!$D$7:$D$547,"원")</f>
        <v>0</v>
      </c>
      <c r="C28" s="367" t="s">
        <v>4</v>
      </c>
      <c r="D28" s="368">
        <f>SUMIF(거룡리!$D$7:$D$547,"원",거룡리!$F$7:$F$547)</f>
        <v>0</v>
      </c>
      <c r="E28" s="366">
        <f>COUNTIF(거룡리!$M$7:$M$547,"원국")</f>
        <v>0</v>
      </c>
      <c r="F28" s="367" t="s">
        <v>4</v>
      </c>
      <c r="G28" s="368">
        <f>SUMIF(거룡리!$M$7:$M$547,"원국",거룡리!$F$7:$F$547)</f>
        <v>0</v>
      </c>
      <c r="H28" s="366">
        <f>COUNTIF(거룡리!$M$7:$M$547,"원공")</f>
        <v>0</v>
      </c>
      <c r="I28" s="367" t="s">
        <v>4</v>
      </c>
      <c r="J28" s="368">
        <f>SUMIF(거룡리!$M$7:$M$547,"원공",거룡리!$F$7:$F$547)</f>
        <v>0</v>
      </c>
      <c r="K28" s="366">
        <f t="shared" si="0"/>
        <v>0</v>
      </c>
      <c r="L28" s="367" t="s">
        <v>4</v>
      </c>
      <c r="M28" s="368">
        <f t="shared" si="1"/>
        <v>0</v>
      </c>
      <c r="N28" s="369"/>
      <c r="O28" s="351"/>
      <c r="P28" s="351"/>
      <c r="Q28" s="351"/>
      <c r="R28" s="351"/>
      <c r="S28" s="351"/>
      <c r="T28" s="351"/>
      <c r="U28" s="351"/>
      <c r="V28" s="351"/>
    </row>
    <row r="29" spans="1:22" s="352" customFormat="1" ht="23.1" customHeight="1">
      <c r="A29" s="371" t="s">
        <v>306</v>
      </c>
      <c r="B29" s="366">
        <f>COUNTIF(거룡리!$D$7:$D$547,"수")</f>
        <v>0</v>
      </c>
      <c r="C29" s="367" t="s">
        <v>4</v>
      </c>
      <c r="D29" s="368">
        <f>SUMIF(거룡리!$D$7:$D$547,"수",거룡리!$F$7:$F$547)</f>
        <v>0</v>
      </c>
      <c r="E29" s="366">
        <f>COUNTIF(거룡리!$M$7:$M$547,"수국")</f>
        <v>0</v>
      </c>
      <c r="F29" s="367" t="s">
        <v>4</v>
      </c>
      <c r="G29" s="368">
        <f>SUMIF(거룡리!$M$7:$M$547,"수국",거룡리!$F$7:$F$547)</f>
        <v>0</v>
      </c>
      <c r="H29" s="366">
        <f>COUNTIF(거룡리!$M$7:$M$547,"수공")</f>
        <v>0</v>
      </c>
      <c r="I29" s="367" t="s">
        <v>4</v>
      </c>
      <c r="J29" s="368">
        <f>SUMIF(거룡리!$M$7:$M$547,"수공",거룡리!$F$7:$F$547)</f>
        <v>0</v>
      </c>
      <c r="K29" s="366">
        <f t="shared" si="0"/>
        <v>0</v>
      </c>
      <c r="L29" s="367" t="s">
        <v>4</v>
      </c>
      <c r="M29" s="368">
        <f t="shared" si="1"/>
        <v>0</v>
      </c>
      <c r="N29" s="369"/>
      <c r="O29" s="351"/>
      <c r="P29" s="351"/>
      <c r="Q29" s="351"/>
      <c r="R29" s="351"/>
      <c r="S29" s="351"/>
      <c r="T29" s="351"/>
      <c r="U29" s="351"/>
      <c r="V29" s="351"/>
    </row>
    <row r="30" spans="1:22" s="352" customFormat="1" ht="23.1" customHeight="1">
      <c r="A30" s="371" t="s">
        <v>307</v>
      </c>
      <c r="B30" s="366">
        <f>COUNTIF(거룡리!$D$7:$D$547,"창")</f>
        <v>0</v>
      </c>
      <c r="C30" s="367" t="s">
        <v>4</v>
      </c>
      <c r="D30" s="368">
        <f>SUMIF(거룡리!$D$7:$D$547,"창",거룡리!$F$7:$F$547)</f>
        <v>0</v>
      </c>
      <c r="E30" s="366">
        <f>COUNTIF(거룡리!$M$7:$M$547,"창국")</f>
        <v>0</v>
      </c>
      <c r="F30" s="367" t="s">
        <v>4</v>
      </c>
      <c r="G30" s="368">
        <f>SUMIF(거룡리!$M$7:$M$547,"창국",거룡리!$F$7:$F$547)</f>
        <v>0</v>
      </c>
      <c r="H30" s="366">
        <f>COUNTIF(거룡리!$M$7:$M$547,"창공")</f>
        <v>0</v>
      </c>
      <c r="I30" s="367" t="s">
        <v>4</v>
      </c>
      <c r="J30" s="368">
        <f>SUMIF(거룡리!$M$7:$M$547,"창공",거룡리!$F$7:$F$547)</f>
        <v>0</v>
      </c>
      <c r="K30" s="366">
        <f t="shared" si="0"/>
        <v>0</v>
      </c>
      <c r="L30" s="367" t="s">
        <v>4</v>
      </c>
      <c r="M30" s="368">
        <f t="shared" si="1"/>
        <v>0</v>
      </c>
      <c r="N30" s="369"/>
      <c r="O30" s="351"/>
      <c r="P30" s="351"/>
      <c r="Q30" s="351"/>
      <c r="R30" s="351"/>
      <c r="S30" s="351"/>
      <c r="T30" s="351"/>
      <c r="U30" s="351"/>
      <c r="V30" s="351"/>
    </row>
    <row r="31" spans="1:22" s="352" customFormat="1" ht="23.1" customHeight="1">
      <c r="A31" s="372" t="s">
        <v>308</v>
      </c>
      <c r="B31" s="373">
        <f>COUNTIF(거룡리!$D$7:$D$547,"가")</f>
        <v>0</v>
      </c>
      <c r="C31" s="374" t="s">
        <v>4</v>
      </c>
      <c r="D31" s="375">
        <f>SUMIF(거룡리!$D$7:$D$547,"가",거룡리!$F$7:$F$547)</f>
        <v>0</v>
      </c>
      <c r="E31" s="373">
        <f>COUNTIF(거룡리!$M$7:$M$547,"국")</f>
        <v>0</v>
      </c>
      <c r="F31" s="374" t="s">
        <v>4</v>
      </c>
      <c r="G31" s="375">
        <f>SUMIF(거룡리!$M$7:$M$547,"국",거룡리!$F$7:$F$547)</f>
        <v>0</v>
      </c>
      <c r="H31" s="373">
        <f>COUNTIF(거룡리!$M$7:$M$547,"공")</f>
        <v>0</v>
      </c>
      <c r="I31" s="374" t="s">
        <v>4</v>
      </c>
      <c r="J31" s="375">
        <f>SUMIF(거룡리!$M$7:$M$547,"공",거룡리!$F$7:$F$547)</f>
        <v>0</v>
      </c>
      <c r="K31" s="373">
        <f t="shared" si="0"/>
        <v>0</v>
      </c>
      <c r="L31" s="374" t="s">
        <v>4</v>
      </c>
      <c r="M31" s="375">
        <f t="shared" si="1"/>
        <v>0</v>
      </c>
      <c r="N31" s="376"/>
      <c r="O31" s="351"/>
      <c r="P31" s="351"/>
      <c r="Q31" s="351"/>
      <c r="R31" s="351"/>
      <c r="S31" s="351"/>
      <c r="T31" s="351"/>
      <c r="U31" s="351"/>
      <c r="V31" s="351"/>
    </row>
    <row r="32" spans="1:22" s="345" customFormat="1" ht="20.100000000000001" customHeight="1">
      <c r="A32" s="340">
        <f>IF(EXACT(O36,O37),,"검산확인요!!!")</f>
        <v>0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2" t="str">
        <f>IF(ISBLANK('0리'!H3),,'0리'!H3)</f>
        <v>경상북도 예천군 용궁면 무지리</v>
      </c>
      <c r="L32" s="343"/>
      <c r="M32" s="344"/>
      <c r="N32" s="337"/>
    </row>
    <row r="33" spans="1:22" s="345" customFormat="1" ht="9.9499999999999993" customHeight="1">
      <c r="A33" s="340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</row>
    <row r="34" spans="1:22" s="352" customFormat="1" ht="27.95" customHeight="1">
      <c r="A34" s="346" t="s">
        <v>1</v>
      </c>
      <c r="B34" s="347" t="s">
        <v>2</v>
      </c>
      <c r="C34" s="348"/>
      <c r="D34" s="349"/>
      <c r="E34" s="1040" t="s">
        <v>46</v>
      </c>
      <c r="F34" s="1041"/>
      <c r="G34" s="1042"/>
      <c r="H34" s="1040" t="s">
        <v>406</v>
      </c>
      <c r="I34" s="1041"/>
      <c r="J34" s="1042"/>
      <c r="K34" s="347" t="s">
        <v>47</v>
      </c>
      <c r="L34" s="348"/>
      <c r="M34" s="349"/>
      <c r="N34" s="350" t="s">
        <v>21</v>
      </c>
      <c r="O34" s="351"/>
      <c r="S34" s="351"/>
      <c r="T34" s="351"/>
      <c r="U34" s="351"/>
      <c r="V34" s="351"/>
    </row>
    <row r="35" spans="1:22" s="352" customFormat="1" ht="27.95" customHeight="1">
      <c r="A35" s="353"/>
      <c r="B35" s="354" t="s">
        <v>3</v>
      </c>
      <c r="C35" s="355" t="s">
        <v>4</v>
      </c>
      <c r="D35" s="356" t="s">
        <v>48</v>
      </c>
      <c r="E35" s="354" t="s">
        <v>3</v>
      </c>
      <c r="F35" s="355" t="s">
        <v>4</v>
      </c>
      <c r="G35" s="356" t="s">
        <v>48</v>
      </c>
      <c r="H35" s="354" t="s">
        <v>3</v>
      </c>
      <c r="I35" s="355" t="s">
        <v>4</v>
      </c>
      <c r="J35" s="356" t="s">
        <v>48</v>
      </c>
      <c r="K35" s="354" t="s">
        <v>3</v>
      </c>
      <c r="L35" s="355" t="s">
        <v>4</v>
      </c>
      <c r="M35" s="356" t="s">
        <v>48</v>
      </c>
      <c r="N35" s="357"/>
      <c r="P35" s="351"/>
      <c r="Q35" s="358" t="s">
        <v>49</v>
      </c>
      <c r="R35" s="358" t="s">
        <v>50</v>
      </c>
      <c r="S35" s="358" t="s">
        <v>51</v>
      </c>
      <c r="T35" s="358" t="s">
        <v>52</v>
      </c>
      <c r="U35" s="351"/>
      <c r="V35" s="351"/>
    </row>
    <row r="36" spans="1:22" s="352" customFormat="1" ht="23.1" customHeight="1">
      <c r="A36" s="359" t="s">
        <v>2</v>
      </c>
      <c r="B36" s="360">
        <f>SUM(B37:B61)</f>
        <v>0</v>
      </c>
      <c r="C36" s="361" t="s">
        <v>4</v>
      </c>
      <c r="D36" s="362">
        <f>SUM(D37:D61)</f>
        <v>0</v>
      </c>
      <c r="E36" s="360">
        <f>SUM(E37:E61)</f>
        <v>0</v>
      </c>
      <c r="F36" s="361" t="s">
        <v>4</v>
      </c>
      <c r="G36" s="362">
        <f>SUM(G37:G61)</f>
        <v>0</v>
      </c>
      <c r="H36" s="360">
        <f>SUM(H37:H61)</f>
        <v>0</v>
      </c>
      <c r="I36" s="361" t="s">
        <v>4</v>
      </c>
      <c r="J36" s="362">
        <f>SUM(J37:J61)</f>
        <v>0</v>
      </c>
      <c r="K36" s="360">
        <f>SUM(K37:K61)</f>
        <v>0</v>
      </c>
      <c r="L36" s="361" t="s">
        <v>4</v>
      </c>
      <c r="M36" s="362">
        <f>SUM(M37:M61)</f>
        <v>0</v>
      </c>
      <c r="N36" s="363"/>
      <c r="O36" s="351" t="str">
        <f>IF(EXACT(Q36,T36),"맞음","틀림")</f>
        <v>맞음</v>
      </c>
      <c r="P36" s="351" t="s">
        <v>3</v>
      </c>
      <c r="Q36" s="364">
        <f>SUM(B37:B61)</f>
        <v>0</v>
      </c>
      <c r="R36" s="364">
        <f>SUM(E37:E61)</f>
        <v>0</v>
      </c>
      <c r="S36" s="364">
        <f>SUM(K37:K61)</f>
        <v>0</v>
      </c>
      <c r="T36" s="364">
        <f>K36+E36</f>
        <v>0</v>
      </c>
      <c r="U36" s="351"/>
      <c r="V36" s="351"/>
    </row>
    <row r="37" spans="1:22" s="352" customFormat="1" ht="23.1" customHeight="1">
      <c r="A37" s="365" t="s">
        <v>6</v>
      </c>
      <c r="B37" s="366">
        <f>COUNTIF('0리'!$C$7:$C$501,"전")</f>
        <v>0</v>
      </c>
      <c r="C37" s="367" t="s">
        <v>4</v>
      </c>
      <c r="D37" s="368">
        <f>SUMIF('0리'!$C$7:$C$501,"전",'0리'!$E$7:$E$501)</f>
        <v>0</v>
      </c>
      <c r="E37" s="366">
        <f>COUNTIF('0리'!$Q$7:$Q$501,"전국")</f>
        <v>0</v>
      </c>
      <c r="F37" s="367" t="s">
        <v>4</v>
      </c>
      <c r="G37" s="368">
        <f>SUMIF('0리'!$Q$7:$Q$501,"전국",'0리'!$E$7:$E$501)</f>
        <v>0</v>
      </c>
      <c r="H37" s="366">
        <f>COUNTIF('0리'!$Q$7:$Q$501,"전공")</f>
        <v>0</v>
      </c>
      <c r="I37" s="367" t="s">
        <v>4</v>
      </c>
      <c r="J37" s="368">
        <f>SUMIF('0리'!$Q$7:$Q$501,"전공",'0리'!$E$7:$E$501)</f>
        <v>0</v>
      </c>
      <c r="K37" s="366">
        <f>B37-E37-H37</f>
        <v>0</v>
      </c>
      <c r="L37" s="367" t="s">
        <v>4</v>
      </c>
      <c r="M37" s="368">
        <f>D37-G37-J37</f>
        <v>0</v>
      </c>
      <c r="N37" s="369"/>
      <c r="O37" s="351" t="str">
        <f>IF(EXACT(Q37,T37),"맞음","틀림")</f>
        <v>맞음</v>
      </c>
      <c r="P37" s="351" t="s">
        <v>53</v>
      </c>
      <c r="Q37" s="364">
        <f>SUM(D37:D61)</f>
        <v>0</v>
      </c>
      <c r="R37" s="364">
        <f>SUM(G37:G61)</f>
        <v>0</v>
      </c>
      <c r="S37" s="364">
        <f>SUM(M37:M61)</f>
        <v>0</v>
      </c>
      <c r="T37" s="364">
        <f>G36+M36</f>
        <v>0</v>
      </c>
      <c r="U37" s="351"/>
      <c r="V37" s="351"/>
    </row>
    <row r="38" spans="1:22" s="352" customFormat="1" ht="23.1" customHeight="1">
      <c r="A38" s="365" t="s">
        <v>7</v>
      </c>
      <c r="B38" s="366">
        <f>COUNTIF('0리'!$C$7:$C$501,"답")</f>
        <v>0</v>
      </c>
      <c r="C38" s="367" t="s">
        <v>4</v>
      </c>
      <c r="D38" s="368">
        <f>SUMIF('0리'!$C$7:$C$501,"답",'0리'!$E$7:$E$501)</f>
        <v>0</v>
      </c>
      <c r="E38" s="366">
        <f>COUNTIF('0리'!$Q$7:$Q$501,"답국")</f>
        <v>0</v>
      </c>
      <c r="F38" s="367" t="s">
        <v>4</v>
      </c>
      <c r="G38" s="368">
        <f>SUMIF('0리'!$Q$7:$Q$501,"답국",'0리'!$E$7:$E$501)</f>
        <v>0</v>
      </c>
      <c r="H38" s="366">
        <f>COUNTIF('0리'!$Q$7:$Q$501,"답공")</f>
        <v>0</v>
      </c>
      <c r="I38" s="367" t="s">
        <v>4</v>
      </c>
      <c r="J38" s="368">
        <f>SUMIF('0리'!$Q$7:$Q$501,"답공",'0리'!$E$7:$E$501)</f>
        <v>0</v>
      </c>
      <c r="K38" s="366">
        <f t="shared" ref="K38:K61" si="2">B38-E38-H38</f>
        <v>0</v>
      </c>
      <c r="L38" s="367" t="s">
        <v>4</v>
      </c>
      <c r="M38" s="368">
        <f t="shared" ref="M38:M61" si="3">D38-G38-J38</f>
        <v>0</v>
      </c>
      <c r="N38" s="369"/>
      <c r="Q38" s="351"/>
      <c r="S38" s="351"/>
      <c r="U38" s="351"/>
      <c r="V38" s="351"/>
    </row>
    <row r="39" spans="1:22" s="352" customFormat="1" ht="23.1" customHeight="1">
      <c r="A39" s="370" t="s">
        <v>8</v>
      </c>
      <c r="B39" s="366">
        <f>COUNTIF('0리'!$C$7:$C$501,"임")</f>
        <v>0</v>
      </c>
      <c r="C39" s="367" t="s">
        <v>4</v>
      </c>
      <c r="D39" s="368">
        <f>SUMIF('0리'!$C$7:$C$501,"임",'0리'!$E$7:$E$501)</f>
        <v>0</v>
      </c>
      <c r="E39" s="366">
        <f>COUNTIF('0리'!$Q$7:$Q$501,"임국")</f>
        <v>0</v>
      </c>
      <c r="F39" s="367" t="s">
        <v>4</v>
      </c>
      <c r="G39" s="368">
        <f>SUMIF('0리'!$Q$7:$Q$501,"임국",'0리'!$E$7:$E$501)</f>
        <v>0</v>
      </c>
      <c r="H39" s="366">
        <f>COUNTIF('0리'!$Q$7:$Q$501,"임공")</f>
        <v>0</v>
      </c>
      <c r="I39" s="367" t="s">
        <v>4</v>
      </c>
      <c r="J39" s="368">
        <f>SUMIF('0리'!$Q$7:$Q$501,"임공",'0리'!$E$7:$E$501)</f>
        <v>0</v>
      </c>
      <c r="K39" s="366">
        <f t="shared" si="2"/>
        <v>0</v>
      </c>
      <c r="L39" s="367" t="s">
        <v>4</v>
      </c>
      <c r="M39" s="368">
        <f t="shared" si="3"/>
        <v>0</v>
      </c>
      <c r="N39" s="369"/>
      <c r="Q39" s="351"/>
      <c r="S39" s="351"/>
      <c r="U39" s="351"/>
      <c r="V39" s="351"/>
    </row>
    <row r="40" spans="1:22" s="352" customFormat="1" ht="23.1" customHeight="1">
      <c r="A40" s="365" t="s">
        <v>9</v>
      </c>
      <c r="B40" s="366">
        <f>COUNTIF('0리'!$C$7:$C$501,"대")</f>
        <v>0</v>
      </c>
      <c r="C40" s="367" t="s">
        <v>4</v>
      </c>
      <c r="D40" s="368">
        <f>SUMIF('0리'!$C$7:$C$501,"대",'0리'!$E$7:$E$501)</f>
        <v>0</v>
      </c>
      <c r="E40" s="366">
        <f>COUNTIF('0리'!$Q$7:$Q$501,"대국")</f>
        <v>0</v>
      </c>
      <c r="F40" s="367" t="s">
        <v>4</v>
      </c>
      <c r="G40" s="368">
        <f>SUMIF('0리'!$Q$7:$Q$501,"대국",'0리'!$E$7:$E$501)</f>
        <v>0</v>
      </c>
      <c r="H40" s="366">
        <f>COUNTIF('0리'!$Q$7:$Q$501,"대공")</f>
        <v>0</v>
      </c>
      <c r="I40" s="367" t="s">
        <v>4</v>
      </c>
      <c r="J40" s="368">
        <f>SUMIF('0리'!$Q$7:$Q$501,"대공",'0리'!$E$7:$E$501)</f>
        <v>0</v>
      </c>
      <c r="K40" s="366">
        <f t="shared" si="2"/>
        <v>0</v>
      </c>
      <c r="L40" s="367" t="s">
        <v>4</v>
      </c>
      <c r="M40" s="368">
        <f t="shared" si="3"/>
        <v>0</v>
      </c>
      <c r="N40" s="369"/>
      <c r="O40" s="351"/>
      <c r="P40" s="351"/>
      <c r="Q40" s="351"/>
      <c r="R40" s="351"/>
      <c r="S40" s="351"/>
      <c r="T40" s="351"/>
      <c r="U40" s="351"/>
      <c r="V40" s="351"/>
    </row>
    <row r="41" spans="1:22" s="352" customFormat="1" ht="23.1" customHeight="1">
      <c r="A41" s="365" t="s">
        <v>10</v>
      </c>
      <c r="B41" s="366">
        <f>COUNTIF('0리'!$C$7:$C$501,"도")</f>
        <v>0</v>
      </c>
      <c r="C41" s="367" t="s">
        <v>4</v>
      </c>
      <c r="D41" s="368">
        <f>SUMIF('0리'!$C$7:$C$501,"도",'0리'!$E$7:$E$501)</f>
        <v>0</v>
      </c>
      <c r="E41" s="366">
        <f>COUNTIF('0리'!$Q$7:$Q$501,"도국")</f>
        <v>0</v>
      </c>
      <c r="F41" s="367" t="s">
        <v>4</v>
      </c>
      <c r="G41" s="368">
        <f>SUMIF('0리'!$Q$7:$Q$501,"도국",'0리'!$E$7:$E$501)</f>
        <v>0</v>
      </c>
      <c r="H41" s="366">
        <f>COUNTIF('0리'!$Q$7:$Q$501,"도공")</f>
        <v>0</v>
      </c>
      <c r="I41" s="367" t="s">
        <v>4</v>
      </c>
      <c r="J41" s="368">
        <f>SUMIF('0리'!$Q$7:$Q$501,"도공",'0리'!$E$7:$E$501)</f>
        <v>0</v>
      </c>
      <c r="K41" s="366">
        <f t="shared" si="2"/>
        <v>0</v>
      </c>
      <c r="L41" s="367" t="s">
        <v>4</v>
      </c>
      <c r="M41" s="368">
        <f t="shared" si="3"/>
        <v>0</v>
      </c>
      <c r="N41" s="369"/>
      <c r="O41" s="351"/>
      <c r="P41" s="351"/>
      <c r="Q41" s="351"/>
      <c r="R41" s="351"/>
      <c r="S41" s="351"/>
      <c r="T41" s="351"/>
      <c r="U41" s="351"/>
      <c r="V41" s="351"/>
    </row>
    <row r="42" spans="1:22" s="352" customFormat="1" ht="23.1" customHeight="1">
      <c r="A42" s="365" t="s">
        <v>12</v>
      </c>
      <c r="B42" s="366">
        <f>COUNTIF('0리'!$C$7:$C$501,"구")</f>
        <v>0</v>
      </c>
      <c r="C42" s="367" t="s">
        <v>4</v>
      </c>
      <c r="D42" s="368">
        <f>SUMIF('0리'!$C$7:$C$501,"구",'0리'!$E$7:$E$501)</f>
        <v>0</v>
      </c>
      <c r="E42" s="366">
        <f>COUNTIF('0리'!$Q$7:$Q$501,"구국")</f>
        <v>0</v>
      </c>
      <c r="F42" s="367" t="s">
        <v>4</v>
      </c>
      <c r="G42" s="368">
        <f>SUMIF('0리'!$Q$7:$Q$501,"구국",'0리'!$E$7:$E$501)</f>
        <v>0</v>
      </c>
      <c r="H42" s="366">
        <f>COUNTIF('0리'!$Q$7:$Q$501,"구공")</f>
        <v>0</v>
      </c>
      <c r="I42" s="367" t="s">
        <v>4</v>
      </c>
      <c r="J42" s="368">
        <f>SUMIF('0리'!$Q$7:$Q$501,"구공",'0리'!$E$7:$E$501)</f>
        <v>0</v>
      </c>
      <c r="K42" s="366">
        <f t="shared" si="2"/>
        <v>0</v>
      </c>
      <c r="L42" s="367" t="s">
        <v>4</v>
      </c>
      <c r="M42" s="368">
        <f t="shared" si="3"/>
        <v>0</v>
      </c>
      <c r="N42" s="369"/>
      <c r="O42" s="351"/>
      <c r="P42" s="351"/>
      <c r="Q42" s="351"/>
      <c r="R42" s="351"/>
      <c r="S42" s="351"/>
      <c r="T42" s="351"/>
      <c r="U42" s="351"/>
      <c r="V42" s="351"/>
    </row>
    <row r="43" spans="1:22" s="352" customFormat="1" ht="23.1" customHeight="1">
      <c r="A43" s="365" t="s">
        <v>11</v>
      </c>
      <c r="B43" s="366">
        <f>COUNTIF('0리'!$C$7:$C$501,"천")</f>
        <v>0</v>
      </c>
      <c r="C43" s="367" t="s">
        <v>4</v>
      </c>
      <c r="D43" s="368">
        <f>SUMIF('0리'!$C$7:$C$501,"천",'0리'!$E$7:$E$501)</f>
        <v>0</v>
      </c>
      <c r="E43" s="366">
        <f>COUNTIF('0리'!$Q$7:$Q$501,"천국")</f>
        <v>0</v>
      </c>
      <c r="F43" s="367" t="s">
        <v>4</v>
      </c>
      <c r="G43" s="368">
        <f>SUMIF('0리'!$Q$7:$Q$501,"천국",'0리'!$E$7:$E$501)</f>
        <v>0</v>
      </c>
      <c r="H43" s="366">
        <f>COUNTIF('0리'!$Q$7:$Q$501,"천공")</f>
        <v>0</v>
      </c>
      <c r="I43" s="367" t="s">
        <v>4</v>
      </c>
      <c r="J43" s="368">
        <f>SUMIF('0리'!$Q$7:$Q$501,"천공",'0리'!$E$7:$E$501)</f>
        <v>0</v>
      </c>
      <c r="K43" s="366">
        <f t="shared" si="2"/>
        <v>0</v>
      </c>
      <c r="L43" s="367" t="s">
        <v>4</v>
      </c>
      <c r="M43" s="368">
        <f t="shared" si="3"/>
        <v>0</v>
      </c>
      <c r="N43" s="369"/>
      <c r="O43" s="351"/>
      <c r="P43" s="351"/>
      <c r="Q43" s="351"/>
      <c r="R43" s="351"/>
      <c r="S43" s="351"/>
      <c r="T43" s="351"/>
      <c r="U43" s="351"/>
      <c r="V43" s="351"/>
    </row>
    <row r="44" spans="1:22" s="352" customFormat="1" ht="23.1" customHeight="1">
      <c r="A44" s="365" t="s">
        <v>14</v>
      </c>
      <c r="B44" s="366">
        <f>COUNTIF('0리'!$C$7:$C$501,"유")</f>
        <v>0</v>
      </c>
      <c r="C44" s="367" t="s">
        <v>4</v>
      </c>
      <c r="D44" s="368">
        <f>SUMIF('0리'!$C$7:$C$501,"유",'0리'!$E$7:$E$501)</f>
        <v>0</v>
      </c>
      <c r="E44" s="366">
        <f>COUNTIF('0리'!$Q$7:$Q$501,"유국")</f>
        <v>0</v>
      </c>
      <c r="F44" s="367" t="s">
        <v>4</v>
      </c>
      <c r="G44" s="368">
        <f>SUMIF('0리'!$Q$7:$Q$501,"유국",'0리'!$E$7:$E$501)</f>
        <v>0</v>
      </c>
      <c r="H44" s="366">
        <f>COUNTIF('0리'!$Q$7:$Q$501,"유공")</f>
        <v>0</v>
      </c>
      <c r="I44" s="367" t="s">
        <v>4</v>
      </c>
      <c r="J44" s="368">
        <f>SUMIF('0리'!$Q$7:$Q$501,"유공",'0리'!$E$7:$E$501)</f>
        <v>0</v>
      </c>
      <c r="K44" s="366">
        <f t="shared" si="2"/>
        <v>0</v>
      </c>
      <c r="L44" s="367" t="s">
        <v>4</v>
      </c>
      <c r="M44" s="368">
        <f t="shared" si="3"/>
        <v>0</v>
      </c>
      <c r="N44" s="369"/>
      <c r="O44" s="351"/>
      <c r="P44" s="351"/>
      <c r="Q44" s="351"/>
      <c r="R44" s="351"/>
      <c r="S44" s="351"/>
      <c r="T44" s="351"/>
      <c r="U44" s="351"/>
      <c r="V44" s="351"/>
    </row>
    <row r="45" spans="1:22" s="352" customFormat="1" ht="23.1" customHeight="1">
      <c r="A45" s="365" t="s">
        <v>13</v>
      </c>
      <c r="B45" s="366">
        <f>COUNTIF('0리'!$C$7:$C$501,"제")</f>
        <v>0</v>
      </c>
      <c r="C45" s="367" t="s">
        <v>4</v>
      </c>
      <c r="D45" s="368">
        <f>SUMIF('0리'!$C$7:$C$501,"제",'0리'!$E$7:$E$501)</f>
        <v>0</v>
      </c>
      <c r="E45" s="366">
        <f>COUNTIF('0리'!$Q$7:$Q$501,"제국")</f>
        <v>0</v>
      </c>
      <c r="F45" s="367" t="s">
        <v>4</v>
      </c>
      <c r="G45" s="368">
        <f>SUMIF('0리'!$Q$7:$Q$501,"제국",'0리'!$E$7:$E$501)</f>
        <v>0</v>
      </c>
      <c r="H45" s="366">
        <f>COUNTIF('0리'!$Q$7:$Q$501,"제공")</f>
        <v>0</v>
      </c>
      <c r="I45" s="367" t="s">
        <v>4</v>
      </c>
      <c r="J45" s="368">
        <f>SUMIF('0리'!$Q$7:$Q$501,"제공",'0리'!$E$7:$E$501)</f>
        <v>0</v>
      </c>
      <c r="K45" s="366">
        <f t="shared" si="2"/>
        <v>0</v>
      </c>
      <c r="L45" s="367" t="s">
        <v>4</v>
      </c>
      <c r="M45" s="368">
        <f t="shared" si="3"/>
        <v>0</v>
      </c>
      <c r="N45" s="369"/>
      <c r="O45" s="351"/>
      <c r="P45" s="351"/>
      <c r="Q45" s="351"/>
      <c r="R45" s="351"/>
      <c r="S45" s="351"/>
      <c r="T45" s="351"/>
      <c r="U45" s="351"/>
      <c r="V45" s="351"/>
    </row>
    <row r="46" spans="1:22" s="352" customFormat="1" ht="23.1" customHeight="1">
      <c r="A46" s="365" t="s">
        <v>15</v>
      </c>
      <c r="B46" s="366">
        <f>COUNTIF('0리'!$C$7:$C$501,"과")</f>
        <v>0</v>
      </c>
      <c r="C46" s="367" t="s">
        <v>4</v>
      </c>
      <c r="D46" s="368">
        <f>SUMIF('0리'!$C$7:$C$501,"과",'0리'!$E$7:$E$501)</f>
        <v>0</v>
      </c>
      <c r="E46" s="366">
        <f>COUNTIF('0리'!$Q$7:$Q$501,"과국")</f>
        <v>0</v>
      </c>
      <c r="F46" s="367" t="s">
        <v>4</v>
      </c>
      <c r="G46" s="368">
        <f>SUMIF('0리'!$Q$7:$Q$501,"과국",'0리'!$E$7:$E$501)</f>
        <v>0</v>
      </c>
      <c r="H46" s="366">
        <f>COUNTIF('0리'!$Q$7:$Q$501,"과공")</f>
        <v>0</v>
      </c>
      <c r="I46" s="367" t="s">
        <v>4</v>
      </c>
      <c r="J46" s="368">
        <f>SUMIF('0리'!$Q$7:$Q$501,"과공",'0리'!$E$7:$E$501)</f>
        <v>0</v>
      </c>
      <c r="K46" s="366">
        <f t="shared" si="2"/>
        <v>0</v>
      </c>
      <c r="L46" s="367" t="s">
        <v>4</v>
      </c>
      <c r="M46" s="368">
        <f t="shared" si="3"/>
        <v>0</v>
      </c>
      <c r="N46" s="369"/>
      <c r="O46" s="351"/>
      <c r="P46" s="351"/>
      <c r="Q46" s="351"/>
      <c r="R46" s="351"/>
      <c r="S46" s="351"/>
      <c r="T46" s="351"/>
      <c r="U46" s="351"/>
      <c r="V46" s="351"/>
    </row>
    <row r="47" spans="1:22" s="352" customFormat="1" ht="23.1" customHeight="1">
      <c r="A47" s="365" t="s">
        <v>20</v>
      </c>
      <c r="B47" s="366">
        <f>COUNTIF('0리'!$C$7:$C$501,"장")</f>
        <v>0</v>
      </c>
      <c r="C47" s="367" t="s">
        <v>4</v>
      </c>
      <c r="D47" s="368">
        <f>SUMIF('0리'!$C$7:$C$501,"장",'0리'!$E$7:$E$501)</f>
        <v>0</v>
      </c>
      <c r="E47" s="366">
        <f>COUNTIF('0리'!$Q$7:$Q$501,"장국")</f>
        <v>0</v>
      </c>
      <c r="F47" s="367" t="s">
        <v>4</v>
      </c>
      <c r="G47" s="368">
        <f>SUMIF('0리'!$Q$7:$Q$501,"장국",'0리'!$E$7:$E$501)</f>
        <v>0</v>
      </c>
      <c r="H47" s="366">
        <f>COUNTIF('0리'!$Q$7:$Q$501,"장공")</f>
        <v>0</v>
      </c>
      <c r="I47" s="367" t="s">
        <v>4</v>
      </c>
      <c r="J47" s="368">
        <f>SUMIF('0리'!$Q$7:$Q$501,"장공",'0리'!$E$7:$E$501)</f>
        <v>0</v>
      </c>
      <c r="K47" s="366">
        <f t="shared" si="2"/>
        <v>0</v>
      </c>
      <c r="L47" s="367" t="s">
        <v>4</v>
      </c>
      <c r="M47" s="368">
        <f t="shared" si="3"/>
        <v>0</v>
      </c>
      <c r="N47" s="369"/>
      <c r="O47" s="351"/>
      <c r="P47" s="351"/>
      <c r="Q47" s="351"/>
      <c r="R47" s="351"/>
      <c r="S47" s="351"/>
      <c r="T47" s="351"/>
      <c r="U47" s="351"/>
      <c r="V47" s="351"/>
    </row>
    <row r="48" spans="1:22" s="352" customFormat="1" ht="23.1" customHeight="1">
      <c r="A48" s="365" t="s">
        <v>17</v>
      </c>
      <c r="B48" s="366">
        <f>COUNTIF('0리'!$C$7:$C$501,"목")</f>
        <v>0</v>
      </c>
      <c r="C48" s="367" t="s">
        <v>4</v>
      </c>
      <c r="D48" s="368">
        <f>SUMIF('0리'!$C$7:$C$501,"목",'0리'!$E$7:$E$501)</f>
        <v>0</v>
      </c>
      <c r="E48" s="366">
        <f>COUNTIF('0리'!$Q$7:$Q$501,"목국")</f>
        <v>0</v>
      </c>
      <c r="F48" s="367" t="s">
        <v>4</v>
      </c>
      <c r="G48" s="368">
        <f>SUMIF('0리'!$Q$7:$Q$501,"목국",'0리'!$E$7:$E$501)</f>
        <v>0</v>
      </c>
      <c r="H48" s="366">
        <f>COUNTIF('0리'!$Q$7:$Q$501,"목공")</f>
        <v>0</v>
      </c>
      <c r="I48" s="367" t="s">
        <v>4</v>
      </c>
      <c r="J48" s="368">
        <f>SUMIF('0리'!$Q$7:$Q$501,"목공",'0리'!$E$7:$E$501)</f>
        <v>0</v>
      </c>
      <c r="K48" s="366">
        <f t="shared" si="2"/>
        <v>0</v>
      </c>
      <c r="L48" s="367" t="s">
        <v>4</v>
      </c>
      <c r="M48" s="368">
        <f t="shared" si="3"/>
        <v>0</v>
      </c>
      <c r="N48" s="369"/>
      <c r="O48" s="351"/>
      <c r="P48" s="351"/>
      <c r="Q48" s="351"/>
      <c r="R48" s="351"/>
      <c r="S48" s="351"/>
      <c r="T48" s="351"/>
      <c r="U48" s="351"/>
      <c r="V48" s="351"/>
    </row>
    <row r="49" spans="1:22" s="352" customFormat="1" ht="23.1" customHeight="1">
      <c r="A49" s="365" t="s">
        <v>22</v>
      </c>
      <c r="B49" s="366">
        <f>COUNTIF('0리'!$C$7:$C$501,"학")</f>
        <v>0</v>
      </c>
      <c r="C49" s="367" t="s">
        <v>4</v>
      </c>
      <c r="D49" s="368">
        <f>SUMIF('0리'!$C$7:$C$501,"학",'0리'!$E$7:$E$501)</f>
        <v>0</v>
      </c>
      <c r="E49" s="366">
        <f>COUNTIF('0리'!$Q$7:$Q$501,"학국")</f>
        <v>0</v>
      </c>
      <c r="F49" s="367" t="s">
        <v>4</v>
      </c>
      <c r="G49" s="368">
        <f>SUMIF('0리'!$Q$7:$Q$501,"학국",'0리'!$E$7:$E$501)</f>
        <v>0</v>
      </c>
      <c r="H49" s="366">
        <f>COUNTIF('0리'!$Q$7:$Q$501,"학공")</f>
        <v>0</v>
      </c>
      <c r="I49" s="367" t="s">
        <v>4</v>
      </c>
      <c r="J49" s="368">
        <f>SUMIF('0리'!$Q$7:$Q$501,"학공",'0리'!$E$7:$E$501)</f>
        <v>0</v>
      </c>
      <c r="K49" s="366">
        <f t="shared" si="2"/>
        <v>0</v>
      </c>
      <c r="L49" s="367" t="s">
        <v>4</v>
      </c>
      <c r="M49" s="368">
        <f t="shared" si="3"/>
        <v>0</v>
      </c>
      <c r="N49" s="369"/>
      <c r="O49" s="351"/>
      <c r="P49" s="351"/>
      <c r="Q49" s="351"/>
      <c r="R49" s="351"/>
      <c r="S49" s="351"/>
      <c r="T49" s="351"/>
      <c r="U49" s="351"/>
      <c r="V49" s="351"/>
    </row>
    <row r="50" spans="1:22" s="352" customFormat="1" ht="23.1" customHeight="1">
      <c r="A50" s="365" t="s">
        <v>40</v>
      </c>
      <c r="B50" s="366">
        <f>COUNTIF('0리'!$C$7:$C$501,"철")</f>
        <v>0</v>
      </c>
      <c r="C50" s="367" t="s">
        <v>4</v>
      </c>
      <c r="D50" s="368">
        <f>SUMIF('0리'!$C$7:$C$501,"철",'0리'!$E$7:$E$501)</f>
        <v>0</v>
      </c>
      <c r="E50" s="366">
        <f>COUNTIF('0리'!$Q$7:$Q$501,"철국")</f>
        <v>0</v>
      </c>
      <c r="F50" s="367" t="s">
        <v>4</v>
      </c>
      <c r="G50" s="368">
        <f>SUMIF('0리'!$Q$7:$Q$501,"철국",'0리'!$E$7:$E$501)</f>
        <v>0</v>
      </c>
      <c r="H50" s="366">
        <f>COUNTIF('0리'!$Q$7:$Q$501,"철공")</f>
        <v>0</v>
      </c>
      <c r="I50" s="367" t="s">
        <v>4</v>
      </c>
      <c r="J50" s="368">
        <f>SUMIF('0리'!$Q$7:$Q$501,"철공",'0리'!$E$7:$E$501)</f>
        <v>0</v>
      </c>
      <c r="K50" s="366">
        <f t="shared" si="2"/>
        <v>0</v>
      </c>
      <c r="L50" s="367" t="s">
        <v>4</v>
      </c>
      <c r="M50" s="368">
        <f t="shared" si="3"/>
        <v>0</v>
      </c>
      <c r="N50" s="369"/>
      <c r="O50" s="351"/>
      <c r="P50" s="351"/>
      <c r="Q50" s="351"/>
      <c r="R50" s="351"/>
      <c r="S50" s="351"/>
      <c r="T50" s="351"/>
      <c r="U50" s="351"/>
      <c r="V50" s="351"/>
    </row>
    <row r="51" spans="1:22" s="352" customFormat="1" ht="23.1" customHeight="1">
      <c r="A51" s="365" t="s">
        <v>16</v>
      </c>
      <c r="B51" s="366">
        <f>COUNTIF('0리'!$C$7:$C$501,"묘")</f>
        <v>0</v>
      </c>
      <c r="C51" s="367" t="s">
        <v>4</v>
      </c>
      <c r="D51" s="368">
        <f>SUMIF('0리'!$C$7:$C$501,"묘",'0리'!$E$7:$E$501)</f>
        <v>0</v>
      </c>
      <c r="E51" s="366">
        <f>COUNTIF('0리'!$Q$7:$Q$501,"묘국")</f>
        <v>0</v>
      </c>
      <c r="F51" s="367" t="s">
        <v>4</v>
      </c>
      <c r="G51" s="368">
        <f>SUMIF('0리'!$Q$7:$Q$501,"묘국",'0리'!$E$7:$E$501)</f>
        <v>0</v>
      </c>
      <c r="H51" s="366">
        <f>COUNTIF('0리'!$Q$7:$Q$501,"묘공")</f>
        <v>0</v>
      </c>
      <c r="I51" s="367" t="s">
        <v>4</v>
      </c>
      <c r="J51" s="368">
        <f>SUMIF('0리'!$Q$7:$Q$501,"묘공",'0리'!$E$7:$E$501)</f>
        <v>0</v>
      </c>
      <c r="K51" s="366">
        <f t="shared" si="2"/>
        <v>0</v>
      </c>
      <c r="L51" s="367" t="s">
        <v>4</v>
      </c>
      <c r="M51" s="368">
        <f t="shared" si="3"/>
        <v>0</v>
      </c>
      <c r="N51" s="369"/>
      <c r="O51" s="351"/>
      <c r="P51" s="351"/>
      <c r="Q51" s="351"/>
      <c r="R51" s="351"/>
      <c r="S51" s="351"/>
      <c r="T51" s="351"/>
      <c r="U51" s="351"/>
      <c r="V51" s="351"/>
    </row>
    <row r="52" spans="1:22" s="352" customFormat="1" ht="23.1" customHeight="1">
      <c r="A52" s="365" t="s">
        <v>304</v>
      </c>
      <c r="B52" s="366">
        <f>COUNTIF('0리'!$C$7:$C$501,"차")</f>
        <v>0</v>
      </c>
      <c r="C52" s="367" t="s">
        <v>4</v>
      </c>
      <c r="D52" s="368">
        <f>SUMIF('0리'!$C$7:$C$501,"차",'0리'!$E$7:$E$501)</f>
        <v>0</v>
      </c>
      <c r="E52" s="366">
        <f>COUNTIF('0리'!$Q$7:$Q$501,"차국")</f>
        <v>0</v>
      </c>
      <c r="F52" s="367" t="s">
        <v>4</v>
      </c>
      <c r="G52" s="368">
        <f>SUMIF('0리'!$Q$7:$Q$501,"차국",'0리'!$E$7:$E$501)</f>
        <v>0</v>
      </c>
      <c r="H52" s="366">
        <f>COUNTIF('0리'!$Q$7:$Q$501,"차공")</f>
        <v>0</v>
      </c>
      <c r="I52" s="367" t="s">
        <v>4</v>
      </c>
      <c r="J52" s="368">
        <f>SUMIF('0리'!$Q$7:$Q$501,"차공",'0리'!$E$7:$E$501)</f>
        <v>0</v>
      </c>
      <c r="K52" s="366">
        <f t="shared" si="2"/>
        <v>0</v>
      </c>
      <c r="L52" s="367" t="s">
        <v>4</v>
      </c>
      <c r="M52" s="368">
        <f t="shared" si="3"/>
        <v>0</v>
      </c>
      <c r="N52" s="369"/>
      <c r="O52" s="351"/>
      <c r="P52" s="351"/>
      <c r="Q52" s="351"/>
      <c r="R52" s="351"/>
      <c r="S52" s="351"/>
      <c r="T52" s="351"/>
      <c r="U52" s="351"/>
      <c r="V52" s="351"/>
    </row>
    <row r="53" spans="1:22" s="352" customFormat="1" ht="23.1" customHeight="1">
      <c r="A53" s="365" t="s">
        <v>18</v>
      </c>
      <c r="B53" s="366">
        <f>COUNTIF('0리'!$C$7:$C$501,"잡")</f>
        <v>0</v>
      </c>
      <c r="C53" s="367" t="s">
        <v>4</v>
      </c>
      <c r="D53" s="368">
        <f>SUMIF('0리'!$C$7:$C$501,"잡",'0리'!$E$7:$E$501)</f>
        <v>0</v>
      </c>
      <c r="E53" s="366">
        <f>COUNTIF('0리'!$Q$7:$Q$501,"잡국")</f>
        <v>0</v>
      </c>
      <c r="F53" s="367" t="s">
        <v>4</v>
      </c>
      <c r="G53" s="368">
        <f>SUMIF('0리'!$Q$7:$Q$501,"잡국",'0리'!$E$7:$E$501)</f>
        <v>0</v>
      </c>
      <c r="H53" s="366">
        <f>COUNTIF('0리'!$Q$7:$Q$501,"잡공")</f>
        <v>0</v>
      </c>
      <c r="I53" s="367" t="s">
        <v>4</v>
      </c>
      <c r="J53" s="368">
        <f>SUMIF('0리'!$Q$7:$Q$501,"잡공",'0리'!$E$7:$E$501)</f>
        <v>0</v>
      </c>
      <c r="K53" s="366">
        <f t="shared" si="2"/>
        <v>0</v>
      </c>
      <c r="L53" s="367" t="s">
        <v>4</v>
      </c>
      <c r="M53" s="368">
        <f t="shared" si="3"/>
        <v>0</v>
      </c>
      <c r="N53" s="369"/>
      <c r="O53" s="351"/>
      <c r="P53" s="351"/>
      <c r="Q53" s="351"/>
      <c r="R53" s="351"/>
      <c r="S53" s="351"/>
      <c r="T53" s="351"/>
      <c r="U53" s="351"/>
      <c r="V53" s="351"/>
    </row>
    <row r="54" spans="1:22" s="352" customFormat="1" ht="23.1" customHeight="1">
      <c r="A54" s="365" t="s">
        <v>41</v>
      </c>
      <c r="B54" s="366">
        <f>COUNTIF('0리'!$C$7:$C$501,"종")</f>
        <v>0</v>
      </c>
      <c r="C54" s="367" t="s">
        <v>4</v>
      </c>
      <c r="D54" s="368">
        <f>SUMIF('0리'!$C$7:$C$501,"종",'0리'!$E$7:$E$501)</f>
        <v>0</v>
      </c>
      <c r="E54" s="366">
        <f>COUNTIF('0리'!$Q$7:$Q$501,"종국")</f>
        <v>0</v>
      </c>
      <c r="F54" s="367" t="s">
        <v>4</v>
      </c>
      <c r="G54" s="368">
        <f>SUMIF('0리'!$Q$7:$Q$501,"종국",'0리'!$E$7:$E$501)</f>
        <v>0</v>
      </c>
      <c r="H54" s="366">
        <f>COUNTIF('0리'!$Q$7:$Q$501,"종공")</f>
        <v>0</v>
      </c>
      <c r="I54" s="367" t="s">
        <v>4</v>
      </c>
      <c r="J54" s="368">
        <f>SUMIF('0리'!$Q$7:$Q$501,"종공",'0리'!$E$7:$E$501)</f>
        <v>0</v>
      </c>
      <c r="K54" s="366">
        <f t="shared" si="2"/>
        <v>0</v>
      </c>
      <c r="L54" s="367" t="s">
        <v>4</v>
      </c>
      <c r="M54" s="368">
        <f t="shared" si="3"/>
        <v>0</v>
      </c>
      <c r="N54" s="369"/>
      <c r="O54" s="351"/>
      <c r="P54" s="351"/>
      <c r="Q54" s="351"/>
      <c r="R54" s="351"/>
      <c r="S54" s="351"/>
      <c r="T54" s="351"/>
      <c r="U54" s="351"/>
      <c r="V54" s="351"/>
    </row>
    <row r="55" spans="1:22" s="352" customFormat="1" ht="23.1" customHeight="1">
      <c r="A55" s="371" t="s">
        <v>305</v>
      </c>
      <c r="B55" s="366">
        <f>COUNTIF('0리'!$C$7:$C$501,"주")</f>
        <v>0</v>
      </c>
      <c r="C55" s="367" t="s">
        <v>4</v>
      </c>
      <c r="D55" s="368">
        <f>SUMIF('0리'!$C$7:$C$501,"주",'0리'!$E$7:$E$501)</f>
        <v>0</v>
      </c>
      <c r="E55" s="366">
        <f>COUNTIF('0리'!$Q$7:$Q$501,"주국")</f>
        <v>0</v>
      </c>
      <c r="F55" s="367" t="s">
        <v>4</v>
      </c>
      <c r="G55" s="368">
        <f>SUMIF('0리'!$Q$7:$Q$501,"주국",'0리'!$E$7:$E$501)</f>
        <v>0</v>
      </c>
      <c r="H55" s="366">
        <f>COUNTIF('0리'!$Q$7:$Q$501,"주공")</f>
        <v>0</v>
      </c>
      <c r="I55" s="367" t="s">
        <v>4</v>
      </c>
      <c r="J55" s="368">
        <f>SUMIF('0리'!$Q$7:$Q$501,"주공",'0리'!$E$7:$E$501)</f>
        <v>0</v>
      </c>
      <c r="K55" s="366">
        <f t="shared" si="2"/>
        <v>0</v>
      </c>
      <c r="L55" s="367" t="s">
        <v>4</v>
      </c>
      <c r="M55" s="368">
        <f t="shared" si="3"/>
        <v>0</v>
      </c>
      <c r="N55" s="369"/>
      <c r="O55" s="351"/>
      <c r="P55" s="351"/>
      <c r="Q55" s="351"/>
      <c r="R55" s="351"/>
      <c r="S55" s="351"/>
      <c r="T55" s="351"/>
      <c r="U55" s="351"/>
      <c r="V55" s="351"/>
    </row>
    <row r="56" spans="1:22" s="352" customFormat="1" ht="23.1" customHeight="1">
      <c r="A56" s="371" t="s">
        <v>42</v>
      </c>
      <c r="B56" s="366">
        <f>COUNTIF('0리'!$C$7:$C$501,"공")</f>
        <v>0</v>
      </c>
      <c r="C56" s="367" t="s">
        <v>4</v>
      </c>
      <c r="D56" s="368">
        <f>SUMIF('0리'!$C$7:$C$501,"공",'0리'!$E$7:$E$501)</f>
        <v>0</v>
      </c>
      <c r="E56" s="366">
        <f>COUNTIF('0리'!$Q$7:$Q$501,"공국")</f>
        <v>0</v>
      </c>
      <c r="F56" s="367" t="s">
        <v>4</v>
      </c>
      <c r="G56" s="368">
        <f>SUMIF('0리'!$Q$7:$Q$501,"공국",'0리'!$E$7:$E$501)</f>
        <v>0</v>
      </c>
      <c r="H56" s="366">
        <f>COUNTIF('0리'!$Q$7:$Q$501,"공공")</f>
        <v>0</v>
      </c>
      <c r="I56" s="367" t="s">
        <v>4</v>
      </c>
      <c r="J56" s="368">
        <f>SUMIF('0리'!$Q$7:$Q$501,"공공",'0리'!$E$7:$E$501)</f>
        <v>0</v>
      </c>
      <c r="K56" s="366">
        <f t="shared" si="2"/>
        <v>0</v>
      </c>
      <c r="L56" s="367" t="s">
        <v>4</v>
      </c>
      <c r="M56" s="368">
        <f t="shared" si="3"/>
        <v>0</v>
      </c>
      <c r="N56" s="369"/>
      <c r="O56" s="351"/>
      <c r="P56" s="351"/>
      <c r="Q56" s="351"/>
      <c r="R56" s="351"/>
      <c r="S56" s="351"/>
      <c r="T56" s="351"/>
      <c r="U56" s="351"/>
      <c r="V56" s="351"/>
    </row>
    <row r="57" spans="1:22" s="352" customFormat="1" ht="23.1" customHeight="1">
      <c r="A57" s="371" t="s">
        <v>43</v>
      </c>
      <c r="B57" s="366">
        <f>COUNTIF('0리'!$C$7:$C$501,"체")</f>
        <v>0</v>
      </c>
      <c r="C57" s="367" t="s">
        <v>4</v>
      </c>
      <c r="D57" s="368">
        <f>SUMIF('0리'!$C$7:$C$501,"체",'0리'!$E$7:$E$501)</f>
        <v>0</v>
      </c>
      <c r="E57" s="366">
        <f>COUNTIF('0리'!$Q$7:$Q$501,"체국")</f>
        <v>0</v>
      </c>
      <c r="F57" s="367" t="s">
        <v>4</v>
      </c>
      <c r="G57" s="368">
        <f>SUMIF('0리'!$Q$7:$Q$501,"체국",'0리'!$E$7:$E$501)</f>
        <v>0</v>
      </c>
      <c r="H57" s="366">
        <f>COUNTIF('0리'!$Q$7:$Q$501,"체공")</f>
        <v>0</v>
      </c>
      <c r="I57" s="367" t="s">
        <v>4</v>
      </c>
      <c r="J57" s="368">
        <f>SUMIF('0리'!$Q$7:$Q$501,"체공",'0리'!$E$7:$E$501)</f>
        <v>0</v>
      </c>
      <c r="K57" s="366">
        <f t="shared" si="2"/>
        <v>0</v>
      </c>
      <c r="L57" s="367" t="s">
        <v>4</v>
      </c>
      <c r="M57" s="368">
        <f t="shared" si="3"/>
        <v>0</v>
      </c>
      <c r="N57" s="369"/>
      <c r="O57" s="351"/>
      <c r="P57" s="351"/>
      <c r="Q57" s="351"/>
      <c r="R57" s="351"/>
      <c r="S57" s="351"/>
      <c r="T57" s="351"/>
      <c r="U57" s="351"/>
      <c r="V57" s="351"/>
    </row>
    <row r="58" spans="1:22" s="352" customFormat="1" ht="23.1" customHeight="1">
      <c r="A58" s="371" t="s">
        <v>44</v>
      </c>
      <c r="B58" s="366">
        <f>COUNTIF('0리'!$C$7:$C$501,"원")</f>
        <v>0</v>
      </c>
      <c r="C58" s="367" t="s">
        <v>4</v>
      </c>
      <c r="D58" s="368">
        <f>SUMIF('0리'!$C$7:$C$501,"원",'0리'!$E$7:$E$501)</f>
        <v>0</v>
      </c>
      <c r="E58" s="366">
        <f>COUNTIF('0리'!$Q$7:$Q$501,"원국")</f>
        <v>0</v>
      </c>
      <c r="F58" s="367" t="s">
        <v>4</v>
      </c>
      <c r="G58" s="368">
        <f>SUMIF('0리'!$Q$7:$Q$501,"원국",'0리'!$E$7:$E$501)</f>
        <v>0</v>
      </c>
      <c r="H58" s="366">
        <f>COUNTIF('0리'!$Q$7:$Q$501,"원공")</f>
        <v>0</v>
      </c>
      <c r="I58" s="367" t="s">
        <v>4</v>
      </c>
      <c r="J58" s="368">
        <f>SUMIF('0리'!$Q$7:$Q$501,"원공",'0리'!$E$7:$E$501)</f>
        <v>0</v>
      </c>
      <c r="K58" s="366">
        <f t="shared" si="2"/>
        <v>0</v>
      </c>
      <c r="L58" s="367" t="s">
        <v>4</v>
      </c>
      <c r="M58" s="368">
        <f t="shared" si="3"/>
        <v>0</v>
      </c>
      <c r="N58" s="369"/>
      <c r="O58" s="351"/>
      <c r="P58" s="351"/>
      <c r="Q58" s="351"/>
      <c r="R58" s="351"/>
      <c r="S58" s="351"/>
      <c r="T58" s="351"/>
      <c r="U58" s="351"/>
      <c r="V58" s="351"/>
    </row>
    <row r="59" spans="1:22" s="352" customFormat="1" ht="23.1" customHeight="1">
      <c r="A59" s="371" t="s">
        <v>306</v>
      </c>
      <c r="B59" s="366">
        <f>COUNTIF('0리'!$C$7:$C$501,"수")</f>
        <v>0</v>
      </c>
      <c r="C59" s="367" t="s">
        <v>4</v>
      </c>
      <c r="D59" s="368">
        <f>SUMIF('0리'!$C$7:$C$501,"수",'0리'!$E$7:$E$501)</f>
        <v>0</v>
      </c>
      <c r="E59" s="366">
        <f>COUNTIF('0리'!$Q$7:$Q$501,"수국")</f>
        <v>0</v>
      </c>
      <c r="F59" s="367" t="s">
        <v>4</v>
      </c>
      <c r="G59" s="368">
        <f>SUMIF('0리'!$Q$7:$Q$501,"수국",'0리'!$E$7:$E$501)</f>
        <v>0</v>
      </c>
      <c r="H59" s="366">
        <f>COUNTIF('0리'!$Q$7:$Q$501,"수공")</f>
        <v>0</v>
      </c>
      <c r="I59" s="367" t="s">
        <v>4</v>
      </c>
      <c r="J59" s="368">
        <f>SUMIF('0리'!$Q$7:$Q$501,"수공",'0리'!$E$7:$E$501)</f>
        <v>0</v>
      </c>
      <c r="K59" s="366">
        <f t="shared" si="2"/>
        <v>0</v>
      </c>
      <c r="L59" s="367" t="s">
        <v>4</v>
      </c>
      <c r="M59" s="368">
        <f t="shared" si="3"/>
        <v>0</v>
      </c>
      <c r="N59" s="369"/>
      <c r="O59" s="351"/>
      <c r="P59" s="351"/>
      <c r="Q59" s="351"/>
      <c r="R59" s="351"/>
      <c r="S59" s="351"/>
      <c r="T59" s="351"/>
      <c r="U59" s="351"/>
      <c r="V59" s="351"/>
    </row>
    <row r="60" spans="1:22" s="352" customFormat="1" ht="23.1" customHeight="1">
      <c r="A60" s="371" t="s">
        <v>307</v>
      </c>
      <c r="B60" s="366">
        <f>COUNTIF('0리'!$C$7:$C$501,"창")</f>
        <v>0</v>
      </c>
      <c r="C60" s="367" t="s">
        <v>4</v>
      </c>
      <c r="D60" s="368">
        <f>SUMIF('0리'!$C$7:$C$501,"창",'0리'!$E$7:$E$501)</f>
        <v>0</v>
      </c>
      <c r="E60" s="366">
        <f>COUNTIF('0리'!$Q$7:$Q$501,"창국")</f>
        <v>0</v>
      </c>
      <c r="F60" s="367" t="s">
        <v>4</v>
      </c>
      <c r="G60" s="368">
        <f>SUMIF('0리'!$Q$7:$Q$501,"창국",'0리'!$E$7:$E$501)</f>
        <v>0</v>
      </c>
      <c r="H60" s="366">
        <f>COUNTIF('0리'!$Q$7:$Q$501,"창공")</f>
        <v>0</v>
      </c>
      <c r="I60" s="367" t="s">
        <v>4</v>
      </c>
      <c r="J60" s="368">
        <f>SUMIF('0리'!$Q$7:$Q$501,"창공",'0리'!$E$7:$E$501)</f>
        <v>0</v>
      </c>
      <c r="K60" s="366">
        <f t="shared" si="2"/>
        <v>0</v>
      </c>
      <c r="L60" s="367" t="s">
        <v>4</v>
      </c>
      <c r="M60" s="368">
        <f t="shared" si="3"/>
        <v>0</v>
      </c>
      <c r="N60" s="369"/>
      <c r="O60" s="351"/>
      <c r="P60" s="351"/>
      <c r="Q60" s="351"/>
      <c r="R60" s="351"/>
      <c r="S60" s="351"/>
      <c r="T60" s="351"/>
      <c r="U60" s="351"/>
      <c r="V60" s="351"/>
    </row>
    <row r="61" spans="1:22" s="352" customFormat="1" ht="23.1" customHeight="1">
      <c r="A61" s="372" t="s">
        <v>308</v>
      </c>
      <c r="B61" s="373">
        <f>COUNTIF('0리'!$C$7:$C$501,"가")</f>
        <v>0</v>
      </c>
      <c r="C61" s="374" t="s">
        <v>4</v>
      </c>
      <c r="D61" s="375">
        <f>SUMIF('0리'!$C$7:$C$501,"가",'0리'!$E$7:$E$501)</f>
        <v>0</v>
      </c>
      <c r="E61" s="373">
        <f>COUNTIF('0리'!$Q$7:$Q$501,"국")</f>
        <v>0</v>
      </c>
      <c r="F61" s="374" t="s">
        <v>4</v>
      </c>
      <c r="G61" s="375">
        <f>SUMIF('0리'!$Q$7:$Q$501,"국",'0리'!$E$7:$E$501)</f>
        <v>0</v>
      </c>
      <c r="H61" s="373">
        <f>COUNTIF('0리'!$Q$7:$Q$501,"공")</f>
        <v>0</v>
      </c>
      <c r="I61" s="374" t="s">
        <v>4</v>
      </c>
      <c r="J61" s="375">
        <f>SUMIF('0리'!$Q$7:$Q$501,"공",'0리'!$E$7:$E$501)</f>
        <v>0</v>
      </c>
      <c r="K61" s="373">
        <f t="shared" si="2"/>
        <v>0</v>
      </c>
      <c r="L61" s="374" t="s">
        <v>4</v>
      </c>
      <c r="M61" s="375">
        <f t="shared" si="3"/>
        <v>0</v>
      </c>
      <c r="N61" s="376"/>
      <c r="O61" s="351"/>
      <c r="P61" s="351"/>
      <c r="Q61" s="351"/>
      <c r="R61" s="351"/>
      <c r="S61" s="351"/>
      <c r="T61" s="351"/>
      <c r="U61" s="351"/>
      <c r="V61" s="351"/>
    </row>
    <row r="62" spans="1:22" s="345" customFormat="1" ht="20.100000000000001" customHeight="1">
      <c r="A62" s="340">
        <f>IF(EXACT(O66,O67),,"검산확인요!!!")</f>
        <v>0</v>
      </c>
      <c r="B62" s="341"/>
      <c r="C62" s="341"/>
      <c r="D62" s="341"/>
      <c r="E62" s="341"/>
      <c r="F62" s="341"/>
      <c r="G62" s="341"/>
      <c r="H62" s="341"/>
      <c r="I62" s="341"/>
      <c r="J62" s="341"/>
      <c r="K62" s="342" t="str">
        <f>IF(ISBLANK('00리'!H3),,'00리'!H3)</f>
        <v>경상북도 예천군 용궁면 월오리</v>
      </c>
      <c r="L62" s="343"/>
      <c r="M62" s="344"/>
      <c r="N62" s="337"/>
    </row>
    <row r="63" spans="1:22" s="345" customFormat="1" ht="9.9499999999999993" customHeight="1">
      <c r="A63" s="340"/>
      <c r="B63" s="341"/>
      <c r="C63" s="341"/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</row>
    <row r="64" spans="1:22" s="352" customFormat="1" ht="27.95" customHeight="1">
      <c r="A64" s="346" t="s">
        <v>1</v>
      </c>
      <c r="B64" s="347" t="s">
        <v>2</v>
      </c>
      <c r="C64" s="348"/>
      <c r="D64" s="349"/>
      <c r="E64" s="1040" t="s">
        <v>46</v>
      </c>
      <c r="F64" s="1041"/>
      <c r="G64" s="1042"/>
      <c r="H64" s="1040" t="s">
        <v>406</v>
      </c>
      <c r="I64" s="1041"/>
      <c r="J64" s="1042"/>
      <c r="K64" s="347" t="s">
        <v>47</v>
      </c>
      <c r="L64" s="348"/>
      <c r="M64" s="349"/>
      <c r="N64" s="350" t="s">
        <v>21</v>
      </c>
      <c r="O64" s="351"/>
      <c r="S64" s="351"/>
      <c r="T64" s="351"/>
      <c r="U64" s="351"/>
      <c r="V64" s="351"/>
    </row>
    <row r="65" spans="1:22" s="352" customFormat="1" ht="27.95" customHeight="1">
      <c r="A65" s="353"/>
      <c r="B65" s="354" t="s">
        <v>3</v>
      </c>
      <c r="C65" s="355" t="s">
        <v>4</v>
      </c>
      <c r="D65" s="356" t="s">
        <v>48</v>
      </c>
      <c r="E65" s="354" t="s">
        <v>3</v>
      </c>
      <c r="F65" s="355" t="s">
        <v>4</v>
      </c>
      <c r="G65" s="356" t="s">
        <v>48</v>
      </c>
      <c r="H65" s="354" t="s">
        <v>3</v>
      </c>
      <c r="I65" s="355" t="s">
        <v>4</v>
      </c>
      <c r="J65" s="356" t="s">
        <v>48</v>
      </c>
      <c r="K65" s="354" t="s">
        <v>3</v>
      </c>
      <c r="L65" s="355" t="s">
        <v>4</v>
      </c>
      <c r="M65" s="356" t="s">
        <v>48</v>
      </c>
      <c r="N65" s="357"/>
      <c r="P65" s="351"/>
      <c r="Q65" s="358" t="s">
        <v>49</v>
      </c>
      <c r="R65" s="358" t="s">
        <v>50</v>
      </c>
      <c r="S65" s="358" t="s">
        <v>51</v>
      </c>
      <c r="T65" s="358" t="s">
        <v>52</v>
      </c>
      <c r="U65" s="351"/>
      <c r="V65" s="351"/>
    </row>
    <row r="66" spans="1:22" s="352" customFormat="1" ht="23.1" customHeight="1">
      <c r="A66" s="359" t="s">
        <v>2</v>
      </c>
      <c r="B66" s="360">
        <f>SUM(B67:B91)</f>
        <v>0</v>
      </c>
      <c r="C66" s="361" t="s">
        <v>4</v>
      </c>
      <c r="D66" s="695">
        <f>SUM(D67:D91)</f>
        <v>0</v>
      </c>
      <c r="E66" s="360">
        <f>SUM(E67:E91)</f>
        <v>0</v>
      </c>
      <c r="F66" s="361" t="s">
        <v>4</v>
      </c>
      <c r="G66" s="695">
        <f>SUM(G67:G91)</f>
        <v>0</v>
      </c>
      <c r="H66" s="360">
        <f>SUM(H67:H91)</f>
        <v>0</v>
      </c>
      <c r="I66" s="361" t="s">
        <v>4</v>
      </c>
      <c r="J66" s="695">
        <f>SUM(J67:J91)</f>
        <v>0</v>
      </c>
      <c r="K66" s="360">
        <f>SUM(K67:K91)</f>
        <v>0</v>
      </c>
      <c r="L66" s="361" t="s">
        <v>4</v>
      </c>
      <c r="M66" s="695">
        <f>SUM(M67:M91)</f>
        <v>0</v>
      </c>
      <c r="N66" s="363"/>
      <c r="O66" s="351" t="str">
        <f>IF(EXACT(Q66,T66),"맞음","틀림")</f>
        <v>맞음</v>
      </c>
      <c r="P66" s="351" t="s">
        <v>3</v>
      </c>
      <c r="Q66" s="364">
        <f>SUM(B67:B91)</f>
        <v>0</v>
      </c>
      <c r="R66" s="364">
        <f>SUM(E67:E91)</f>
        <v>0</v>
      </c>
      <c r="S66" s="364">
        <f>SUM(K67:K91)</f>
        <v>0</v>
      </c>
      <c r="T66" s="364">
        <f>K66+E66</f>
        <v>0</v>
      </c>
      <c r="U66" s="351"/>
      <c r="V66" s="351"/>
    </row>
    <row r="67" spans="1:22" s="352" customFormat="1" ht="23.1" customHeight="1">
      <c r="A67" s="365" t="s">
        <v>6</v>
      </c>
      <c r="B67" s="366">
        <f>COUNTIF('00리'!$C$7:$C$501,"전")</f>
        <v>0</v>
      </c>
      <c r="C67" s="367" t="s">
        <v>4</v>
      </c>
      <c r="D67" s="696">
        <f>SUMIF('00리'!$C$7:$C$501,"전",'00리'!$E$7:$E$501)</f>
        <v>0</v>
      </c>
      <c r="E67" s="366">
        <f>COUNTIF('00리'!$Q$7:$Q$501,"전국")</f>
        <v>0</v>
      </c>
      <c r="F67" s="367" t="s">
        <v>4</v>
      </c>
      <c r="G67" s="696">
        <f>SUMIF('00리'!$Q$7:$Q$501,"전국",'00리'!$E$7:$E$501)</f>
        <v>0</v>
      </c>
      <c r="H67" s="366">
        <f>COUNTIF('00리'!$Q$7:$Q$501,"전공")</f>
        <v>0</v>
      </c>
      <c r="I67" s="367" t="s">
        <v>4</v>
      </c>
      <c r="J67" s="696">
        <f>SUMIF('00리'!$Q$7:$Q$501,"전공",'00리'!$E$7:$E$501)</f>
        <v>0</v>
      </c>
      <c r="K67" s="366">
        <f>B67-E67-H67</f>
        <v>0</v>
      </c>
      <c r="L67" s="367" t="s">
        <v>4</v>
      </c>
      <c r="M67" s="696">
        <f>D67-G67-J67</f>
        <v>0</v>
      </c>
      <c r="N67" s="369"/>
      <c r="O67" s="351" t="str">
        <f>IF(EXACT(Q67,T67),"맞음","틀림")</f>
        <v>맞음</v>
      </c>
      <c r="P67" s="351" t="s">
        <v>53</v>
      </c>
      <c r="Q67" s="364">
        <f>SUM(D67:D91)</f>
        <v>0</v>
      </c>
      <c r="R67" s="364">
        <f>SUM(G67:G91)</f>
        <v>0</v>
      </c>
      <c r="S67" s="364">
        <f>SUM(M67:M91)</f>
        <v>0</v>
      </c>
      <c r="T67" s="364">
        <f>G66+M66</f>
        <v>0</v>
      </c>
      <c r="U67" s="351"/>
      <c r="V67" s="351"/>
    </row>
    <row r="68" spans="1:22" s="352" customFormat="1" ht="23.1" customHeight="1">
      <c r="A68" s="365" t="s">
        <v>7</v>
      </c>
      <c r="B68" s="366">
        <f>COUNTIF('00리'!$C$7:$C$501,"답")</f>
        <v>0</v>
      </c>
      <c r="C68" s="367" t="s">
        <v>4</v>
      </c>
      <c r="D68" s="696">
        <f>SUMIF('00리'!$C$7:$C$501,"답",'00리'!$E$7:$E$501)</f>
        <v>0</v>
      </c>
      <c r="E68" s="366">
        <f>COUNTIF('00리'!$Q$7:$Q$501,"답국")</f>
        <v>0</v>
      </c>
      <c r="F68" s="367" t="s">
        <v>4</v>
      </c>
      <c r="G68" s="696">
        <f>SUMIF('00리'!$Q$7:$Q$501,"답국",'00리'!$E$7:$E$501)</f>
        <v>0</v>
      </c>
      <c r="H68" s="366">
        <f>COUNTIF('00리'!$Q$7:$Q$501,"답공")</f>
        <v>0</v>
      </c>
      <c r="I68" s="367" t="s">
        <v>4</v>
      </c>
      <c r="J68" s="696">
        <f>SUMIF('00리'!$Q$7:$Q$501,"답공",'00리'!$E$7:$E$501)</f>
        <v>0</v>
      </c>
      <c r="K68" s="366">
        <f t="shared" ref="K68:K91" si="4">B68-E68-H68</f>
        <v>0</v>
      </c>
      <c r="L68" s="367" t="s">
        <v>4</v>
      </c>
      <c r="M68" s="696">
        <f t="shared" ref="M68:M91" si="5">D68-G68-J68</f>
        <v>0</v>
      </c>
      <c r="N68" s="369"/>
      <c r="Q68" s="351"/>
      <c r="S68" s="351"/>
      <c r="U68" s="351"/>
      <c r="V68" s="351"/>
    </row>
    <row r="69" spans="1:22" s="352" customFormat="1" ht="23.1" customHeight="1">
      <c r="A69" s="370" t="s">
        <v>8</v>
      </c>
      <c r="B69" s="366">
        <f>COUNTIF('00리'!$C$7:$C$501,"임")</f>
        <v>0</v>
      </c>
      <c r="C69" s="367" t="s">
        <v>4</v>
      </c>
      <c r="D69" s="696">
        <f>SUMIF('00리'!$C$7:$C$501,"임",'00리'!$E$7:$E$501)</f>
        <v>0</v>
      </c>
      <c r="E69" s="366">
        <f>COUNTIF('00리'!$Q$7:$Q$501,"임국")</f>
        <v>0</v>
      </c>
      <c r="F69" s="367" t="s">
        <v>4</v>
      </c>
      <c r="G69" s="696">
        <f>SUMIF('00리'!$Q$7:$Q$501,"임국",'00리'!$E$7:$E$501)</f>
        <v>0</v>
      </c>
      <c r="H69" s="366">
        <f>COUNTIF('00리'!$Q$7:$Q$501,"임공")</f>
        <v>0</v>
      </c>
      <c r="I69" s="367" t="s">
        <v>4</v>
      </c>
      <c r="J69" s="696">
        <f>SUMIF('00리'!$Q$7:$Q$501,"임공",'00리'!$E$7:$E$501)</f>
        <v>0</v>
      </c>
      <c r="K69" s="366">
        <f t="shared" si="4"/>
        <v>0</v>
      </c>
      <c r="L69" s="367" t="s">
        <v>4</v>
      </c>
      <c r="M69" s="696">
        <f t="shared" si="5"/>
        <v>0</v>
      </c>
      <c r="N69" s="369"/>
      <c r="Q69" s="351"/>
      <c r="S69" s="351"/>
      <c r="U69" s="351"/>
      <c r="V69" s="351"/>
    </row>
    <row r="70" spans="1:22" s="352" customFormat="1" ht="23.1" customHeight="1">
      <c r="A70" s="365" t="s">
        <v>9</v>
      </c>
      <c r="B70" s="366">
        <f>COUNTIF('00리'!$C$7:$C$501,"대")</f>
        <v>0</v>
      </c>
      <c r="C70" s="367" t="s">
        <v>4</v>
      </c>
      <c r="D70" s="696">
        <f>SUMIF('00리'!$C$7:$C$501,"대",'00리'!$E$7:$E$501)</f>
        <v>0</v>
      </c>
      <c r="E70" s="366">
        <f>COUNTIF('00리'!$Q$7:$Q$501,"대국")</f>
        <v>0</v>
      </c>
      <c r="F70" s="367" t="s">
        <v>4</v>
      </c>
      <c r="G70" s="696">
        <f>SUMIF('00리'!$Q$7:$Q$501,"대국",'00리'!$E$7:$E$501)</f>
        <v>0</v>
      </c>
      <c r="H70" s="366">
        <f>COUNTIF('00리'!$Q$7:$Q$501,"대공")</f>
        <v>0</v>
      </c>
      <c r="I70" s="367" t="s">
        <v>4</v>
      </c>
      <c r="J70" s="696">
        <f>SUMIF('00리'!$Q$7:$Q$501,"대공",'00리'!$E$7:$E$501)</f>
        <v>0</v>
      </c>
      <c r="K70" s="366">
        <f t="shared" si="4"/>
        <v>0</v>
      </c>
      <c r="L70" s="367" t="s">
        <v>4</v>
      </c>
      <c r="M70" s="696">
        <f t="shared" si="5"/>
        <v>0</v>
      </c>
      <c r="N70" s="369"/>
      <c r="O70" s="351"/>
      <c r="P70" s="351"/>
      <c r="Q70" s="351"/>
      <c r="R70" s="351"/>
      <c r="S70" s="351"/>
      <c r="T70" s="351"/>
      <c r="U70" s="351"/>
      <c r="V70" s="351"/>
    </row>
    <row r="71" spans="1:22" s="352" customFormat="1" ht="23.1" customHeight="1">
      <c r="A71" s="365" t="s">
        <v>10</v>
      </c>
      <c r="B71" s="366">
        <f>COUNTIF('00리'!$C$7:$C$501,"도")</f>
        <v>0</v>
      </c>
      <c r="C71" s="367" t="s">
        <v>4</v>
      </c>
      <c r="D71" s="696">
        <f>SUMIF('00리'!$C$7:$C$501,"도",'00리'!$E$7:$E$501)</f>
        <v>0</v>
      </c>
      <c r="E71" s="366">
        <f>COUNTIF('00리'!$Q$7:$Q$501,"도국")</f>
        <v>0</v>
      </c>
      <c r="F71" s="367" t="s">
        <v>4</v>
      </c>
      <c r="G71" s="696">
        <f>SUMIF('00리'!$Q$7:$Q$501,"도국",'00리'!$E$7:$E$501)</f>
        <v>0</v>
      </c>
      <c r="H71" s="366">
        <f>COUNTIF('00리'!$Q$7:$Q$501,"도공")</f>
        <v>0</v>
      </c>
      <c r="I71" s="367" t="s">
        <v>4</v>
      </c>
      <c r="J71" s="696">
        <f>SUMIF('00리'!$Q$7:$Q$501,"도공",'00리'!$E$7:$E$501)</f>
        <v>0</v>
      </c>
      <c r="K71" s="366">
        <f t="shared" si="4"/>
        <v>0</v>
      </c>
      <c r="L71" s="367" t="s">
        <v>4</v>
      </c>
      <c r="M71" s="696">
        <f t="shared" si="5"/>
        <v>0</v>
      </c>
      <c r="N71" s="369"/>
      <c r="O71" s="351"/>
      <c r="P71" s="351"/>
      <c r="Q71" s="351"/>
      <c r="R71" s="351"/>
      <c r="S71" s="351"/>
      <c r="T71" s="351"/>
      <c r="U71" s="351"/>
      <c r="V71" s="351"/>
    </row>
    <row r="72" spans="1:22" s="352" customFormat="1" ht="23.1" customHeight="1">
      <c r="A72" s="365" t="s">
        <v>12</v>
      </c>
      <c r="B72" s="366">
        <f>COUNTIF('00리'!$C$7:$C$501,"구")</f>
        <v>0</v>
      </c>
      <c r="C72" s="367" t="s">
        <v>4</v>
      </c>
      <c r="D72" s="696">
        <f>SUMIF('00리'!$C$7:$C$501,"구",'00리'!$E$7:$E$501)</f>
        <v>0</v>
      </c>
      <c r="E72" s="366">
        <f>COUNTIF('00리'!$Q$7:$Q$501,"구국")</f>
        <v>0</v>
      </c>
      <c r="F72" s="367" t="s">
        <v>4</v>
      </c>
      <c r="G72" s="696">
        <f>SUMIF('00리'!$Q$7:$Q$501,"구국",'00리'!$E$7:$E$501)</f>
        <v>0</v>
      </c>
      <c r="H72" s="366">
        <f>COUNTIF('00리'!$Q$7:$Q$501,"구공")</f>
        <v>0</v>
      </c>
      <c r="I72" s="367" t="s">
        <v>4</v>
      </c>
      <c r="J72" s="696">
        <f>SUMIF('00리'!$Q$7:$Q$501,"구공",'00리'!$E$7:$E$501)</f>
        <v>0</v>
      </c>
      <c r="K72" s="366">
        <f t="shared" si="4"/>
        <v>0</v>
      </c>
      <c r="L72" s="367" t="s">
        <v>4</v>
      </c>
      <c r="M72" s="696">
        <f t="shared" si="5"/>
        <v>0</v>
      </c>
      <c r="N72" s="369"/>
      <c r="O72" s="351"/>
      <c r="P72" s="351"/>
      <c r="Q72" s="351"/>
      <c r="R72" s="351"/>
      <c r="S72" s="351"/>
      <c r="T72" s="351"/>
      <c r="U72" s="351"/>
      <c r="V72" s="351"/>
    </row>
    <row r="73" spans="1:22" s="352" customFormat="1" ht="23.1" customHeight="1">
      <c r="A73" s="365" t="s">
        <v>11</v>
      </c>
      <c r="B73" s="366">
        <f>COUNTIF('00리'!$C$7:$C$501,"천")</f>
        <v>0</v>
      </c>
      <c r="C73" s="367" t="s">
        <v>4</v>
      </c>
      <c r="D73" s="696">
        <f>SUMIF('00리'!$C$7:$C$501,"천",'00리'!$E$7:$E$501)</f>
        <v>0</v>
      </c>
      <c r="E73" s="366">
        <f>COUNTIF('00리'!$Q$7:$Q$501,"천국")</f>
        <v>0</v>
      </c>
      <c r="F73" s="367" t="s">
        <v>4</v>
      </c>
      <c r="G73" s="696">
        <f>SUMIF('00리'!$Q$7:$Q$501,"천국",'00리'!$E$7:$E$501)</f>
        <v>0</v>
      </c>
      <c r="H73" s="366">
        <f>COUNTIF('00리'!$Q$7:$Q$501,"천공")</f>
        <v>0</v>
      </c>
      <c r="I73" s="367" t="s">
        <v>4</v>
      </c>
      <c r="J73" s="696">
        <f>SUMIF('00리'!$Q$7:$Q$501,"천공",'00리'!$E$7:$E$501)</f>
        <v>0</v>
      </c>
      <c r="K73" s="366">
        <f t="shared" si="4"/>
        <v>0</v>
      </c>
      <c r="L73" s="367" t="s">
        <v>4</v>
      </c>
      <c r="M73" s="696">
        <f t="shared" si="5"/>
        <v>0</v>
      </c>
      <c r="N73" s="369"/>
      <c r="O73" s="351"/>
      <c r="P73" s="351"/>
      <c r="Q73" s="351"/>
      <c r="R73" s="351"/>
      <c r="S73" s="351"/>
      <c r="T73" s="351"/>
      <c r="U73" s="351"/>
      <c r="V73" s="351"/>
    </row>
    <row r="74" spans="1:22" s="352" customFormat="1" ht="23.1" customHeight="1">
      <c r="A74" s="365" t="s">
        <v>14</v>
      </c>
      <c r="B74" s="366">
        <f>COUNTIF('00리'!$C$7:$C$501,"유")</f>
        <v>0</v>
      </c>
      <c r="C74" s="367" t="s">
        <v>4</v>
      </c>
      <c r="D74" s="696">
        <f>SUMIF('00리'!$C$7:$C$501,"유",'00리'!$E$7:$E$501)</f>
        <v>0</v>
      </c>
      <c r="E74" s="366">
        <f>COUNTIF('00리'!$Q$7:$Q$501,"유국")</f>
        <v>0</v>
      </c>
      <c r="F74" s="367" t="s">
        <v>4</v>
      </c>
      <c r="G74" s="696">
        <f>SUMIF('00리'!$Q$7:$Q$501,"유국",'00리'!$E$7:$E$501)</f>
        <v>0</v>
      </c>
      <c r="H74" s="366">
        <f>COUNTIF('00리'!$Q$7:$Q$501,"유공")</f>
        <v>0</v>
      </c>
      <c r="I74" s="367" t="s">
        <v>4</v>
      </c>
      <c r="J74" s="696">
        <f>SUMIF('00리'!$Q$7:$Q$501,"유공",'00리'!$E$7:$E$501)</f>
        <v>0</v>
      </c>
      <c r="K74" s="366">
        <f t="shared" si="4"/>
        <v>0</v>
      </c>
      <c r="L74" s="367" t="s">
        <v>4</v>
      </c>
      <c r="M74" s="696">
        <f t="shared" si="5"/>
        <v>0</v>
      </c>
      <c r="N74" s="369"/>
      <c r="O74" s="351"/>
      <c r="P74" s="351"/>
      <c r="Q74" s="351"/>
      <c r="R74" s="351"/>
      <c r="S74" s="351"/>
      <c r="T74" s="351"/>
      <c r="U74" s="351"/>
      <c r="V74" s="351"/>
    </row>
    <row r="75" spans="1:22" s="352" customFormat="1" ht="23.1" customHeight="1">
      <c r="A75" s="365" t="s">
        <v>13</v>
      </c>
      <c r="B75" s="366">
        <f>COUNTIF('00리'!$C$7:$C$501,"제")</f>
        <v>0</v>
      </c>
      <c r="C75" s="367" t="s">
        <v>4</v>
      </c>
      <c r="D75" s="696">
        <f>SUMIF('00리'!$C$7:$C$501,"제",'00리'!$E$7:$E$501)</f>
        <v>0</v>
      </c>
      <c r="E75" s="366">
        <f>COUNTIF('00리'!$Q$7:$Q$501,"제국")</f>
        <v>0</v>
      </c>
      <c r="F75" s="367" t="s">
        <v>4</v>
      </c>
      <c r="G75" s="696">
        <f>SUMIF('00리'!$Q$7:$Q$501,"제국",'00리'!$E$7:$E$501)</f>
        <v>0</v>
      </c>
      <c r="H75" s="366">
        <f>COUNTIF('00리'!$Q$7:$Q$501,"제공")</f>
        <v>0</v>
      </c>
      <c r="I75" s="367" t="s">
        <v>4</v>
      </c>
      <c r="J75" s="696">
        <f>SUMIF('00리'!$Q$7:$Q$501,"제공",'00리'!$E$7:$E$501)</f>
        <v>0</v>
      </c>
      <c r="K75" s="366">
        <f t="shared" si="4"/>
        <v>0</v>
      </c>
      <c r="L75" s="367" t="s">
        <v>4</v>
      </c>
      <c r="M75" s="696">
        <f t="shared" si="5"/>
        <v>0</v>
      </c>
      <c r="N75" s="369"/>
      <c r="O75" s="351"/>
      <c r="P75" s="351"/>
      <c r="Q75" s="351"/>
      <c r="R75" s="351"/>
      <c r="S75" s="351"/>
      <c r="T75" s="351"/>
      <c r="U75" s="351"/>
      <c r="V75" s="351"/>
    </row>
    <row r="76" spans="1:22" s="352" customFormat="1" ht="23.1" customHeight="1">
      <c r="A76" s="365" t="s">
        <v>15</v>
      </c>
      <c r="B76" s="366">
        <f>COUNTIF('00리'!$C$7:$C$501,"과")</f>
        <v>0</v>
      </c>
      <c r="C76" s="367" t="s">
        <v>4</v>
      </c>
      <c r="D76" s="696">
        <f>SUMIF('00리'!$C$7:$C$501,"과",'00리'!$E$7:$E$501)</f>
        <v>0</v>
      </c>
      <c r="E76" s="366">
        <f>COUNTIF('00리'!$Q$7:$Q$501,"과국")</f>
        <v>0</v>
      </c>
      <c r="F76" s="367" t="s">
        <v>4</v>
      </c>
      <c r="G76" s="696">
        <f>SUMIF('00리'!$Q$7:$Q$501,"과국",'00리'!$E$7:$E$501)</f>
        <v>0</v>
      </c>
      <c r="H76" s="366">
        <f>COUNTIF('00리'!$Q$7:$Q$501,"과공")</f>
        <v>0</v>
      </c>
      <c r="I76" s="367" t="s">
        <v>4</v>
      </c>
      <c r="J76" s="696">
        <f>SUMIF('00리'!$Q$7:$Q$501,"과공",'00리'!$E$7:$E$501)</f>
        <v>0</v>
      </c>
      <c r="K76" s="366">
        <f t="shared" si="4"/>
        <v>0</v>
      </c>
      <c r="L76" s="367" t="s">
        <v>4</v>
      </c>
      <c r="M76" s="696">
        <f t="shared" si="5"/>
        <v>0</v>
      </c>
      <c r="N76" s="369"/>
      <c r="O76" s="351"/>
      <c r="P76" s="351"/>
      <c r="Q76" s="351"/>
      <c r="R76" s="351"/>
      <c r="S76" s="351"/>
      <c r="T76" s="351"/>
      <c r="U76" s="351"/>
      <c r="V76" s="351"/>
    </row>
    <row r="77" spans="1:22" s="352" customFormat="1" ht="23.1" customHeight="1">
      <c r="A77" s="365" t="s">
        <v>20</v>
      </c>
      <c r="B77" s="366">
        <f>COUNTIF('00리'!$C$7:$C$501,"장")</f>
        <v>0</v>
      </c>
      <c r="C77" s="367" t="s">
        <v>4</v>
      </c>
      <c r="D77" s="696">
        <f>SUMIF('00리'!$C$7:$C$501,"장",'00리'!$E$7:$E$501)</f>
        <v>0</v>
      </c>
      <c r="E77" s="366">
        <f>COUNTIF('00리'!$Q$7:$Q$501,"장국")</f>
        <v>0</v>
      </c>
      <c r="F77" s="367" t="s">
        <v>4</v>
      </c>
      <c r="G77" s="696">
        <f>SUMIF('00리'!$Q$7:$Q$501,"장국",'00리'!$E$7:$E$501)</f>
        <v>0</v>
      </c>
      <c r="H77" s="366">
        <f>COUNTIF('00리'!$Q$7:$Q$501,"장공")</f>
        <v>0</v>
      </c>
      <c r="I77" s="367" t="s">
        <v>4</v>
      </c>
      <c r="J77" s="696">
        <f>SUMIF('00리'!$Q$7:$Q$501,"장공",'00리'!$E$7:$E$501)</f>
        <v>0</v>
      </c>
      <c r="K77" s="366">
        <f t="shared" si="4"/>
        <v>0</v>
      </c>
      <c r="L77" s="367" t="s">
        <v>4</v>
      </c>
      <c r="M77" s="696">
        <f t="shared" si="5"/>
        <v>0</v>
      </c>
      <c r="N77" s="369"/>
      <c r="O77" s="351"/>
      <c r="P77" s="351"/>
      <c r="Q77" s="351"/>
      <c r="R77" s="351"/>
      <c r="S77" s="351"/>
      <c r="T77" s="351"/>
      <c r="U77" s="351"/>
      <c r="V77" s="351"/>
    </row>
    <row r="78" spans="1:22" s="352" customFormat="1" ht="23.1" customHeight="1">
      <c r="A78" s="365" t="s">
        <v>17</v>
      </c>
      <c r="B78" s="366">
        <f>COUNTIF('00리'!$C$7:$C$501,"목")</f>
        <v>0</v>
      </c>
      <c r="C78" s="367" t="s">
        <v>4</v>
      </c>
      <c r="D78" s="696">
        <f>SUMIF('00리'!$C$7:$C$501,"목",'00리'!$E$7:$E$501)</f>
        <v>0</v>
      </c>
      <c r="E78" s="366">
        <f>COUNTIF('00리'!$Q$7:$Q$501,"목국")</f>
        <v>0</v>
      </c>
      <c r="F78" s="367" t="s">
        <v>4</v>
      </c>
      <c r="G78" s="696">
        <f>SUMIF('00리'!$Q$7:$Q$501,"목국",'00리'!$E$7:$E$501)</f>
        <v>0</v>
      </c>
      <c r="H78" s="366">
        <f>COUNTIF('00리'!$Q$7:$Q$501,"목공")</f>
        <v>0</v>
      </c>
      <c r="I78" s="367" t="s">
        <v>4</v>
      </c>
      <c r="J78" s="696">
        <f>SUMIF('00리'!$Q$7:$Q$501,"목공",'00리'!$E$7:$E$501)</f>
        <v>0</v>
      </c>
      <c r="K78" s="366">
        <f t="shared" si="4"/>
        <v>0</v>
      </c>
      <c r="L78" s="367" t="s">
        <v>4</v>
      </c>
      <c r="M78" s="696">
        <f t="shared" si="5"/>
        <v>0</v>
      </c>
      <c r="N78" s="369"/>
      <c r="O78" s="351"/>
      <c r="P78" s="351"/>
      <c r="Q78" s="351"/>
      <c r="R78" s="351"/>
      <c r="S78" s="351"/>
      <c r="T78" s="351"/>
      <c r="U78" s="351"/>
      <c r="V78" s="351"/>
    </row>
    <row r="79" spans="1:22" s="352" customFormat="1" ht="23.1" customHeight="1">
      <c r="A79" s="365" t="s">
        <v>22</v>
      </c>
      <c r="B79" s="366">
        <f>COUNTIF('00리'!$C$7:$C$501,"학")</f>
        <v>0</v>
      </c>
      <c r="C79" s="367" t="s">
        <v>4</v>
      </c>
      <c r="D79" s="696">
        <f>SUMIF('00리'!$C$7:$C$501,"학",'00리'!$E$7:$E$501)</f>
        <v>0</v>
      </c>
      <c r="E79" s="366">
        <f>COUNTIF('00리'!$Q$7:$Q$501,"학국")</f>
        <v>0</v>
      </c>
      <c r="F79" s="367" t="s">
        <v>4</v>
      </c>
      <c r="G79" s="696">
        <f>SUMIF('00리'!$Q$7:$Q$501,"학국",'00리'!$E$7:$E$501)</f>
        <v>0</v>
      </c>
      <c r="H79" s="366">
        <f>COUNTIF('00리'!$Q$7:$Q$501,"학공")</f>
        <v>0</v>
      </c>
      <c r="I79" s="367" t="s">
        <v>4</v>
      </c>
      <c r="J79" s="696">
        <f>SUMIF('00리'!$Q$7:$Q$501,"학공",'00리'!$E$7:$E$501)</f>
        <v>0</v>
      </c>
      <c r="K79" s="366">
        <f t="shared" si="4"/>
        <v>0</v>
      </c>
      <c r="L79" s="367" t="s">
        <v>4</v>
      </c>
      <c r="M79" s="696">
        <f t="shared" si="5"/>
        <v>0</v>
      </c>
      <c r="N79" s="369"/>
      <c r="O79" s="351"/>
      <c r="P79" s="351"/>
      <c r="Q79" s="351"/>
      <c r="R79" s="351"/>
      <c r="S79" s="351"/>
      <c r="T79" s="351"/>
      <c r="U79" s="351"/>
      <c r="V79" s="351"/>
    </row>
    <row r="80" spans="1:22" s="352" customFormat="1" ht="23.1" customHeight="1">
      <c r="A80" s="365" t="s">
        <v>40</v>
      </c>
      <c r="B80" s="366">
        <f>COUNTIF('00리'!$C$7:$C$501,"철")</f>
        <v>0</v>
      </c>
      <c r="C80" s="367" t="s">
        <v>4</v>
      </c>
      <c r="D80" s="696">
        <f>SUMIF('00리'!$C$7:$C$501,"철",'00리'!$E$7:$E$501)</f>
        <v>0</v>
      </c>
      <c r="E80" s="366">
        <f>COUNTIF('00리'!$Q$7:$Q$501,"철국")</f>
        <v>0</v>
      </c>
      <c r="F80" s="367" t="s">
        <v>4</v>
      </c>
      <c r="G80" s="696">
        <f>SUMIF('00리'!$Q$7:$Q$501,"철국",'00리'!$E$7:$E$501)</f>
        <v>0</v>
      </c>
      <c r="H80" s="366">
        <f>COUNTIF('00리'!$Q$7:$Q$501,"철공")</f>
        <v>0</v>
      </c>
      <c r="I80" s="367" t="s">
        <v>4</v>
      </c>
      <c r="J80" s="696">
        <f>SUMIF('00리'!$Q$7:$Q$501,"철공",'00리'!$E$7:$E$501)</f>
        <v>0</v>
      </c>
      <c r="K80" s="366">
        <f t="shared" si="4"/>
        <v>0</v>
      </c>
      <c r="L80" s="367" t="s">
        <v>4</v>
      </c>
      <c r="M80" s="696">
        <f t="shared" si="5"/>
        <v>0</v>
      </c>
      <c r="N80" s="369"/>
      <c r="O80" s="351"/>
      <c r="P80" s="351"/>
      <c r="Q80" s="351"/>
      <c r="R80" s="351"/>
      <c r="S80" s="351"/>
      <c r="T80" s="351"/>
      <c r="U80" s="351"/>
      <c r="V80" s="351"/>
    </row>
    <row r="81" spans="1:22" s="352" customFormat="1" ht="23.1" customHeight="1">
      <c r="A81" s="365" t="s">
        <v>16</v>
      </c>
      <c r="B81" s="366">
        <f>COUNTIF('00리'!$C$7:$C$501,"묘")</f>
        <v>0</v>
      </c>
      <c r="C81" s="367" t="s">
        <v>4</v>
      </c>
      <c r="D81" s="696">
        <f>SUMIF('00리'!$C$7:$C$501,"묘",'00리'!$E$7:$E$501)</f>
        <v>0</v>
      </c>
      <c r="E81" s="366">
        <f>COUNTIF('00리'!$Q$7:$Q$501,"묘국")</f>
        <v>0</v>
      </c>
      <c r="F81" s="367" t="s">
        <v>4</v>
      </c>
      <c r="G81" s="696">
        <f>SUMIF('00리'!$Q$7:$Q$501,"묘국",'00리'!$E$7:$E$501)</f>
        <v>0</v>
      </c>
      <c r="H81" s="366">
        <f>COUNTIF('00리'!$Q$7:$Q$501,"묘공")</f>
        <v>0</v>
      </c>
      <c r="I81" s="367" t="s">
        <v>4</v>
      </c>
      <c r="J81" s="696">
        <f>SUMIF('00리'!$Q$7:$Q$501,"묘공",'00리'!$E$7:$E$501)</f>
        <v>0</v>
      </c>
      <c r="K81" s="366">
        <f t="shared" si="4"/>
        <v>0</v>
      </c>
      <c r="L81" s="367" t="s">
        <v>4</v>
      </c>
      <c r="M81" s="696">
        <f t="shared" si="5"/>
        <v>0</v>
      </c>
      <c r="N81" s="369"/>
      <c r="O81" s="351"/>
      <c r="P81" s="351"/>
      <c r="Q81" s="351"/>
      <c r="R81" s="351"/>
      <c r="S81" s="351"/>
      <c r="T81" s="351"/>
      <c r="U81" s="351"/>
      <c r="V81" s="351"/>
    </row>
    <row r="82" spans="1:22" s="352" customFormat="1" ht="23.1" customHeight="1">
      <c r="A82" s="365" t="s">
        <v>304</v>
      </c>
      <c r="B82" s="366">
        <f>COUNTIF('00리'!$C$7:$C$501,"차")</f>
        <v>0</v>
      </c>
      <c r="C82" s="367" t="s">
        <v>4</v>
      </c>
      <c r="D82" s="696">
        <f>SUMIF('00리'!$C$7:$C$501,"차",'00리'!$E$7:$E$501)</f>
        <v>0</v>
      </c>
      <c r="E82" s="366">
        <f>COUNTIF('00리'!$Q$7:$Q$501,"차국")</f>
        <v>0</v>
      </c>
      <c r="F82" s="367" t="s">
        <v>4</v>
      </c>
      <c r="G82" s="696">
        <f>SUMIF('00리'!$Q$7:$Q$501,"차국",'00리'!$E$7:$E$501)</f>
        <v>0</v>
      </c>
      <c r="H82" s="366">
        <f>COUNTIF('00리'!$Q$7:$Q$501,"차공")</f>
        <v>0</v>
      </c>
      <c r="I82" s="367" t="s">
        <v>4</v>
      </c>
      <c r="J82" s="696">
        <f>SUMIF('00리'!$Q$7:$Q$501,"차공",'00리'!$E$7:$E$501)</f>
        <v>0</v>
      </c>
      <c r="K82" s="366">
        <f t="shared" si="4"/>
        <v>0</v>
      </c>
      <c r="L82" s="367" t="s">
        <v>4</v>
      </c>
      <c r="M82" s="696">
        <f t="shared" si="5"/>
        <v>0</v>
      </c>
      <c r="N82" s="369"/>
      <c r="O82" s="351"/>
      <c r="P82" s="351"/>
      <c r="Q82" s="351"/>
      <c r="R82" s="351"/>
      <c r="S82" s="351"/>
      <c r="T82" s="351"/>
      <c r="U82" s="351"/>
      <c r="V82" s="351"/>
    </row>
    <row r="83" spans="1:22" s="352" customFormat="1" ht="23.1" customHeight="1">
      <c r="A83" s="365" t="s">
        <v>18</v>
      </c>
      <c r="B83" s="366">
        <f>COUNTIF('00리'!$C$7:$C$501,"잡")</f>
        <v>0</v>
      </c>
      <c r="C83" s="367" t="s">
        <v>4</v>
      </c>
      <c r="D83" s="696">
        <f>SUMIF('00리'!$C$7:$C$501,"잡",'00리'!$E$7:$E$501)</f>
        <v>0</v>
      </c>
      <c r="E83" s="366">
        <f>COUNTIF('00리'!$Q$7:$Q$501,"잡국")</f>
        <v>0</v>
      </c>
      <c r="F83" s="367" t="s">
        <v>4</v>
      </c>
      <c r="G83" s="696">
        <f>SUMIF('00리'!$Q$7:$Q$501,"잡국",'00리'!$E$7:$E$501)</f>
        <v>0</v>
      </c>
      <c r="H83" s="366">
        <f>COUNTIF('00리'!$Q$7:$Q$501,"잡공")</f>
        <v>0</v>
      </c>
      <c r="I83" s="367" t="s">
        <v>4</v>
      </c>
      <c r="J83" s="696">
        <f>SUMIF('00리'!$Q$7:$Q$501,"잡공",'00리'!$E$7:$E$501)</f>
        <v>0</v>
      </c>
      <c r="K83" s="366">
        <f t="shared" si="4"/>
        <v>0</v>
      </c>
      <c r="L83" s="367" t="s">
        <v>4</v>
      </c>
      <c r="M83" s="696">
        <f t="shared" si="5"/>
        <v>0</v>
      </c>
      <c r="N83" s="369"/>
      <c r="O83" s="351"/>
      <c r="P83" s="351"/>
      <c r="Q83" s="351"/>
      <c r="R83" s="351"/>
      <c r="S83" s="351"/>
      <c r="T83" s="351"/>
      <c r="U83" s="351"/>
      <c r="V83" s="351"/>
    </row>
    <row r="84" spans="1:22" s="352" customFormat="1" ht="23.1" customHeight="1">
      <c r="A84" s="365" t="s">
        <v>41</v>
      </c>
      <c r="B84" s="366">
        <f>COUNTIF('00리'!$C$7:$C$501,"종")</f>
        <v>0</v>
      </c>
      <c r="C84" s="367" t="s">
        <v>4</v>
      </c>
      <c r="D84" s="696">
        <f>SUMIF('00리'!$C$7:$C$501,"종",'00리'!$E$7:$E$501)</f>
        <v>0</v>
      </c>
      <c r="E84" s="366">
        <f>COUNTIF('00리'!$Q$7:$Q$501,"종국")</f>
        <v>0</v>
      </c>
      <c r="F84" s="367" t="s">
        <v>4</v>
      </c>
      <c r="G84" s="696">
        <f>SUMIF('00리'!$Q$7:$Q$501,"종국",'00리'!$E$7:$E$501)</f>
        <v>0</v>
      </c>
      <c r="H84" s="366">
        <f>COUNTIF('00리'!$Q$7:$Q$501,"종공")</f>
        <v>0</v>
      </c>
      <c r="I84" s="367" t="s">
        <v>4</v>
      </c>
      <c r="J84" s="696">
        <f>SUMIF('00리'!$Q$7:$Q$501,"종공",'00리'!$E$7:$E$501)</f>
        <v>0</v>
      </c>
      <c r="K84" s="366">
        <f t="shared" si="4"/>
        <v>0</v>
      </c>
      <c r="L84" s="367" t="s">
        <v>4</v>
      </c>
      <c r="M84" s="696">
        <f t="shared" si="5"/>
        <v>0</v>
      </c>
      <c r="N84" s="369"/>
      <c r="O84" s="351"/>
      <c r="P84" s="351"/>
      <c r="Q84" s="351"/>
      <c r="R84" s="351"/>
      <c r="S84" s="351"/>
      <c r="T84" s="351"/>
      <c r="U84" s="351"/>
      <c r="V84" s="351"/>
    </row>
    <row r="85" spans="1:22" s="352" customFormat="1" ht="23.1" customHeight="1">
      <c r="A85" s="371" t="s">
        <v>305</v>
      </c>
      <c r="B85" s="366">
        <f>COUNTIF('00리'!$C$7:$C$501,"주")</f>
        <v>0</v>
      </c>
      <c r="C85" s="367" t="s">
        <v>4</v>
      </c>
      <c r="D85" s="696">
        <f>SUMIF('00리'!$C$7:$C$501,"주",'00리'!$E$7:$E$501)</f>
        <v>0</v>
      </c>
      <c r="E85" s="366">
        <f>COUNTIF('00리'!$Q$7:$Q$501,"주국")</f>
        <v>0</v>
      </c>
      <c r="F85" s="367" t="s">
        <v>4</v>
      </c>
      <c r="G85" s="696">
        <f>SUMIF('00리'!$Q$7:$Q$501,"주국",'00리'!$E$7:$E$501)</f>
        <v>0</v>
      </c>
      <c r="H85" s="366">
        <f>COUNTIF('00리'!$Q$7:$Q$501,"주공")</f>
        <v>0</v>
      </c>
      <c r="I85" s="367" t="s">
        <v>4</v>
      </c>
      <c r="J85" s="696">
        <f>SUMIF('00리'!$Q$7:$Q$501,"주공",'00리'!$E$7:$E$501)</f>
        <v>0</v>
      </c>
      <c r="K85" s="366">
        <f t="shared" si="4"/>
        <v>0</v>
      </c>
      <c r="L85" s="367" t="s">
        <v>4</v>
      </c>
      <c r="M85" s="696">
        <f t="shared" si="5"/>
        <v>0</v>
      </c>
      <c r="N85" s="369"/>
      <c r="O85" s="351"/>
      <c r="P85" s="351"/>
      <c r="Q85" s="351"/>
      <c r="R85" s="351"/>
      <c r="S85" s="351"/>
      <c r="T85" s="351"/>
      <c r="U85" s="351"/>
      <c r="V85" s="351"/>
    </row>
    <row r="86" spans="1:22" s="352" customFormat="1" ht="23.1" customHeight="1">
      <c r="A86" s="371" t="s">
        <v>42</v>
      </c>
      <c r="B86" s="366">
        <f>COUNTIF('00리'!$C$7:$C$501,"공")</f>
        <v>0</v>
      </c>
      <c r="C86" s="367" t="s">
        <v>4</v>
      </c>
      <c r="D86" s="696">
        <f>SUMIF('00리'!$C$7:$C$501,"공",'00리'!$E$7:$E$501)</f>
        <v>0</v>
      </c>
      <c r="E86" s="366">
        <f>COUNTIF('00리'!$Q$7:$Q$501,"공국")</f>
        <v>0</v>
      </c>
      <c r="F86" s="367" t="s">
        <v>4</v>
      </c>
      <c r="G86" s="696">
        <f>SUMIF('00리'!$Q$7:$Q$501,"공국",'00리'!$E$7:$E$501)</f>
        <v>0</v>
      </c>
      <c r="H86" s="366">
        <f>COUNTIF('00리'!$Q$7:$Q$501,"공공")</f>
        <v>0</v>
      </c>
      <c r="I86" s="367" t="s">
        <v>4</v>
      </c>
      <c r="J86" s="696">
        <f>SUMIF('00리'!$Q$7:$Q$501,"공공",'00리'!$E$7:$E$501)</f>
        <v>0</v>
      </c>
      <c r="K86" s="366">
        <f t="shared" si="4"/>
        <v>0</v>
      </c>
      <c r="L86" s="367" t="s">
        <v>4</v>
      </c>
      <c r="M86" s="696">
        <f t="shared" si="5"/>
        <v>0</v>
      </c>
      <c r="N86" s="369"/>
      <c r="O86" s="351"/>
      <c r="P86" s="351"/>
      <c r="Q86" s="351"/>
      <c r="R86" s="351"/>
      <c r="S86" s="351"/>
      <c r="T86" s="351"/>
      <c r="U86" s="351"/>
      <c r="V86" s="351"/>
    </row>
    <row r="87" spans="1:22" s="352" customFormat="1" ht="23.1" customHeight="1">
      <c r="A87" s="371" t="s">
        <v>43</v>
      </c>
      <c r="B87" s="366">
        <f>COUNTIF('00리'!$C$7:$C$501,"체")</f>
        <v>0</v>
      </c>
      <c r="C87" s="367" t="s">
        <v>4</v>
      </c>
      <c r="D87" s="696">
        <f>SUMIF('00리'!$C$7:$C$501,"체",'00리'!$E$7:$E$501)</f>
        <v>0</v>
      </c>
      <c r="E87" s="366">
        <f>COUNTIF('00리'!$Q$7:$Q$501,"체국")</f>
        <v>0</v>
      </c>
      <c r="F87" s="367" t="s">
        <v>4</v>
      </c>
      <c r="G87" s="696">
        <f>SUMIF('00리'!$Q$7:$Q$501,"체국",'00리'!$E$7:$E$501)</f>
        <v>0</v>
      </c>
      <c r="H87" s="366">
        <f>COUNTIF('00리'!$Q$7:$Q$501,"체공")</f>
        <v>0</v>
      </c>
      <c r="I87" s="367" t="s">
        <v>4</v>
      </c>
      <c r="J87" s="696">
        <f>SUMIF('00리'!$Q$7:$Q$501,"체공",'00리'!$E$7:$E$501)</f>
        <v>0</v>
      </c>
      <c r="K87" s="366">
        <f t="shared" si="4"/>
        <v>0</v>
      </c>
      <c r="L87" s="367" t="s">
        <v>4</v>
      </c>
      <c r="M87" s="696">
        <f t="shared" si="5"/>
        <v>0</v>
      </c>
      <c r="N87" s="369"/>
      <c r="O87" s="351"/>
      <c r="P87" s="351"/>
      <c r="Q87" s="351"/>
      <c r="R87" s="351"/>
      <c r="S87" s="351"/>
      <c r="T87" s="351"/>
      <c r="U87" s="351"/>
      <c r="V87" s="351"/>
    </row>
    <row r="88" spans="1:22" s="352" customFormat="1" ht="23.1" customHeight="1">
      <c r="A88" s="371" t="s">
        <v>44</v>
      </c>
      <c r="B88" s="366">
        <f>COUNTIF('00리'!$C$7:$C$501,"원")</f>
        <v>0</v>
      </c>
      <c r="C88" s="367" t="s">
        <v>4</v>
      </c>
      <c r="D88" s="696">
        <f>SUMIF('00리'!$C$7:$C$501,"원",'00리'!$E$7:$E$501)</f>
        <v>0</v>
      </c>
      <c r="E88" s="366">
        <f>COUNTIF('00리'!$Q$7:$Q$501,"원국")</f>
        <v>0</v>
      </c>
      <c r="F88" s="367" t="s">
        <v>4</v>
      </c>
      <c r="G88" s="696">
        <f>SUMIF('00리'!$Q$7:$Q$501,"원국",'00리'!$E$7:$E$501)</f>
        <v>0</v>
      </c>
      <c r="H88" s="366">
        <f>COUNTIF('00리'!$Q$7:$Q$501,"원공")</f>
        <v>0</v>
      </c>
      <c r="I88" s="367" t="s">
        <v>4</v>
      </c>
      <c r="J88" s="696">
        <f>SUMIF('00리'!$Q$7:$Q$501,"원공",'00리'!$E$7:$E$501)</f>
        <v>0</v>
      </c>
      <c r="K88" s="366">
        <f t="shared" si="4"/>
        <v>0</v>
      </c>
      <c r="L88" s="367" t="s">
        <v>4</v>
      </c>
      <c r="M88" s="696">
        <f t="shared" si="5"/>
        <v>0</v>
      </c>
      <c r="N88" s="369"/>
      <c r="O88" s="351"/>
      <c r="P88" s="351"/>
      <c r="Q88" s="351"/>
      <c r="R88" s="351"/>
      <c r="S88" s="351"/>
      <c r="T88" s="351"/>
      <c r="U88" s="351"/>
      <c r="V88" s="351"/>
    </row>
    <row r="89" spans="1:22" s="352" customFormat="1" ht="23.1" customHeight="1">
      <c r="A89" s="371" t="s">
        <v>306</v>
      </c>
      <c r="B89" s="366">
        <f>COUNTIF('00리'!$C$7:$C$501,"수")</f>
        <v>0</v>
      </c>
      <c r="C89" s="367" t="s">
        <v>4</v>
      </c>
      <c r="D89" s="696">
        <f>SUMIF('00리'!$C$7:$C$501,"수",'00리'!$E$7:$E$501)</f>
        <v>0</v>
      </c>
      <c r="E89" s="366">
        <f>COUNTIF('00리'!$Q$7:$Q$501,"수국")</f>
        <v>0</v>
      </c>
      <c r="F89" s="367" t="s">
        <v>4</v>
      </c>
      <c r="G89" s="696">
        <f>SUMIF('00리'!$Q$7:$Q$501,"수국",'00리'!$E$7:$E$501)</f>
        <v>0</v>
      </c>
      <c r="H89" s="366">
        <f>COUNTIF('00리'!$Q$7:$Q$501,"수공")</f>
        <v>0</v>
      </c>
      <c r="I89" s="367" t="s">
        <v>4</v>
      </c>
      <c r="J89" s="696">
        <f>SUMIF('00리'!$Q$7:$Q$501,"수공",'00리'!$E$7:$E$501)</f>
        <v>0</v>
      </c>
      <c r="K89" s="366">
        <f t="shared" si="4"/>
        <v>0</v>
      </c>
      <c r="L89" s="367" t="s">
        <v>4</v>
      </c>
      <c r="M89" s="696">
        <f t="shared" si="5"/>
        <v>0</v>
      </c>
      <c r="N89" s="369"/>
      <c r="O89" s="351"/>
      <c r="P89" s="351"/>
      <c r="Q89" s="351"/>
      <c r="R89" s="351"/>
      <c r="S89" s="351"/>
      <c r="T89" s="351"/>
      <c r="U89" s="351"/>
      <c r="V89" s="351"/>
    </row>
    <row r="90" spans="1:22" s="352" customFormat="1" ht="23.1" customHeight="1">
      <c r="A90" s="371" t="s">
        <v>307</v>
      </c>
      <c r="B90" s="366">
        <f>COUNTIF('00리'!$C$7:$C$501,"창")</f>
        <v>0</v>
      </c>
      <c r="C90" s="367" t="s">
        <v>4</v>
      </c>
      <c r="D90" s="696">
        <f>SUMIF('00리'!$C$7:$C$501,"창",'00리'!$E$7:$E$501)</f>
        <v>0</v>
      </c>
      <c r="E90" s="366">
        <f>COUNTIF('00리'!$Q$7:$Q$501,"창국")</f>
        <v>0</v>
      </c>
      <c r="F90" s="367" t="s">
        <v>4</v>
      </c>
      <c r="G90" s="696">
        <f>SUMIF('00리'!$Q$7:$Q$501,"창국",'00리'!$E$7:$E$501)</f>
        <v>0</v>
      </c>
      <c r="H90" s="366">
        <f>COUNTIF('00리'!$Q$7:$Q$501,"창공")</f>
        <v>0</v>
      </c>
      <c r="I90" s="367" t="s">
        <v>4</v>
      </c>
      <c r="J90" s="696">
        <f>SUMIF('00리'!$Q$7:$Q$501,"창공",'00리'!$E$7:$E$501)</f>
        <v>0</v>
      </c>
      <c r="K90" s="366">
        <f t="shared" si="4"/>
        <v>0</v>
      </c>
      <c r="L90" s="367" t="s">
        <v>4</v>
      </c>
      <c r="M90" s="696">
        <f t="shared" si="5"/>
        <v>0</v>
      </c>
      <c r="N90" s="369"/>
      <c r="O90" s="351"/>
      <c r="P90" s="351"/>
      <c r="Q90" s="351"/>
      <c r="R90" s="351"/>
      <c r="S90" s="351"/>
      <c r="T90" s="351"/>
      <c r="U90" s="351"/>
      <c r="V90" s="351"/>
    </row>
    <row r="91" spans="1:22" s="352" customFormat="1" ht="23.1" customHeight="1">
      <c r="A91" s="372" t="s">
        <v>308</v>
      </c>
      <c r="B91" s="373">
        <f>COUNTIF('00리'!$C$7:$C$501,"가")</f>
        <v>0</v>
      </c>
      <c r="C91" s="374" t="s">
        <v>4</v>
      </c>
      <c r="D91" s="697">
        <f>SUMIF('00리'!$C$7:$C$501,"가",'00리'!$E$7:$E$501)</f>
        <v>0</v>
      </c>
      <c r="E91" s="373">
        <f>COUNTIF('00리'!$Q$7:$Q$501,"국")</f>
        <v>0</v>
      </c>
      <c r="F91" s="374" t="s">
        <v>4</v>
      </c>
      <c r="G91" s="697">
        <f>SUMIF('00리'!$Q$7:$Q$501,"국",'00리'!$E$7:$E$501)</f>
        <v>0</v>
      </c>
      <c r="H91" s="373">
        <f>COUNTIF('00리'!$Q$7:$Q$501,"공")</f>
        <v>0</v>
      </c>
      <c r="I91" s="374" t="s">
        <v>4</v>
      </c>
      <c r="J91" s="697">
        <f>SUMIF('00리'!$Q$7:$Q$501,"공",'00리'!$E$7:$E$501)</f>
        <v>0</v>
      </c>
      <c r="K91" s="373">
        <f t="shared" si="4"/>
        <v>0</v>
      </c>
      <c r="L91" s="374" t="s">
        <v>4</v>
      </c>
      <c r="M91" s="697">
        <f t="shared" si="5"/>
        <v>0</v>
      </c>
      <c r="N91" s="376"/>
      <c r="O91" s="351"/>
      <c r="P91" s="351"/>
      <c r="Q91" s="351"/>
      <c r="R91" s="351"/>
      <c r="S91" s="351"/>
      <c r="T91" s="351"/>
      <c r="U91" s="351"/>
      <c r="V91" s="351"/>
    </row>
    <row r="92" spans="1:22" s="345" customFormat="1" ht="20.100000000000001" customHeight="1">
      <c r="A92" s="340">
        <f ca="1">IF(EXACT(O96,O97),,"검산확인요!!!")</f>
        <v>0</v>
      </c>
      <c r="B92" s="341"/>
      <c r="C92" s="341"/>
      <c r="D92" s="341"/>
      <c r="E92" s="341"/>
      <c r="F92" s="341"/>
      <c r="G92" s="341"/>
      <c r="H92" s="341"/>
      <c r="I92" s="341"/>
      <c r="J92" s="341"/>
      <c r="K92" s="342" t="str">
        <f>IF(ISBLANK('001'!H3),,'001'!H3)</f>
        <v>경상북도 예천군 개포면 장송리</v>
      </c>
      <c r="L92" s="343"/>
      <c r="M92" s="344"/>
      <c r="N92" s="337"/>
    </row>
    <row r="93" spans="1:22" s="345" customFormat="1" ht="9.9499999999999993" customHeight="1">
      <c r="A93" s="340"/>
      <c r="B93" s="341"/>
      <c r="C93" s="341"/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</row>
    <row r="94" spans="1:22" s="352" customFormat="1" ht="27.95" customHeight="1">
      <c r="A94" s="346" t="s">
        <v>1</v>
      </c>
      <c r="B94" s="347" t="s">
        <v>2</v>
      </c>
      <c r="C94" s="348"/>
      <c r="D94" s="349"/>
      <c r="E94" s="347" t="s">
        <v>46</v>
      </c>
      <c r="F94" s="348"/>
      <c r="G94" s="349"/>
      <c r="H94" s="347" t="s">
        <v>421</v>
      </c>
      <c r="I94" s="348"/>
      <c r="J94" s="349"/>
      <c r="K94" s="347" t="s">
        <v>47</v>
      </c>
      <c r="L94" s="348"/>
      <c r="M94" s="349"/>
      <c r="N94" s="350" t="s">
        <v>21</v>
      </c>
      <c r="O94" s="351"/>
      <c r="S94" s="351"/>
      <c r="T94" s="351"/>
      <c r="U94" s="351"/>
      <c r="V94" s="351"/>
    </row>
    <row r="95" spans="1:22" s="352" customFormat="1" ht="27.95" customHeight="1">
      <c r="A95" s="353"/>
      <c r="B95" s="354" t="s">
        <v>3</v>
      </c>
      <c r="C95" s="355" t="s">
        <v>4</v>
      </c>
      <c r="D95" s="356" t="s">
        <v>48</v>
      </c>
      <c r="E95" s="354" t="s">
        <v>3</v>
      </c>
      <c r="F95" s="355" t="s">
        <v>4</v>
      </c>
      <c r="G95" s="356" t="s">
        <v>48</v>
      </c>
      <c r="H95" s="354" t="s">
        <v>3</v>
      </c>
      <c r="I95" s="355" t="s">
        <v>4</v>
      </c>
      <c r="J95" s="356" t="s">
        <v>48</v>
      </c>
      <c r="K95" s="354" t="s">
        <v>3</v>
      </c>
      <c r="L95" s="355" t="s">
        <v>4</v>
      </c>
      <c r="M95" s="356" t="s">
        <v>48</v>
      </c>
      <c r="N95" s="357"/>
      <c r="P95" s="351"/>
      <c r="Q95" s="358" t="s">
        <v>49</v>
      </c>
      <c r="R95" s="358" t="s">
        <v>50</v>
      </c>
      <c r="S95" s="358" t="s">
        <v>51</v>
      </c>
      <c r="T95" s="358" t="s">
        <v>52</v>
      </c>
      <c r="U95" s="351"/>
      <c r="V95" s="351"/>
    </row>
    <row r="96" spans="1:22" s="352" customFormat="1" ht="23.1" customHeight="1">
      <c r="A96" s="359" t="s">
        <v>2</v>
      </c>
      <c r="B96" s="360">
        <f>SUM(B97:B121)</f>
        <v>0</v>
      </c>
      <c r="C96" s="361" t="s">
        <v>4</v>
      </c>
      <c r="D96" s="362">
        <f ca="1">SUM(D97:D121)</f>
        <v>0</v>
      </c>
      <c r="E96" s="360">
        <f>SUM(E97:E121)</f>
        <v>0</v>
      </c>
      <c r="F96" s="361" t="s">
        <v>4</v>
      </c>
      <c r="G96" s="362">
        <f>SUM(G97:G121)</f>
        <v>0</v>
      </c>
      <c r="H96" s="360">
        <f>SUM(H97:H121)</f>
        <v>0</v>
      </c>
      <c r="I96" s="361" t="s">
        <v>4</v>
      </c>
      <c r="J96" s="362">
        <f>SUM(J97:J121)</f>
        <v>0</v>
      </c>
      <c r="K96" s="360">
        <f>SUM(K97:K121)</f>
        <v>0</v>
      </c>
      <c r="L96" s="361" t="s">
        <v>4</v>
      </c>
      <c r="M96" s="362">
        <f ca="1">SUM(M97:M121)</f>
        <v>0</v>
      </c>
      <c r="N96" s="363"/>
      <c r="O96" s="351" t="str">
        <f>IF(EXACT(Q96,T96),"맞음","틀림")</f>
        <v>맞음</v>
      </c>
      <c r="P96" s="351" t="s">
        <v>3</v>
      </c>
      <c r="Q96" s="364">
        <f>SUM(B97:B121)</f>
        <v>0</v>
      </c>
      <c r="R96" s="364">
        <f>SUM(E97:E121)</f>
        <v>0</v>
      </c>
      <c r="S96" s="364">
        <f>SUM(K97:K121)</f>
        <v>0</v>
      </c>
      <c r="T96" s="364">
        <f>K96+E96</f>
        <v>0</v>
      </c>
      <c r="U96" s="351"/>
      <c r="V96" s="351"/>
    </row>
    <row r="97" spans="1:22" s="352" customFormat="1" ht="23.1" customHeight="1">
      <c r="A97" s="365" t="s">
        <v>6</v>
      </c>
      <c r="B97" s="366">
        <f>COUNTIF('001'!$C$7:$C$677,"전")</f>
        <v>0</v>
      </c>
      <c r="C97" s="367" t="s">
        <v>4</v>
      </c>
      <c r="D97" s="368">
        <f>SUMIF('001'!$C$7:$C$677,"전",'001'!$E$7:$E$677)</f>
        <v>0</v>
      </c>
      <c r="E97" s="366">
        <f>COUNTIF('001'!$Q$7:$Q$677,"전국")</f>
        <v>0</v>
      </c>
      <c r="F97" s="367" t="s">
        <v>4</v>
      </c>
      <c r="G97" s="368">
        <f>SUMIF('001'!$Q$7:$Q$677,"전국",'001'!$E$7:$E$677)</f>
        <v>0</v>
      </c>
      <c r="H97" s="366">
        <f>COUNTIF('001'!$Q$7:$Q$677,"전공")</f>
        <v>0</v>
      </c>
      <c r="I97" s="367" t="s">
        <v>4</v>
      </c>
      <c r="J97" s="368">
        <f>SUMIF('001'!$Q$7:$Q$677,"전공",'001'!$E$7:$E$677)</f>
        <v>0</v>
      </c>
      <c r="K97" s="366">
        <f>B97-E97-H97</f>
        <v>0</v>
      </c>
      <c r="L97" s="367" t="s">
        <v>4</v>
      </c>
      <c r="M97" s="368">
        <f>D97-G97-J97</f>
        <v>0</v>
      </c>
      <c r="N97" s="369"/>
      <c r="O97" s="351" t="str">
        <f ca="1">IF(EXACT(Q97,T97),"맞음","틀림")</f>
        <v>맞음</v>
      </c>
      <c r="P97" s="351" t="s">
        <v>53</v>
      </c>
      <c r="Q97" s="364">
        <f ca="1">SUM(D97:D121)</f>
        <v>0</v>
      </c>
      <c r="R97" s="364">
        <f>SUM(G97:G121)</f>
        <v>0</v>
      </c>
      <c r="S97" s="364">
        <f ca="1">SUM(M97:M121)</f>
        <v>0</v>
      </c>
      <c r="T97" s="364">
        <f ca="1">G96+M96</f>
        <v>0</v>
      </c>
      <c r="U97" s="351"/>
      <c r="V97" s="351"/>
    </row>
    <row r="98" spans="1:22" s="352" customFormat="1" ht="23.1" customHeight="1">
      <c r="A98" s="365" t="s">
        <v>7</v>
      </c>
      <c r="B98" s="366">
        <f>COUNTIF('001'!$C$7:$C$677,"답")</f>
        <v>0</v>
      </c>
      <c r="C98" s="367" t="s">
        <v>4</v>
      </c>
      <c r="D98" s="368">
        <f>SUMIF('001'!$C$7:$C$677,"답",'001'!$E$7:$E$677)</f>
        <v>0</v>
      </c>
      <c r="E98" s="366">
        <f>COUNTIF('001'!$Q$7:$Q$677,"답국")</f>
        <v>0</v>
      </c>
      <c r="F98" s="367" t="s">
        <v>4</v>
      </c>
      <c r="G98" s="368">
        <f>SUMIF('001'!$Q$7:$Q$677,"답국",'001'!$E$7:$E$677)</f>
        <v>0</v>
      </c>
      <c r="H98" s="366">
        <f>COUNTIF('001'!$Q$7:$Q$677,"답공")</f>
        <v>0</v>
      </c>
      <c r="I98" s="367" t="s">
        <v>4</v>
      </c>
      <c r="J98" s="368">
        <f>SUMIF('001'!$Q$7:$Q$677,"답공",'001'!$E$7:$E$677)</f>
        <v>0</v>
      </c>
      <c r="K98" s="366">
        <f t="shared" ref="K98:K121" si="6">B98-E98-H98</f>
        <v>0</v>
      </c>
      <c r="L98" s="367" t="s">
        <v>4</v>
      </c>
      <c r="M98" s="368">
        <f t="shared" ref="M98:M121" si="7">D98-G98-J98</f>
        <v>0</v>
      </c>
      <c r="N98" s="369"/>
      <c r="Q98" s="351"/>
      <c r="S98" s="351"/>
      <c r="U98" s="351"/>
      <c r="V98" s="351"/>
    </row>
    <row r="99" spans="1:22" s="352" customFormat="1" ht="23.1" customHeight="1">
      <c r="A99" s="370" t="s">
        <v>8</v>
      </c>
      <c r="B99" s="366">
        <f>COUNTIF('001'!$C$7:$C$677,"임")</f>
        <v>0</v>
      </c>
      <c r="C99" s="367" t="s">
        <v>4</v>
      </c>
      <c r="D99" s="368">
        <f>SUMIF('001'!$C$7:$C$677,"임",'001'!$E$7:$E$677)</f>
        <v>0</v>
      </c>
      <c r="E99" s="366">
        <f>COUNTIF('001'!$Q$7:$Q$677,"임국")</f>
        <v>0</v>
      </c>
      <c r="F99" s="367" t="s">
        <v>4</v>
      </c>
      <c r="G99" s="368">
        <f>SUMIF('001'!$Q$7:$Q$677,"임국",'001'!$E$7:$E$677)</f>
        <v>0</v>
      </c>
      <c r="H99" s="366">
        <f>COUNTIF('001'!$Q$7:$Q$677,"임공")</f>
        <v>0</v>
      </c>
      <c r="I99" s="367" t="s">
        <v>4</v>
      </c>
      <c r="J99" s="368">
        <f>SUMIF('001'!$Q$7:$Q$677,"임공",'001'!$E$7:$E$677)</f>
        <v>0</v>
      </c>
      <c r="K99" s="366">
        <f t="shared" si="6"/>
        <v>0</v>
      </c>
      <c r="L99" s="367" t="s">
        <v>4</v>
      </c>
      <c r="M99" s="368">
        <f t="shared" si="7"/>
        <v>0</v>
      </c>
      <c r="N99" s="369"/>
      <c r="Q99" s="351"/>
      <c r="S99" s="351"/>
      <c r="U99" s="351"/>
      <c r="V99" s="351"/>
    </row>
    <row r="100" spans="1:22" s="352" customFormat="1" ht="23.1" customHeight="1">
      <c r="A100" s="365" t="s">
        <v>9</v>
      </c>
      <c r="B100" s="366">
        <f>COUNTIF('001'!$C$7:$C$677,"대")</f>
        <v>0</v>
      </c>
      <c r="C100" s="367" t="s">
        <v>4</v>
      </c>
      <c r="D100" s="368">
        <f>SUMIF('001'!$C$7:$C$677,"대",'001'!$E$7:$E$677)</f>
        <v>0</v>
      </c>
      <c r="E100" s="366">
        <f>COUNTIF('001'!$Q$7:$Q$677,"대국")</f>
        <v>0</v>
      </c>
      <c r="F100" s="367" t="s">
        <v>4</v>
      </c>
      <c r="G100" s="368">
        <f>SUMIF('001'!$Q$7:$Q$677,"대국",'001'!$E$7:$E$677)</f>
        <v>0</v>
      </c>
      <c r="H100" s="366">
        <f>COUNTIF('001'!$Q$7:$Q$677,"대공")</f>
        <v>0</v>
      </c>
      <c r="I100" s="367" t="s">
        <v>4</v>
      </c>
      <c r="J100" s="368">
        <f>SUMIF('001'!$Q$7:$Q$677,"대공",'001'!$E$7:$E$677)</f>
        <v>0</v>
      </c>
      <c r="K100" s="366">
        <f t="shared" si="6"/>
        <v>0</v>
      </c>
      <c r="L100" s="367" t="s">
        <v>4</v>
      </c>
      <c r="M100" s="368">
        <f t="shared" si="7"/>
        <v>0</v>
      </c>
      <c r="N100" s="369"/>
      <c r="O100" s="351"/>
      <c r="P100" s="351"/>
      <c r="Q100" s="351"/>
      <c r="R100" s="351"/>
      <c r="S100" s="351"/>
      <c r="T100" s="351"/>
      <c r="U100" s="351"/>
      <c r="V100" s="351"/>
    </row>
    <row r="101" spans="1:22" s="352" customFormat="1" ht="23.1" customHeight="1">
      <c r="A101" s="365" t="s">
        <v>10</v>
      </c>
      <c r="B101" s="366">
        <f>COUNTIF('001'!$C$7:$C$677,"도")</f>
        <v>0</v>
      </c>
      <c r="C101" s="367" t="s">
        <v>4</v>
      </c>
      <c r="D101" s="368">
        <f>SUMIF('001'!$C$7:$C$677,"도",'001'!$E$7:$E$677)</f>
        <v>0</v>
      </c>
      <c r="E101" s="366">
        <f>COUNTIF('001'!$Q$7:$Q$677,"도국")</f>
        <v>0</v>
      </c>
      <c r="F101" s="367" t="s">
        <v>4</v>
      </c>
      <c r="G101" s="368">
        <f>SUMIF('001'!$Q$7:$Q$677,"도국",'001'!$E$7:$E$677)</f>
        <v>0</v>
      </c>
      <c r="H101" s="366">
        <f>COUNTIF('001'!$Q$7:$Q$677,"도공")</f>
        <v>0</v>
      </c>
      <c r="I101" s="367" t="s">
        <v>4</v>
      </c>
      <c r="J101" s="368">
        <f>SUMIF('001'!$Q$7:$Q$677,"도공",'001'!$E$7:$E$677)</f>
        <v>0</v>
      </c>
      <c r="K101" s="366">
        <f t="shared" si="6"/>
        <v>0</v>
      </c>
      <c r="L101" s="367" t="s">
        <v>4</v>
      </c>
      <c r="M101" s="368">
        <f t="shared" si="7"/>
        <v>0</v>
      </c>
      <c r="N101" s="369"/>
      <c r="O101" s="351"/>
      <c r="P101" s="351"/>
      <c r="Q101" s="351"/>
      <c r="R101" s="351"/>
      <c r="S101" s="351"/>
      <c r="T101" s="351"/>
      <c r="U101" s="351"/>
      <c r="V101" s="351"/>
    </row>
    <row r="102" spans="1:22" s="352" customFormat="1" ht="23.1" customHeight="1">
      <c r="A102" s="365" t="s">
        <v>12</v>
      </c>
      <c r="B102" s="366">
        <f>COUNTIF('001'!$C$7:$C$677,"구")</f>
        <v>0</v>
      </c>
      <c r="C102" s="367" t="s">
        <v>4</v>
      </c>
      <c r="D102" s="368">
        <f>SUMIF('001'!$C$7:$C$677,"구",'001'!$E$7:$E$677)</f>
        <v>0</v>
      </c>
      <c r="E102" s="366">
        <f>COUNTIF('001'!$Q$7:$Q$677,"구국")</f>
        <v>0</v>
      </c>
      <c r="F102" s="367" t="s">
        <v>4</v>
      </c>
      <c r="G102" s="368">
        <f>SUMIF('001'!$Q$7:$Q$677,"구국",'001'!$E$7:$E$677)</f>
        <v>0</v>
      </c>
      <c r="H102" s="366">
        <f>COUNTIF('001'!$Q$7:$Q$677,"구공")</f>
        <v>0</v>
      </c>
      <c r="I102" s="367" t="s">
        <v>4</v>
      </c>
      <c r="J102" s="368">
        <f>SUMIF('001'!$Q$7:$Q$677,"구공",'001'!$E$7:$E$677)</f>
        <v>0</v>
      </c>
      <c r="K102" s="366">
        <f t="shared" si="6"/>
        <v>0</v>
      </c>
      <c r="L102" s="367" t="s">
        <v>4</v>
      </c>
      <c r="M102" s="368">
        <f t="shared" si="7"/>
        <v>0</v>
      </c>
      <c r="N102" s="369"/>
      <c r="O102" s="351"/>
      <c r="P102" s="351"/>
      <c r="Q102" s="351"/>
      <c r="R102" s="351"/>
      <c r="S102" s="351"/>
      <c r="T102" s="351"/>
      <c r="U102" s="351"/>
      <c r="V102" s="351"/>
    </row>
    <row r="103" spans="1:22" s="352" customFormat="1" ht="23.1" customHeight="1">
      <c r="A103" s="365" t="s">
        <v>11</v>
      </c>
      <c r="B103" s="366">
        <f>COUNTIF('001'!$C$7:$C$677,"천")</f>
        <v>0</v>
      </c>
      <c r="C103" s="367" t="s">
        <v>4</v>
      </c>
      <c r="D103" s="368">
        <f>SUMIF('001'!$C$7:$C$677,"천",'001'!$E$7:$E$677)</f>
        <v>0</v>
      </c>
      <c r="E103" s="366">
        <f>COUNTIF('001'!$Q$7:$Q$677,"천국")</f>
        <v>0</v>
      </c>
      <c r="F103" s="367" t="s">
        <v>4</v>
      </c>
      <c r="G103" s="368">
        <f>SUMIF('001'!$Q$7:$Q$677,"천국",'001'!$E$7:$E$677)</f>
        <v>0</v>
      </c>
      <c r="H103" s="366">
        <f>COUNTIF('001'!$Q$7:$Q$677,"천공")</f>
        <v>0</v>
      </c>
      <c r="I103" s="367" t="s">
        <v>4</v>
      </c>
      <c r="J103" s="368">
        <f>SUMIF('001'!$Q$7:$Q$677,"천공",'001'!$E$7:$E$677)</f>
        <v>0</v>
      </c>
      <c r="K103" s="366">
        <f t="shared" si="6"/>
        <v>0</v>
      </c>
      <c r="L103" s="367" t="s">
        <v>4</v>
      </c>
      <c r="M103" s="368">
        <f t="shared" si="7"/>
        <v>0</v>
      </c>
      <c r="N103" s="369"/>
      <c r="O103" s="351"/>
      <c r="P103" s="351"/>
      <c r="Q103" s="351"/>
      <c r="R103" s="351"/>
      <c r="S103" s="351"/>
      <c r="T103" s="351"/>
      <c r="U103" s="351"/>
      <c r="V103" s="351"/>
    </row>
    <row r="104" spans="1:22" s="352" customFormat="1" ht="23.1" customHeight="1">
      <c r="A104" s="365" t="s">
        <v>14</v>
      </c>
      <c r="B104" s="366">
        <f>COUNTIF('001'!$C$7:$C$677,"유")</f>
        <v>0</v>
      </c>
      <c r="C104" s="367" t="s">
        <v>4</v>
      </c>
      <c r="D104" s="368">
        <f>SUMIF('001'!$C$7:$C$677,"유",'001'!$E$7:$E$677)</f>
        <v>0</v>
      </c>
      <c r="E104" s="366">
        <f>COUNTIF('001'!$Q$7:$Q$677,"유국")</f>
        <v>0</v>
      </c>
      <c r="F104" s="367" t="s">
        <v>4</v>
      </c>
      <c r="G104" s="368">
        <f>SUMIF('001'!$Q$7:$Q$677,"유국",'001'!$E$7:$E$677)</f>
        <v>0</v>
      </c>
      <c r="H104" s="366">
        <f>COUNTIF('001'!$Q$7:$Q$677,"유공")</f>
        <v>0</v>
      </c>
      <c r="I104" s="367" t="s">
        <v>4</v>
      </c>
      <c r="J104" s="368">
        <f>SUMIF('001'!$Q$7:$Q$677,"유공",'001'!$E$7:$E$677)</f>
        <v>0</v>
      </c>
      <c r="K104" s="366">
        <f t="shared" si="6"/>
        <v>0</v>
      </c>
      <c r="L104" s="367" t="s">
        <v>4</v>
      </c>
      <c r="M104" s="368">
        <f t="shared" si="7"/>
        <v>0</v>
      </c>
      <c r="N104" s="369"/>
      <c r="O104" s="351"/>
      <c r="P104" s="351"/>
      <c r="Q104" s="351"/>
      <c r="R104" s="351"/>
      <c r="S104" s="351"/>
      <c r="T104" s="351"/>
      <c r="U104" s="351"/>
      <c r="V104" s="351"/>
    </row>
    <row r="105" spans="1:22" s="352" customFormat="1" ht="23.1" customHeight="1">
      <c r="A105" s="365" t="s">
        <v>13</v>
      </c>
      <c r="B105" s="366">
        <f>COUNTIF('001'!$C$7:$C$677,"제")</f>
        <v>0</v>
      </c>
      <c r="C105" s="367" t="s">
        <v>4</v>
      </c>
      <c r="D105" s="368">
        <f>SUMIF('001'!$C$7:$C$677,"제",'001'!$E$7:$E$677)</f>
        <v>0</v>
      </c>
      <c r="E105" s="366">
        <f>COUNTIF('001'!$Q$7:$Q$677,"제국")</f>
        <v>0</v>
      </c>
      <c r="F105" s="367" t="s">
        <v>4</v>
      </c>
      <c r="G105" s="368">
        <f>SUMIF('001'!$Q$7:$Q$677,"제국",'001'!$E$7:$E$677)</f>
        <v>0</v>
      </c>
      <c r="H105" s="366">
        <f>COUNTIF('001'!$Q$7:$Q$677,"제공")</f>
        <v>0</v>
      </c>
      <c r="I105" s="367" t="s">
        <v>4</v>
      </c>
      <c r="J105" s="368">
        <f>SUMIF('001'!$Q$7:$Q$677,"제공",'001'!$E$7:$E$677)</f>
        <v>0</v>
      </c>
      <c r="K105" s="366">
        <f t="shared" si="6"/>
        <v>0</v>
      </c>
      <c r="L105" s="367" t="s">
        <v>4</v>
      </c>
      <c r="M105" s="368">
        <f t="shared" si="7"/>
        <v>0</v>
      </c>
      <c r="N105" s="369"/>
      <c r="O105" s="351"/>
      <c r="P105" s="351"/>
      <c r="Q105" s="351"/>
      <c r="R105" s="351"/>
      <c r="S105" s="351"/>
      <c r="T105" s="351"/>
      <c r="U105" s="351"/>
      <c r="V105" s="351"/>
    </row>
    <row r="106" spans="1:22" s="352" customFormat="1" ht="23.1" customHeight="1">
      <c r="A106" s="365" t="s">
        <v>15</v>
      </c>
      <c r="B106" s="366">
        <f>COUNTIF('001'!$C$7:$C$677,"과")</f>
        <v>0</v>
      </c>
      <c r="C106" s="367" t="s">
        <v>4</v>
      </c>
      <c r="D106" s="368">
        <f>SUMIF('001'!$C$7:$C$677,"과",'001'!$E$7:$E$677)</f>
        <v>0</v>
      </c>
      <c r="E106" s="366">
        <f>COUNTIF('001'!$Q$7:$Q$677,"과국")</f>
        <v>0</v>
      </c>
      <c r="F106" s="367" t="s">
        <v>4</v>
      </c>
      <c r="G106" s="368">
        <f>SUMIF('001'!$Q$7:$Q$677,"과국",'001'!$E$7:$E$677)</f>
        <v>0</v>
      </c>
      <c r="H106" s="366">
        <f>COUNTIF('001'!$Q$7:$Q$677,"과공")</f>
        <v>0</v>
      </c>
      <c r="I106" s="367" t="s">
        <v>4</v>
      </c>
      <c r="J106" s="368">
        <f>SUMIF('001'!$Q$7:$Q$677,"과공",'001'!$E$7:$E$677)</f>
        <v>0</v>
      </c>
      <c r="K106" s="366">
        <f t="shared" si="6"/>
        <v>0</v>
      </c>
      <c r="L106" s="367" t="s">
        <v>4</v>
      </c>
      <c r="M106" s="368">
        <f t="shared" si="7"/>
        <v>0</v>
      </c>
      <c r="N106" s="369"/>
      <c r="O106" s="351"/>
      <c r="P106" s="351"/>
      <c r="Q106" s="351"/>
      <c r="R106" s="351"/>
      <c r="S106" s="351"/>
      <c r="T106" s="351"/>
      <c r="U106" s="351"/>
      <c r="V106" s="351"/>
    </row>
    <row r="107" spans="1:22" s="352" customFormat="1" ht="23.1" customHeight="1">
      <c r="A107" s="365" t="s">
        <v>20</v>
      </c>
      <c r="B107" s="366">
        <f>COUNTIF('001'!$C$7:$C$677,"장")</f>
        <v>0</v>
      </c>
      <c r="C107" s="367" t="s">
        <v>4</v>
      </c>
      <c r="D107" s="368">
        <f>SUMIF('001'!$C$7:$C$677,"장",'001'!$E$7:$E$677)</f>
        <v>0</v>
      </c>
      <c r="E107" s="366">
        <f>COUNTIF('001'!$Q$7:$Q$677,"장국")</f>
        <v>0</v>
      </c>
      <c r="F107" s="367" t="s">
        <v>4</v>
      </c>
      <c r="G107" s="368">
        <f>SUMIF('001'!$Q$7:$Q$677,"장국",'001'!$E$7:$E$677)</f>
        <v>0</v>
      </c>
      <c r="H107" s="366">
        <f>COUNTIF('001'!$Q$7:$Q$677,"장공")</f>
        <v>0</v>
      </c>
      <c r="I107" s="367" t="s">
        <v>4</v>
      </c>
      <c r="J107" s="368">
        <f>SUMIF('001'!$Q$7:$Q$677,"장공",'001'!$E$7:$E$677)</f>
        <v>0</v>
      </c>
      <c r="K107" s="366">
        <f t="shared" si="6"/>
        <v>0</v>
      </c>
      <c r="L107" s="367" t="s">
        <v>4</v>
      </c>
      <c r="M107" s="368">
        <f t="shared" si="7"/>
        <v>0</v>
      </c>
      <c r="N107" s="369"/>
      <c r="O107" s="351"/>
      <c r="P107" s="351"/>
      <c r="Q107" s="351"/>
      <c r="R107" s="351"/>
      <c r="S107" s="351"/>
      <c r="T107" s="351"/>
      <c r="U107" s="351"/>
      <c r="V107" s="351"/>
    </row>
    <row r="108" spans="1:22" s="352" customFormat="1" ht="23.1" customHeight="1">
      <c r="A108" s="365" t="s">
        <v>17</v>
      </c>
      <c r="B108" s="366">
        <f>COUNTIF('001'!$C$7:$C$677,"목")</f>
        <v>0</v>
      </c>
      <c r="C108" s="367" t="s">
        <v>4</v>
      </c>
      <c r="D108" s="368">
        <f>SUMIF('001'!$C$7:$C$677,"목",'001'!$E$7:$E$677)</f>
        <v>0</v>
      </c>
      <c r="E108" s="366">
        <f>COUNTIF('001'!$Q$7:$Q$677,"목국")</f>
        <v>0</v>
      </c>
      <c r="F108" s="367" t="s">
        <v>4</v>
      </c>
      <c r="G108" s="368">
        <f>SUMIF('001'!$Q$7:$Q$677,"목국",'001'!$E$7:$E$677)</f>
        <v>0</v>
      </c>
      <c r="H108" s="366">
        <f>COUNTIF('001'!$Q$7:$Q$677,"목공")</f>
        <v>0</v>
      </c>
      <c r="I108" s="367" t="s">
        <v>4</v>
      </c>
      <c r="J108" s="368">
        <f>SUMIF('001'!$Q$7:$Q$677,"목공",'001'!$E$7:$E$677)</f>
        <v>0</v>
      </c>
      <c r="K108" s="366">
        <f t="shared" si="6"/>
        <v>0</v>
      </c>
      <c r="L108" s="367" t="s">
        <v>4</v>
      </c>
      <c r="M108" s="368">
        <f t="shared" si="7"/>
        <v>0</v>
      </c>
      <c r="N108" s="369"/>
      <c r="O108" s="351"/>
      <c r="P108" s="351"/>
      <c r="Q108" s="351"/>
      <c r="R108" s="351"/>
      <c r="S108" s="351"/>
      <c r="T108" s="351"/>
      <c r="U108" s="351"/>
      <c r="V108" s="351"/>
    </row>
    <row r="109" spans="1:22" s="352" customFormat="1" ht="23.1" customHeight="1">
      <c r="A109" s="365" t="s">
        <v>22</v>
      </c>
      <c r="B109" s="366">
        <f>COUNTIF('001'!$C$7:$C$677,"학")</f>
        <v>0</v>
      </c>
      <c r="C109" s="367" t="s">
        <v>4</v>
      </c>
      <c r="D109" s="368">
        <f>SUMIF('001'!$C$7:$C$677,"학",'001'!$E$7:$E$677)</f>
        <v>0</v>
      </c>
      <c r="E109" s="366">
        <f>COUNTIF('001'!$Q$7:$Q$677,"학국")</f>
        <v>0</v>
      </c>
      <c r="F109" s="367" t="s">
        <v>4</v>
      </c>
      <c r="G109" s="368">
        <f>SUMIF('001'!$Q$7:$Q$677,"학국",'001'!$E$7:$E$677)</f>
        <v>0</v>
      </c>
      <c r="H109" s="366">
        <f>COUNTIF('001'!$Q$7:$Q$677,"학공")</f>
        <v>0</v>
      </c>
      <c r="I109" s="367" t="s">
        <v>4</v>
      </c>
      <c r="J109" s="368">
        <f>SUMIF('001'!$Q$7:$Q$677,"학공",'001'!$E$7:$E$677)</f>
        <v>0</v>
      </c>
      <c r="K109" s="366">
        <f t="shared" si="6"/>
        <v>0</v>
      </c>
      <c r="L109" s="367" t="s">
        <v>4</v>
      </c>
      <c r="M109" s="368">
        <f t="shared" si="7"/>
        <v>0</v>
      </c>
      <c r="N109" s="369"/>
      <c r="O109" s="351"/>
      <c r="P109" s="351"/>
      <c r="Q109" s="351"/>
      <c r="R109" s="351"/>
      <c r="S109" s="351"/>
      <c r="T109" s="351"/>
      <c r="U109" s="351"/>
      <c r="V109" s="351"/>
    </row>
    <row r="110" spans="1:22" s="352" customFormat="1" ht="23.1" customHeight="1">
      <c r="A110" s="365" t="s">
        <v>40</v>
      </c>
      <c r="B110" s="366">
        <f>COUNTIF('001'!$C$7:$C$677,"철")</f>
        <v>0</v>
      </c>
      <c r="C110" s="367" t="s">
        <v>4</v>
      </c>
      <c r="D110" s="368">
        <f>SUMIF('001'!$C$7:$C$677,"철",'001'!$E$7:$E$677)</f>
        <v>0</v>
      </c>
      <c r="E110" s="366">
        <f>COUNTIF('001'!$Q$7:$Q$677,"철국")</f>
        <v>0</v>
      </c>
      <c r="F110" s="367" t="s">
        <v>4</v>
      </c>
      <c r="G110" s="368">
        <f>SUMIF('001'!$Q$7:$Q$677,"철국",'001'!$E$7:$E$677)</f>
        <v>0</v>
      </c>
      <c r="H110" s="366">
        <f>COUNTIF('001'!$Q$7:$Q$677,"철공")</f>
        <v>0</v>
      </c>
      <c r="I110" s="367" t="s">
        <v>4</v>
      </c>
      <c r="J110" s="368">
        <f>SUMIF('001'!$Q$7:$Q$677,"철공",'001'!$E$7:$E$677)</f>
        <v>0</v>
      </c>
      <c r="K110" s="366">
        <f t="shared" si="6"/>
        <v>0</v>
      </c>
      <c r="L110" s="367" t="s">
        <v>4</v>
      </c>
      <c r="M110" s="368">
        <f t="shared" si="7"/>
        <v>0</v>
      </c>
      <c r="N110" s="369"/>
      <c r="O110" s="351"/>
      <c r="P110" s="351"/>
      <c r="Q110" s="351"/>
      <c r="R110" s="351"/>
      <c r="S110" s="351"/>
      <c r="T110" s="351"/>
      <c r="U110" s="351"/>
      <c r="V110" s="351"/>
    </row>
    <row r="111" spans="1:22" s="352" customFormat="1" ht="23.1" customHeight="1">
      <c r="A111" s="365" t="s">
        <v>16</v>
      </c>
      <c r="B111" s="366">
        <f>COUNTIF('001'!$C$7:$C$677,"묘")</f>
        <v>0</v>
      </c>
      <c r="C111" s="367" t="s">
        <v>4</v>
      </c>
      <c r="D111" s="368">
        <f>SUMIF('001'!$C$7:$C$677,"묘",'001'!$E$7:$E$677)</f>
        <v>0</v>
      </c>
      <c r="E111" s="366">
        <f>COUNTIF('001'!$Q$7:$Q$677,"묘국")</f>
        <v>0</v>
      </c>
      <c r="F111" s="367" t="s">
        <v>4</v>
      </c>
      <c r="G111" s="368">
        <f>SUMIF('001'!$Q$7:$Q$677,"묘국",'001'!$E$7:$E$677)</f>
        <v>0</v>
      </c>
      <c r="H111" s="366">
        <f>COUNTIF('001'!$Q$7:$Q$677,"묘공")</f>
        <v>0</v>
      </c>
      <c r="I111" s="367" t="s">
        <v>4</v>
      </c>
      <c r="J111" s="368">
        <f>SUMIF('001'!$Q$7:$Q$677,"묘공",'001'!$E$7:$E$677)</f>
        <v>0</v>
      </c>
      <c r="K111" s="366">
        <f t="shared" si="6"/>
        <v>0</v>
      </c>
      <c r="L111" s="367" t="s">
        <v>4</v>
      </c>
      <c r="M111" s="368">
        <f t="shared" si="7"/>
        <v>0</v>
      </c>
      <c r="N111" s="369"/>
      <c r="O111" s="351"/>
      <c r="P111" s="351"/>
      <c r="Q111" s="351"/>
      <c r="R111" s="351"/>
      <c r="S111" s="351"/>
      <c r="T111" s="351"/>
      <c r="U111" s="351"/>
      <c r="V111" s="351"/>
    </row>
    <row r="112" spans="1:22" s="352" customFormat="1" ht="23.1" customHeight="1">
      <c r="A112" s="365" t="s">
        <v>304</v>
      </c>
      <c r="B112" s="366">
        <f>COUNTIF('001'!$C$7:$C$677,"차")</f>
        <v>0</v>
      </c>
      <c r="C112" s="367" t="s">
        <v>4</v>
      </c>
      <c r="D112" s="368">
        <f>SUMIF('001'!$C$7:$C$677,"차",'001'!$E$7:$E$677)</f>
        <v>0</v>
      </c>
      <c r="E112" s="366">
        <f>COUNTIF('001'!$Q$7:$Q$677,"차국")</f>
        <v>0</v>
      </c>
      <c r="F112" s="367" t="s">
        <v>4</v>
      </c>
      <c r="G112" s="368">
        <f>SUMIF('001'!$Q$7:$Q$677,"차국",'001'!$E$7:$E$677)</f>
        <v>0</v>
      </c>
      <c r="H112" s="366">
        <f>COUNTIF('001'!$Q$7:$Q$677,"차공")</f>
        <v>0</v>
      </c>
      <c r="I112" s="367" t="s">
        <v>4</v>
      </c>
      <c r="J112" s="368">
        <f>SUMIF('001'!$Q$7:$Q$677,"차공",'001'!$E$7:$E$677)</f>
        <v>0</v>
      </c>
      <c r="K112" s="366">
        <f t="shared" si="6"/>
        <v>0</v>
      </c>
      <c r="L112" s="367" t="s">
        <v>4</v>
      </c>
      <c r="M112" s="368">
        <f t="shared" si="7"/>
        <v>0</v>
      </c>
      <c r="N112" s="369"/>
      <c r="O112" s="351"/>
      <c r="P112" s="351"/>
      <c r="Q112" s="351"/>
      <c r="R112" s="351"/>
      <c r="S112" s="351"/>
      <c r="T112" s="351"/>
      <c r="U112" s="351"/>
      <c r="V112" s="351"/>
    </row>
    <row r="113" spans="1:22" s="352" customFormat="1" ht="23.1" customHeight="1">
      <c r="A113" s="365" t="s">
        <v>18</v>
      </c>
      <c r="B113" s="366">
        <f>COUNTIF('001'!$C$7:$C$677,"잡")</f>
        <v>0</v>
      </c>
      <c r="C113" s="367" t="s">
        <v>4</v>
      </c>
      <c r="D113" s="368">
        <f>SUMIF('001'!$C$7:$C$677,"잡",'001'!$E$7:$E$677)</f>
        <v>0</v>
      </c>
      <c r="E113" s="366">
        <f>COUNTIF('001'!$Q$7:$Q$677,"잡국")</f>
        <v>0</v>
      </c>
      <c r="F113" s="367" t="s">
        <v>4</v>
      </c>
      <c r="G113" s="368">
        <f>SUMIF('001'!$Q$7:$Q$677,"잡국",'001'!$E$7:$E$677)</f>
        <v>0</v>
      </c>
      <c r="H113" s="366">
        <f>COUNTIF('001'!$Q$7:$Q$677,"잡공")</f>
        <v>0</v>
      </c>
      <c r="I113" s="367" t="s">
        <v>4</v>
      </c>
      <c r="J113" s="368">
        <f>SUMIF('001'!$Q$7:$Q$677,"잡공",'001'!$E$7:$E$677)</f>
        <v>0</v>
      </c>
      <c r="K113" s="366">
        <f t="shared" si="6"/>
        <v>0</v>
      </c>
      <c r="L113" s="367" t="s">
        <v>4</v>
      </c>
      <c r="M113" s="368">
        <f t="shared" si="7"/>
        <v>0</v>
      </c>
      <c r="N113" s="369"/>
      <c r="O113" s="351"/>
      <c r="P113" s="351"/>
      <c r="Q113" s="351"/>
      <c r="R113" s="351"/>
      <c r="S113" s="351"/>
      <c r="T113" s="351"/>
      <c r="U113" s="351"/>
      <c r="V113" s="351"/>
    </row>
    <row r="114" spans="1:22" s="352" customFormat="1" ht="23.1" customHeight="1">
      <c r="A114" s="365" t="s">
        <v>41</v>
      </c>
      <c r="B114" s="366">
        <f>COUNTIF('001'!$C$7:$C$677,"종")</f>
        <v>0</v>
      </c>
      <c r="C114" s="367" t="s">
        <v>4</v>
      </c>
      <c r="D114" s="368">
        <f>SUMIF('001'!$C$7:$C$677,"종",'001'!$E$7:$E$677)</f>
        <v>0</v>
      </c>
      <c r="E114" s="366">
        <f>COUNTIF('001'!$Q$7:$Q$677,"종국")</f>
        <v>0</v>
      </c>
      <c r="F114" s="367" t="s">
        <v>4</v>
      </c>
      <c r="G114" s="368">
        <f>SUMIF('001'!$Q$7:$Q$677,"종국",'001'!$E$7:$E$677)</f>
        <v>0</v>
      </c>
      <c r="H114" s="366">
        <f>COUNTIF('001'!$Q$7:$Q$677,"종공")</f>
        <v>0</v>
      </c>
      <c r="I114" s="367" t="s">
        <v>4</v>
      </c>
      <c r="J114" s="368">
        <f>SUMIF('001'!$Q$7:$Q$677,"종공",'001'!$E$7:$E$677)</f>
        <v>0</v>
      </c>
      <c r="K114" s="366">
        <f t="shared" si="6"/>
        <v>0</v>
      </c>
      <c r="L114" s="367" t="s">
        <v>4</v>
      </c>
      <c r="M114" s="368">
        <f t="shared" si="7"/>
        <v>0</v>
      </c>
      <c r="N114" s="369"/>
      <c r="O114" s="351"/>
      <c r="P114" s="351"/>
      <c r="Q114" s="351"/>
      <c r="R114" s="351"/>
      <c r="S114" s="351"/>
      <c r="T114" s="351"/>
      <c r="U114" s="351"/>
      <c r="V114" s="351"/>
    </row>
    <row r="115" spans="1:22" s="352" customFormat="1" ht="23.1" customHeight="1">
      <c r="A115" s="371" t="s">
        <v>305</v>
      </c>
      <c r="B115" s="366">
        <f>COUNTIF('001'!$C$7:$C$677,"주")</f>
        <v>0</v>
      </c>
      <c r="C115" s="367" t="s">
        <v>4</v>
      </c>
      <c r="D115" s="368">
        <f>SUMIF('001'!$C$7:$C$677,"주",'001'!$E$7:$E$677)</f>
        <v>0</v>
      </c>
      <c r="E115" s="366">
        <f>COUNTIF('001'!$Q$7:$Q$677,"주국")</f>
        <v>0</v>
      </c>
      <c r="F115" s="367" t="s">
        <v>4</v>
      </c>
      <c r="G115" s="368">
        <f>SUMIF('001'!$Q$7:$Q$677,"주국",'001'!$E$7:$E$677)</f>
        <v>0</v>
      </c>
      <c r="H115" s="366">
        <f>COUNTIF('001'!$Q$7:$Q$677,"주공")</f>
        <v>0</v>
      </c>
      <c r="I115" s="367" t="s">
        <v>4</v>
      </c>
      <c r="J115" s="368">
        <f>SUMIF('001'!$Q$7:$Q$677,"주공",'001'!$E$7:$E$677)</f>
        <v>0</v>
      </c>
      <c r="K115" s="366">
        <f t="shared" si="6"/>
        <v>0</v>
      </c>
      <c r="L115" s="367" t="s">
        <v>4</v>
      </c>
      <c r="M115" s="368">
        <f t="shared" si="7"/>
        <v>0</v>
      </c>
      <c r="N115" s="369"/>
      <c r="O115" s="351"/>
      <c r="P115" s="351"/>
      <c r="Q115" s="351"/>
      <c r="R115" s="351"/>
      <c r="S115" s="351"/>
      <c r="T115" s="351"/>
      <c r="U115" s="351"/>
      <c r="V115" s="351"/>
    </row>
    <row r="116" spans="1:22" s="352" customFormat="1" ht="23.1" customHeight="1">
      <c r="A116" s="371" t="s">
        <v>42</v>
      </c>
      <c r="B116" s="366">
        <f>COUNTIF('001'!$C$7:$C$677,"공")</f>
        <v>0</v>
      </c>
      <c r="C116" s="367" t="s">
        <v>4</v>
      </c>
      <c r="D116" s="368">
        <f>SUMIF('001'!$C$7:$C$677,"공",'001'!$E$7:$E$677)</f>
        <v>0</v>
      </c>
      <c r="E116" s="366">
        <f>COUNTIF('001'!$Q$7:$Q$677,"공국")</f>
        <v>0</v>
      </c>
      <c r="F116" s="367" t="s">
        <v>4</v>
      </c>
      <c r="G116" s="368">
        <f>SUMIF('001'!$Q$7:$Q$677,"공국",'001'!$E$7:$E$677)</f>
        <v>0</v>
      </c>
      <c r="H116" s="366">
        <f>COUNTIF('001'!$Q$7:$Q$677,"공공")</f>
        <v>0</v>
      </c>
      <c r="I116" s="367" t="s">
        <v>4</v>
      </c>
      <c r="J116" s="368">
        <f>SUMIF('001'!$Q$7:$Q$677,"공공",'001'!$E$7:$E$677)</f>
        <v>0</v>
      </c>
      <c r="K116" s="366">
        <f t="shared" si="6"/>
        <v>0</v>
      </c>
      <c r="L116" s="367" t="s">
        <v>4</v>
      </c>
      <c r="M116" s="368">
        <f t="shared" si="7"/>
        <v>0</v>
      </c>
      <c r="N116" s="369"/>
      <c r="O116" s="351"/>
      <c r="P116" s="351"/>
      <c r="Q116" s="351"/>
      <c r="R116" s="351"/>
      <c r="S116" s="351"/>
      <c r="T116" s="351"/>
      <c r="U116" s="351"/>
      <c r="V116" s="351"/>
    </row>
    <row r="117" spans="1:22" s="352" customFormat="1" ht="23.1" customHeight="1">
      <c r="A117" s="371" t="s">
        <v>43</v>
      </c>
      <c r="B117" s="366">
        <f>COUNTIF('001'!$C$7:$C$677,"체")</f>
        <v>0</v>
      </c>
      <c r="C117" s="367" t="s">
        <v>4</v>
      </c>
      <c r="D117" s="368">
        <f>SUMIF('001'!$C$7:$C$677,"체",'001'!$E$7:$E$677)</f>
        <v>0</v>
      </c>
      <c r="E117" s="366">
        <f>COUNTIF('001'!$Q$7:$Q$677,"체국")</f>
        <v>0</v>
      </c>
      <c r="F117" s="367" t="s">
        <v>4</v>
      </c>
      <c r="G117" s="368">
        <f>SUMIF('001'!$Q$7:$Q$677,"체국",'001'!$E$7:$E$677)</f>
        <v>0</v>
      </c>
      <c r="H117" s="366">
        <f>COUNTIF('001'!$Q$7:$Q$677,"체공")</f>
        <v>0</v>
      </c>
      <c r="I117" s="367" t="s">
        <v>4</v>
      </c>
      <c r="J117" s="368">
        <f>SUMIF('001'!$Q$7:$Q$677,"체공",'001'!$E$7:$E$677)</f>
        <v>0</v>
      </c>
      <c r="K117" s="366">
        <f t="shared" si="6"/>
        <v>0</v>
      </c>
      <c r="L117" s="367" t="s">
        <v>4</v>
      </c>
      <c r="M117" s="368">
        <f t="shared" si="7"/>
        <v>0</v>
      </c>
      <c r="N117" s="369"/>
      <c r="O117" s="351"/>
      <c r="P117" s="351"/>
      <c r="Q117" s="351"/>
      <c r="R117" s="351"/>
      <c r="S117" s="351"/>
      <c r="T117" s="351"/>
      <c r="U117" s="351"/>
      <c r="V117" s="351"/>
    </row>
    <row r="118" spans="1:22" s="352" customFormat="1" ht="23.1" customHeight="1">
      <c r="A118" s="371" t="s">
        <v>44</v>
      </c>
      <c r="B118" s="366">
        <f>COUNTIF('001'!$C$7:$C$677,"원")</f>
        <v>0</v>
      </c>
      <c r="C118" s="367" t="s">
        <v>4</v>
      </c>
      <c r="D118" s="368">
        <f>SUMIF('001'!$C$7:$C$677,"원",'001'!$E$7:$E$677)</f>
        <v>0</v>
      </c>
      <c r="E118" s="366">
        <f>COUNTIF('001'!$Q$7:$Q$677,"원국")</f>
        <v>0</v>
      </c>
      <c r="F118" s="367" t="s">
        <v>4</v>
      </c>
      <c r="G118" s="368">
        <f>SUMIF('001'!$Q$7:$Q$677,"원국",'001'!$E$7:$E$677)</f>
        <v>0</v>
      </c>
      <c r="H118" s="366">
        <f>COUNTIF('001'!$Q$7:$Q$677,"원공")</f>
        <v>0</v>
      </c>
      <c r="I118" s="367" t="s">
        <v>4</v>
      </c>
      <c r="J118" s="368">
        <f>SUMIF('001'!$Q$7:$Q$677,"원공",'001'!$E$7:$E$677)</f>
        <v>0</v>
      </c>
      <c r="K118" s="366">
        <f t="shared" si="6"/>
        <v>0</v>
      </c>
      <c r="L118" s="367" t="s">
        <v>4</v>
      </c>
      <c r="M118" s="368">
        <f t="shared" si="7"/>
        <v>0</v>
      </c>
      <c r="N118" s="369"/>
      <c r="O118" s="351"/>
      <c r="P118" s="351"/>
      <c r="Q118" s="351"/>
      <c r="R118" s="351"/>
      <c r="S118" s="351"/>
      <c r="T118" s="351"/>
      <c r="U118" s="351"/>
      <c r="V118" s="351"/>
    </row>
    <row r="119" spans="1:22" s="352" customFormat="1" ht="23.1" customHeight="1">
      <c r="A119" s="371" t="s">
        <v>45</v>
      </c>
      <c r="B119" s="366">
        <f>COUNTIF('001'!$C$7:$C$677,"사")</f>
        <v>0</v>
      </c>
      <c r="C119" s="367" t="s">
        <v>4</v>
      </c>
      <c r="D119" s="368">
        <f>SUMIF('001'!$C$7:$C$677,"사",'001'!$E$7:$E$677)</f>
        <v>0</v>
      </c>
      <c r="E119" s="366">
        <f>COUNTIF('001'!$Q$7:$Q$677,"사국")</f>
        <v>0</v>
      </c>
      <c r="F119" s="367" t="s">
        <v>4</v>
      </c>
      <c r="G119" s="368">
        <f>SUMIF('001'!$Q$7:$Q$677,"사국",'001'!$E$7:$E$677)</f>
        <v>0</v>
      </c>
      <c r="H119" s="366">
        <f>COUNTIF('001'!$Q$7:$Q$677,"사공")</f>
        <v>0</v>
      </c>
      <c r="I119" s="367" t="s">
        <v>4</v>
      </c>
      <c r="J119" s="368">
        <f>SUMIF('001'!$Q$7:$Q$677,"사공",'001'!$E$7:$E$677)</f>
        <v>0</v>
      </c>
      <c r="K119" s="366">
        <f t="shared" si="6"/>
        <v>0</v>
      </c>
      <c r="L119" s="367" t="s">
        <v>4</v>
      </c>
      <c r="M119" s="368">
        <f t="shared" si="7"/>
        <v>0</v>
      </c>
      <c r="N119" s="369"/>
      <c r="O119" s="351"/>
      <c r="P119" s="351"/>
      <c r="Q119" s="351"/>
      <c r="R119" s="351"/>
      <c r="S119" s="351"/>
      <c r="T119" s="351"/>
      <c r="U119" s="351"/>
      <c r="V119" s="351"/>
    </row>
    <row r="120" spans="1:22" s="352" customFormat="1" ht="23.1" customHeight="1">
      <c r="A120" s="371" t="s">
        <v>307</v>
      </c>
      <c r="B120" s="366">
        <f>COUNTIF('001'!$C$7:$C$677,"창")</f>
        <v>0</v>
      </c>
      <c r="C120" s="367" t="s">
        <v>4</v>
      </c>
      <c r="D120" s="368">
        <f>SUMIF('001'!$C$7:$C$677,"창",'001'!$E$7:$E$677)</f>
        <v>0</v>
      </c>
      <c r="E120" s="366">
        <f>COUNTIF('001'!$Q$7:$Q$677,"창국")</f>
        <v>0</v>
      </c>
      <c r="F120" s="367" t="s">
        <v>4</v>
      </c>
      <c r="G120" s="368">
        <f>SUMIF('001'!$Q$7:$Q$677,"창국",'001'!$E$7:$E$677)</f>
        <v>0</v>
      </c>
      <c r="H120" s="366">
        <f>COUNTIF('001'!$Q$7:$Q$677,"창공")</f>
        <v>0</v>
      </c>
      <c r="I120" s="367" t="s">
        <v>4</v>
      </c>
      <c r="J120" s="368">
        <f>SUMIF('001'!$Q$7:$Q$677,"창공",'001'!$E$7:$E$677)</f>
        <v>0</v>
      </c>
      <c r="K120" s="366">
        <f t="shared" si="6"/>
        <v>0</v>
      </c>
      <c r="L120" s="367" t="s">
        <v>4</v>
      </c>
      <c r="M120" s="368">
        <f t="shared" si="7"/>
        <v>0</v>
      </c>
      <c r="N120" s="369"/>
      <c r="O120" s="351"/>
      <c r="P120" s="351"/>
      <c r="Q120" s="351"/>
      <c r="R120" s="351"/>
      <c r="S120" s="351"/>
      <c r="T120" s="351"/>
      <c r="U120" s="351"/>
      <c r="V120" s="351"/>
    </row>
    <row r="121" spans="1:22" s="352" customFormat="1" ht="23.1" customHeight="1">
      <c r="A121" s="372" t="s">
        <v>308</v>
      </c>
      <c r="B121" s="373">
        <f>COUNTIF('001'!$C$7:$C$846,"가")</f>
        <v>0</v>
      </c>
      <c r="C121" s="374" t="s">
        <v>4</v>
      </c>
      <c r="D121" s="375">
        <f ca="1">SUMIF('001'!$C$7:$C$846,"가",'001'!$E$7:$E$446)</f>
        <v>0</v>
      </c>
      <c r="E121" s="373">
        <f>COUNTIF('001'!$Q$7:$Q$846,"국")</f>
        <v>0</v>
      </c>
      <c r="F121" s="374" t="s">
        <v>4</v>
      </c>
      <c r="G121" s="375">
        <f>SUMIF('0리'!$Q$7:$Q$27,"국",'0리'!$E$7:$E$27)</f>
        <v>0</v>
      </c>
      <c r="H121" s="373">
        <f>COUNTIF('001'!$Q$7:$Q$846,"공")</f>
        <v>0</v>
      </c>
      <c r="I121" s="374" t="s">
        <v>4</v>
      </c>
      <c r="J121" s="375">
        <f>SUMIF('0리'!$Q$7:$Q$27,"공",'0리'!$E$7:$E$27)</f>
        <v>0</v>
      </c>
      <c r="K121" s="373">
        <f t="shared" si="6"/>
        <v>0</v>
      </c>
      <c r="L121" s="374" t="s">
        <v>4</v>
      </c>
      <c r="M121" s="375">
        <f t="shared" ca="1" si="7"/>
        <v>0</v>
      </c>
      <c r="N121" s="376"/>
      <c r="O121" s="351"/>
      <c r="P121" s="351"/>
      <c r="Q121" s="351"/>
      <c r="R121" s="351"/>
      <c r="S121" s="351"/>
      <c r="T121" s="351"/>
      <c r="U121" s="351"/>
      <c r="V121" s="351"/>
    </row>
    <row r="122" spans="1:22" hidden="1">
      <c r="N122" s="377"/>
    </row>
    <row r="123" spans="1:22">
      <c r="N123" s="377"/>
    </row>
    <row r="124" spans="1:22">
      <c r="N124" s="377"/>
    </row>
    <row r="125" spans="1:22">
      <c r="N125" s="377"/>
    </row>
    <row r="126" spans="1:22">
      <c r="N126" s="377"/>
    </row>
    <row r="127" spans="1:22">
      <c r="A127" s="378"/>
      <c r="B127" s="379"/>
      <c r="C127" s="379"/>
      <c r="D127" s="379"/>
      <c r="E127" s="379"/>
      <c r="F127" s="379"/>
      <c r="G127" s="379"/>
      <c r="H127" s="379"/>
      <c r="I127" s="379"/>
      <c r="J127" s="379"/>
      <c r="K127" s="379"/>
      <c r="L127" s="379"/>
      <c r="M127" s="379"/>
      <c r="N127" s="379"/>
    </row>
    <row r="128" spans="1:22">
      <c r="A128" s="378"/>
      <c r="B128" s="379"/>
      <c r="C128" s="379"/>
      <c r="D128" s="379"/>
      <c r="E128" s="379"/>
      <c r="F128" s="379"/>
      <c r="G128" s="379"/>
      <c r="H128" s="379"/>
      <c r="I128" s="379"/>
      <c r="J128" s="379"/>
      <c r="K128" s="379"/>
      <c r="L128" s="379"/>
      <c r="M128" s="379"/>
      <c r="N128" s="379"/>
    </row>
    <row r="129" spans="1:14">
      <c r="A129" s="378"/>
      <c r="B129" s="379"/>
      <c r="C129" s="379"/>
      <c r="D129" s="379"/>
      <c r="E129" s="379"/>
      <c r="F129" s="379"/>
      <c r="G129" s="379"/>
      <c r="H129" s="379"/>
      <c r="I129" s="379"/>
      <c r="J129" s="379"/>
      <c r="K129" s="379"/>
      <c r="L129" s="379"/>
      <c r="M129" s="379"/>
      <c r="N129" s="379"/>
    </row>
    <row r="130" spans="1:14">
      <c r="A130" s="378"/>
      <c r="B130" s="379"/>
      <c r="C130" s="379"/>
      <c r="D130" s="379"/>
      <c r="E130" s="379"/>
      <c r="F130" s="379"/>
      <c r="G130" s="379"/>
      <c r="H130" s="379"/>
      <c r="I130" s="379"/>
      <c r="J130" s="379"/>
      <c r="K130" s="379"/>
      <c r="L130" s="379"/>
      <c r="M130" s="379"/>
      <c r="N130" s="379"/>
    </row>
    <row r="131" spans="1:14">
      <c r="A131" s="378"/>
      <c r="B131" s="379"/>
      <c r="C131" s="379"/>
      <c r="D131" s="379"/>
      <c r="E131" s="379"/>
      <c r="F131" s="379"/>
      <c r="G131" s="379"/>
      <c r="H131" s="379"/>
      <c r="I131" s="379"/>
      <c r="J131" s="379"/>
      <c r="K131" s="379"/>
      <c r="L131" s="379"/>
      <c r="M131" s="379"/>
      <c r="N131" s="379"/>
    </row>
    <row r="132" spans="1:14">
      <c r="A132" s="378"/>
      <c r="B132" s="379"/>
      <c r="C132" s="379"/>
      <c r="D132" s="379"/>
      <c r="E132" s="379"/>
      <c r="F132" s="379"/>
      <c r="G132" s="379"/>
      <c r="H132" s="379"/>
      <c r="I132" s="379"/>
      <c r="J132" s="379"/>
      <c r="K132" s="379"/>
      <c r="L132" s="379"/>
      <c r="M132" s="379"/>
      <c r="N132" s="379"/>
    </row>
    <row r="133" spans="1:14">
      <c r="A133" s="378"/>
      <c r="B133" s="379"/>
      <c r="C133" s="379"/>
      <c r="D133" s="379"/>
      <c r="E133" s="379"/>
      <c r="F133" s="379"/>
      <c r="G133" s="379"/>
      <c r="H133" s="379"/>
      <c r="I133" s="379"/>
      <c r="J133" s="379"/>
      <c r="K133" s="379"/>
      <c r="L133" s="379"/>
      <c r="M133" s="379"/>
      <c r="N133" s="379"/>
    </row>
    <row r="134" spans="1:14">
      <c r="A134" s="378"/>
      <c r="B134" s="379"/>
      <c r="C134" s="379"/>
      <c r="D134" s="379"/>
      <c r="E134" s="379"/>
      <c r="F134" s="379"/>
      <c r="G134" s="379"/>
      <c r="H134" s="379"/>
      <c r="I134" s="379"/>
      <c r="J134" s="379"/>
      <c r="K134" s="379"/>
      <c r="L134" s="379"/>
      <c r="M134" s="379"/>
      <c r="N134" s="379"/>
    </row>
    <row r="135" spans="1:14">
      <c r="A135" s="378"/>
      <c r="B135" s="379"/>
      <c r="C135" s="379"/>
      <c r="D135" s="379"/>
      <c r="E135" s="379"/>
      <c r="F135" s="379"/>
      <c r="G135" s="379"/>
      <c r="H135" s="379"/>
      <c r="I135" s="379"/>
      <c r="J135" s="379"/>
      <c r="K135" s="379"/>
      <c r="L135" s="379"/>
      <c r="M135" s="379"/>
      <c r="N135" s="379"/>
    </row>
    <row r="136" spans="1:14">
      <c r="A136" s="378"/>
      <c r="B136" s="379"/>
      <c r="C136" s="379"/>
      <c r="D136" s="379"/>
      <c r="E136" s="379"/>
      <c r="F136" s="379"/>
      <c r="G136" s="379"/>
      <c r="H136" s="379"/>
      <c r="I136" s="379"/>
      <c r="J136" s="379"/>
      <c r="K136" s="379"/>
      <c r="L136" s="379"/>
      <c r="M136" s="379"/>
      <c r="N136" s="379"/>
    </row>
    <row r="137" spans="1:14">
      <c r="A137" s="378"/>
      <c r="B137" s="379"/>
      <c r="C137" s="379"/>
      <c r="D137" s="379"/>
      <c r="E137" s="379"/>
      <c r="F137" s="379"/>
      <c r="G137" s="379"/>
      <c r="H137" s="379"/>
      <c r="I137" s="379"/>
      <c r="J137" s="379"/>
      <c r="K137" s="379"/>
      <c r="L137" s="379"/>
      <c r="M137" s="379"/>
      <c r="N137" s="379"/>
    </row>
    <row r="138" spans="1:14">
      <c r="A138" s="378"/>
      <c r="B138" s="379"/>
      <c r="C138" s="379"/>
      <c r="D138" s="379"/>
      <c r="E138" s="379"/>
      <c r="F138" s="379"/>
      <c r="G138" s="379"/>
      <c r="H138" s="379"/>
      <c r="I138" s="379"/>
      <c r="J138" s="379"/>
      <c r="K138" s="379"/>
      <c r="L138" s="379"/>
      <c r="M138" s="379"/>
      <c r="N138" s="379"/>
    </row>
    <row r="139" spans="1:14">
      <c r="A139" s="378"/>
      <c r="B139" s="379"/>
      <c r="C139" s="379"/>
      <c r="D139" s="379"/>
      <c r="E139" s="379"/>
      <c r="F139" s="379"/>
      <c r="G139" s="379"/>
      <c r="H139" s="379"/>
      <c r="I139" s="379"/>
      <c r="J139" s="379"/>
      <c r="K139" s="379"/>
      <c r="L139" s="379"/>
      <c r="M139" s="379"/>
      <c r="N139" s="379"/>
    </row>
    <row r="140" spans="1:14">
      <c r="A140" s="378"/>
      <c r="B140" s="379"/>
      <c r="C140" s="379"/>
      <c r="D140" s="379"/>
      <c r="E140" s="379"/>
      <c r="F140" s="379"/>
      <c r="G140" s="379"/>
      <c r="H140" s="379"/>
      <c r="I140" s="379"/>
      <c r="J140" s="379"/>
      <c r="K140" s="379"/>
      <c r="L140" s="379"/>
      <c r="M140" s="379"/>
      <c r="N140" s="379"/>
    </row>
    <row r="141" spans="1:14">
      <c r="A141" s="378"/>
      <c r="B141" s="379"/>
      <c r="C141" s="379"/>
      <c r="D141" s="379"/>
      <c r="E141" s="379"/>
      <c r="F141" s="379"/>
      <c r="G141" s="379"/>
      <c r="H141" s="379"/>
      <c r="I141" s="379"/>
      <c r="J141" s="379"/>
      <c r="K141" s="379"/>
      <c r="L141" s="379"/>
      <c r="M141" s="379"/>
      <c r="N141" s="379"/>
    </row>
    <row r="142" spans="1:14">
      <c r="N142" s="377"/>
    </row>
    <row r="143" spans="1:14">
      <c r="N143" s="377"/>
    </row>
    <row r="144" spans="1:14">
      <c r="N144" s="377"/>
    </row>
    <row r="145" spans="1:14">
      <c r="N145" s="377"/>
    </row>
    <row r="146" spans="1:14">
      <c r="N146" s="377"/>
    </row>
    <row r="147" spans="1:14">
      <c r="N147" s="377"/>
    </row>
    <row r="148" spans="1:14">
      <c r="A148" s="378"/>
      <c r="B148" s="379"/>
      <c r="C148" s="379"/>
      <c r="D148" s="379"/>
      <c r="E148" s="379"/>
      <c r="F148" s="379"/>
      <c r="G148" s="379"/>
      <c r="H148" s="379"/>
      <c r="I148" s="379"/>
      <c r="J148" s="379"/>
      <c r="K148" s="379"/>
      <c r="L148" s="379"/>
      <c r="M148" s="379"/>
      <c r="N148" s="379"/>
    </row>
    <row r="149" spans="1:14">
      <c r="A149" s="378"/>
      <c r="B149" s="379"/>
      <c r="C149" s="379"/>
      <c r="D149" s="379"/>
      <c r="E149" s="379"/>
      <c r="F149" s="379"/>
      <c r="G149" s="379"/>
      <c r="H149" s="379"/>
      <c r="I149" s="379"/>
      <c r="J149" s="379"/>
      <c r="K149" s="379"/>
      <c r="L149" s="379"/>
      <c r="M149" s="379"/>
      <c r="N149" s="379"/>
    </row>
    <row r="150" spans="1:14">
      <c r="A150" s="378"/>
      <c r="B150" s="379"/>
      <c r="C150" s="379"/>
      <c r="D150" s="379"/>
      <c r="E150" s="379"/>
      <c r="F150" s="379"/>
      <c r="G150" s="379"/>
      <c r="H150" s="379"/>
      <c r="I150" s="379"/>
      <c r="J150" s="379"/>
      <c r="K150" s="379"/>
      <c r="L150" s="379"/>
      <c r="M150" s="379"/>
      <c r="N150" s="379"/>
    </row>
    <row r="151" spans="1:14">
      <c r="A151" s="378"/>
      <c r="B151" s="379"/>
      <c r="C151" s="379"/>
      <c r="D151" s="379"/>
      <c r="E151" s="379"/>
      <c r="F151" s="379"/>
      <c r="G151" s="379"/>
      <c r="H151" s="379"/>
      <c r="I151" s="379"/>
      <c r="J151" s="379"/>
      <c r="K151" s="379"/>
      <c r="L151" s="379"/>
      <c r="M151" s="379"/>
      <c r="N151" s="379"/>
    </row>
    <row r="152" spans="1:14">
      <c r="A152" s="378"/>
      <c r="B152" s="379"/>
      <c r="C152" s="379"/>
      <c r="D152" s="379"/>
      <c r="E152" s="379"/>
      <c r="F152" s="379"/>
      <c r="G152" s="379"/>
      <c r="H152" s="379"/>
      <c r="I152" s="379"/>
      <c r="J152" s="379"/>
      <c r="K152" s="379"/>
      <c r="L152" s="379"/>
      <c r="M152" s="379"/>
      <c r="N152" s="379"/>
    </row>
    <row r="153" spans="1:14">
      <c r="A153" s="378"/>
      <c r="B153" s="379"/>
      <c r="C153" s="379"/>
      <c r="D153" s="379"/>
      <c r="E153" s="379"/>
      <c r="F153" s="379"/>
      <c r="G153" s="379"/>
      <c r="H153" s="379"/>
      <c r="I153" s="379"/>
      <c r="J153" s="379"/>
      <c r="K153" s="379"/>
      <c r="L153" s="379"/>
      <c r="M153" s="379"/>
      <c r="N153" s="379"/>
    </row>
    <row r="154" spans="1:14">
      <c r="A154" s="378"/>
      <c r="B154" s="379"/>
      <c r="C154" s="379"/>
      <c r="D154" s="379"/>
      <c r="E154" s="379"/>
      <c r="F154" s="379"/>
      <c r="G154" s="379"/>
      <c r="H154" s="379"/>
      <c r="I154" s="379"/>
      <c r="J154" s="379"/>
      <c r="K154" s="379"/>
      <c r="L154" s="379"/>
      <c r="M154" s="379"/>
      <c r="N154" s="379"/>
    </row>
    <row r="155" spans="1:14">
      <c r="A155" s="378"/>
      <c r="B155" s="379"/>
      <c r="C155" s="379"/>
      <c r="D155" s="379"/>
      <c r="E155" s="379"/>
      <c r="F155" s="379"/>
      <c r="G155" s="379"/>
      <c r="H155" s="379"/>
      <c r="I155" s="379"/>
      <c r="J155" s="379"/>
      <c r="K155" s="379"/>
      <c r="L155" s="379"/>
      <c r="M155" s="379"/>
      <c r="N155" s="379"/>
    </row>
    <row r="156" spans="1:14">
      <c r="A156" s="378"/>
      <c r="B156" s="379"/>
      <c r="C156" s="379"/>
      <c r="D156" s="379"/>
      <c r="E156" s="379"/>
      <c r="F156" s="379"/>
      <c r="G156" s="379"/>
      <c r="H156" s="379"/>
      <c r="I156" s="379"/>
      <c r="J156" s="379"/>
      <c r="K156" s="379"/>
      <c r="L156" s="379"/>
      <c r="M156" s="379"/>
      <c r="N156" s="379"/>
    </row>
    <row r="157" spans="1:14">
      <c r="A157" s="378"/>
      <c r="B157" s="379"/>
      <c r="C157" s="379"/>
      <c r="D157" s="379"/>
      <c r="E157" s="379"/>
      <c r="F157" s="379"/>
      <c r="G157" s="379"/>
      <c r="H157" s="379"/>
      <c r="I157" s="379"/>
      <c r="J157" s="379"/>
      <c r="K157" s="379"/>
      <c r="L157" s="379"/>
      <c r="M157" s="379"/>
      <c r="N157" s="379"/>
    </row>
    <row r="158" spans="1:14">
      <c r="A158" s="378"/>
      <c r="B158" s="379"/>
      <c r="C158" s="379"/>
      <c r="D158" s="379"/>
      <c r="E158" s="379"/>
      <c r="F158" s="379"/>
      <c r="G158" s="379"/>
      <c r="H158" s="379"/>
      <c r="I158" s="379"/>
      <c r="J158" s="379"/>
      <c r="K158" s="379"/>
      <c r="L158" s="379"/>
      <c r="M158" s="379"/>
      <c r="N158" s="379"/>
    </row>
    <row r="159" spans="1:14">
      <c r="A159" s="378"/>
      <c r="B159" s="379"/>
      <c r="C159" s="379"/>
      <c r="D159" s="379"/>
      <c r="E159" s="379"/>
      <c r="F159" s="379"/>
      <c r="G159" s="379"/>
      <c r="H159" s="379"/>
      <c r="I159" s="379"/>
      <c r="J159" s="379"/>
      <c r="K159" s="379"/>
      <c r="L159" s="379"/>
      <c r="M159" s="379"/>
      <c r="N159" s="379"/>
    </row>
    <row r="160" spans="1:14">
      <c r="A160" s="378"/>
      <c r="B160" s="379"/>
      <c r="C160" s="379"/>
      <c r="D160" s="379"/>
      <c r="E160" s="379"/>
      <c r="F160" s="379"/>
      <c r="G160" s="379"/>
      <c r="H160" s="379"/>
      <c r="I160" s="379"/>
      <c r="J160" s="379"/>
      <c r="K160" s="379"/>
      <c r="L160" s="379"/>
      <c r="M160" s="379"/>
      <c r="N160" s="379"/>
    </row>
    <row r="161" spans="1:14">
      <c r="A161" s="378"/>
      <c r="B161" s="379"/>
      <c r="C161" s="379"/>
      <c r="D161" s="379"/>
      <c r="E161" s="379"/>
      <c r="F161" s="379"/>
      <c r="G161" s="379"/>
      <c r="H161" s="379"/>
      <c r="I161" s="379"/>
      <c r="J161" s="379"/>
      <c r="K161" s="379"/>
      <c r="L161" s="379"/>
      <c r="M161" s="379"/>
      <c r="N161" s="379"/>
    </row>
    <row r="162" spans="1:14">
      <c r="A162" s="378"/>
      <c r="B162" s="379"/>
      <c r="C162" s="379"/>
      <c r="D162" s="379"/>
      <c r="E162" s="379"/>
      <c r="F162" s="379"/>
      <c r="G162" s="379"/>
      <c r="H162" s="379"/>
      <c r="I162" s="379"/>
      <c r="J162" s="379"/>
      <c r="K162" s="379"/>
      <c r="L162" s="379"/>
      <c r="M162" s="379"/>
      <c r="N162" s="379"/>
    </row>
    <row r="163" spans="1:14">
      <c r="N163" s="377"/>
    </row>
    <row r="164" spans="1:14">
      <c r="N164" s="377"/>
    </row>
    <row r="165" spans="1:14">
      <c r="N165" s="377"/>
    </row>
    <row r="166" spans="1:14">
      <c r="N166" s="377"/>
    </row>
    <row r="167" spans="1:14">
      <c r="N167" s="377"/>
    </row>
    <row r="168" spans="1:14">
      <c r="N168" s="377"/>
    </row>
    <row r="169" spans="1:14">
      <c r="A169" s="378"/>
      <c r="B169" s="379"/>
      <c r="C169" s="379"/>
      <c r="D169" s="379"/>
      <c r="E169" s="379"/>
      <c r="F169" s="379"/>
      <c r="G169" s="379"/>
      <c r="H169" s="379"/>
      <c r="I169" s="379"/>
      <c r="J169" s="379"/>
      <c r="K169" s="379"/>
      <c r="L169" s="379"/>
      <c r="M169" s="379"/>
      <c r="N169" s="379"/>
    </row>
    <row r="170" spans="1:14">
      <c r="A170" s="378"/>
      <c r="B170" s="379"/>
      <c r="C170" s="379"/>
      <c r="D170" s="379"/>
      <c r="E170" s="379"/>
      <c r="F170" s="379"/>
      <c r="G170" s="379"/>
      <c r="H170" s="379"/>
      <c r="I170" s="379"/>
      <c r="J170" s="379"/>
      <c r="K170" s="379"/>
      <c r="L170" s="379"/>
      <c r="M170" s="379"/>
      <c r="N170" s="379"/>
    </row>
    <row r="171" spans="1:14">
      <c r="A171" s="378"/>
      <c r="B171" s="379"/>
      <c r="C171" s="379"/>
      <c r="D171" s="379"/>
      <c r="E171" s="379"/>
      <c r="F171" s="379"/>
      <c r="G171" s="379"/>
      <c r="H171" s="379"/>
      <c r="I171" s="379"/>
      <c r="J171" s="379"/>
      <c r="K171" s="379"/>
      <c r="L171" s="379"/>
      <c r="M171" s="379"/>
      <c r="N171" s="379"/>
    </row>
    <row r="172" spans="1:14">
      <c r="A172" s="378"/>
      <c r="B172" s="379"/>
      <c r="C172" s="379"/>
      <c r="D172" s="379"/>
      <c r="E172" s="379"/>
      <c r="F172" s="379"/>
      <c r="G172" s="379"/>
      <c r="H172" s="379"/>
      <c r="I172" s="379"/>
      <c r="J172" s="379"/>
      <c r="K172" s="379"/>
      <c r="L172" s="379"/>
      <c r="M172" s="379"/>
      <c r="N172" s="379"/>
    </row>
    <row r="173" spans="1:14">
      <c r="A173" s="378"/>
      <c r="B173" s="379"/>
      <c r="C173" s="379"/>
      <c r="D173" s="379"/>
      <c r="E173" s="379"/>
      <c r="F173" s="379"/>
      <c r="G173" s="379"/>
      <c r="H173" s="379"/>
      <c r="I173" s="379"/>
      <c r="J173" s="379"/>
      <c r="K173" s="379"/>
      <c r="L173" s="379"/>
      <c r="M173" s="379"/>
      <c r="N173" s="379"/>
    </row>
    <row r="174" spans="1:14">
      <c r="A174" s="378"/>
      <c r="B174" s="379"/>
      <c r="C174" s="379"/>
      <c r="D174" s="379"/>
      <c r="E174" s="379"/>
      <c r="F174" s="379"/>
      <c r="G174" s="379"/>
      <c r="H174" s="379"/>
      <c r="I174" s="379"/>
      <c r="J174" s="379"/>
      <c r="K174" s="379"/>
      <c r="L174" s="379"/>
      <c r="M174" s="379"/>
      <c r="N174" s="379"/>
    </row>
    <row r="175" spans="1:14">
      <c r="A175" s="378"/>
      <c r="B175" s="379"/>
      <c r="C175" s="379"/>
      <c r="D175" s="379"/>
      <c r="E175" s="379"/>
      <c r="F175" s="379"/>
      <c r="G175" s="379"/>
      <c r="H175" s="379"/>
      <c r="I175" s="379"/>
      <c r="J175" s="379"/>
      <c r="K175" s="379"/>
      <c r="L175" s="379"/>
      <c r="M175" s="379"/>
      <c r="N175" s="379"/>
    </row>
    <row r="176" spans="1:14">
      <c r="A176" s="378"/>
      <c r="B176" s="379"/>
      <c r="C176" s="379"/>
      <c r="D176" s="379"/>
      <c r="E176" s="379"/>
      <c r="F176" s="379"/>
      <c r="G176" s="379"/>
      <c r="H176" s="379"/>
      <c r="I176" s="379"/>
      <c r="J176" s="379"/>
      <c r="K176" s="379"/>
      <c r="L176" s="379"/>
      <c r="M176" s="379"/>
      <c r="N176" s="379"/>
    </row>
    <row r="177" spans="1:14">
      <c r="A177" s="378"/>
      <c r="B177" s="379"/>
      <c r="C177" s="379"/>
      <c r="D177" s="379"/>
      <c r="E177" s="379"/>
      <c r="F177" s="379"/>
      <c r="G177" s="379"/>
      <c r="H177" s="379"/>
      <c r="I177" s="379"/>
      <c r="J177" s="379"/>
      <c r="K177" s="379"/>
      <c r="L177" s="379"/>
      <c r="M177" s="379"/>
      <c r="N177" s="379"/>
    </row>
    <row r="178" spans="1:14">
      <c r="A178" s="378"/>
      <c r="B178" s="379"/>
      <c r="C178" s="379"/>
      <c r="D178" s="379"/>
      <c r="E178" s="379"/>
      <c r="F178" s="379"/>
      <c r="G178" s="379"/>
      <c r="H178" s="379"/>
      <c r="I178" s="379"/>
      <c r="J178" s="379"/>
      <c r="K178" s="379"/>
      <c r="L178" s="379"/>
      <c r="M178" s="379"/>
      <c r="N178" s="379"/>
    </row>
    <row r="179" spans="1:14">
      <c r="A179" s="378"/>
      <c r="B179" s="379"/>
      <c r="C179" s="379"/>
      <c r="D179" s="379"/>
      <c r="E179" s="379"/>
      <c r="F179" s="379"/>
      <c r="G179" s="379"/>
      <c r="H179" s="379"/>
      <c r="I179" s="379"/>
      <c r="J179" s="379"/>
      <c r="K179" s="379"/>
      <c r="L179" s="379"/>
      <c r="M179" s="379"/>
      <c r="N179" s="379"/>
    </row>
    <row r="180" spans="1:14">
      <c r="A180" s="378"/>
      <c r="B180" s="379"/>
      <c r="C180" s="379"/>
      <c r="D180" s="379"/>
      <c r="E180" s="379"/>
      <c r="F180" s="379"/>
      <c r="G180" s="379"/>
      <c r="H180" s="379"/>
      <c r="I180" s="379"/>
      <c r="J180" s="379"/>
      <c r="K180" s="379"/>
      <c r="L180" s="379"/>
      <c r="M180" s="379"/>
      <c r="N180" s="379"/>
    </row>
    <row r="181" spans="1:14">
      <c r="A181" s="378"/>
      <c r="B181" s="379"/>
      <c r="C181" s="379"/>
      <c r="D181" s="379"/>
      <c r="E181" s="379"/>
      <c r="F181" s="379"/>
      <c r="G181" s="379"/>
      <c r="H181" s="379"/>
      <c r="I181" s="379"/>
      <c r="J181" s="379"/>
      <c r="K181" s="379"/>
      <c r="L181" s="379"/>
      <c r="M181" s="379"/>
      <c r="N181" s="379"/>
    </row>
    <row r="182" spans="1:14">
      <c r="A182" s="378"/>
      <c r="B182" s="379"/>
      <c r="C182" s="379"/>
      <c r="D182" s="379"/>
      <c r="E182" s="379"/>
      <c r="F182" s="379"/>
      <c r="G182" s="379"/>
      <c r="H182" s="379"/>
      <c r="I182" s="379"/>
      <c r="J182" s="379"/>
      <c r="K182" s="379"/>
      <c r="L182" s="379"/>
      <c r="M182" s="379"/>
      <c r="N182" s="379"/>
    </row>
    <row r="183" spans="1:14">
      <c r="A183" s="378"/>
      <c r="B183" s="379"/>
      <c r="C183" s="379"/>
      <c r="D183" s="379"/>
      <c r="E183" s="379"/>
      <c r="F183" s="379"/>
      <c r="G183" s="379"/>
      <c r="H183" s="379"/>
      <c r="I183" s="379"/>
      <c r="J183" s="379"/>
      <c r="K183" s="379"/>
      <c r="L183" s="379"/>
      <c r="M183" s="379"/>
      <c r="N183" s="379"/>
    </row>
    <row r="184" spans="1:14">
      <c r="N184" s="377"/>
    </row>
    <row r="185" spans="1:14">
      <c r="N185" s="377"/>
    </row>
    <row r="186" spans="1:14">
      <c r="N186" s="377"/>
    </row>
    <row r="187" spans="1:14">
      <c r="N187" s="377"/>
    </row>
    <row r="188" spans="1:14">
      <c r="N188" s="377"/>
    </row>
    <row r="189" spans="1:14">
      <c r="N189" s="377"/>
    </row>
  </sheetData>
  <mergeCells count="6">
    <mergeCell ref="E4:G4"/>
    <mergeCell ref="H4:J4"/>
    <mergeCell ref="E34:G34"/>
    <mergeCell ref="H34:J34"/>
    <mergeCell ref="E64:G64"/>
    <mergeCell ref="H64:J64"/>
  </mergeCells>
  <phoneticPr fontId="12" type="noConversion"/>
  <printOptions horizontalCentered="1" verticalCentered="1"/>
  <pageMargins left="0.39370078740157483" right="0.39370078740157483" top="0.61" bottom="0.39370078740157483" header="0.39370078740157483" footer="0.19685039370078741"/>
  <pageSetup paperSize="9" orientation="portrait" r:id="rId1"/>
  <headerFooter alignWithMargins="0"/>
  <rowBreaks count="3" manualBreakCount="3">
    <brk id="31" max="13" man="1"/>
    <brk id="61" max="16383" man="1"/>
    <brk id="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42"/>
  <sheetViews>
    <sheetView showGridLines="0" showZeros="0" view="pageBreakPreview" zoomScaleSheetLayoutView="100" workbookViewId="0">
      <selection activeCell="B7" sqref="B7"/>
    </sheetView>
  </sheetViews>
  <sheetFormatPr defaultRowHeight="18" customHeight="1"/>
  <cols>
    <col min="1" max="1" width="10.77734375" style="976" customWidth="1"/>
    <col min="2" max="2" width="9.77734375" style="976" customWidth="1"/>
    <col min="3" max="3" width="0.88671875" style="976" customWidth="1"/>
    <col min="4" max="4" width="9.77734375" style="976" customWidth="1"/>
    <col min="5" max="5" width="9.77734375" style="995" customWidth="1"/>
    <col min="6" max="6" width="0.88671875" style="976" customWidth="1"/>
    <col min="7" max="7" width="9.77734375" style="996" customWidth="1"/>
    <col min="8" max="8" width="9.77734375" style="995" customWidth="1"/>
    <col min="9" max="9" width="0.88671875" style="976" customWidth="1"/>
    <col min="10" max="10" width="9.77734375" style="996" customWidth="1"/>
    <col min="11" max="11" width="8.77734375" style="996" customWidth="1"/>
    <col min="12" max="13" width="6" style="976" customWidth="1"/>
    <col min="14" max="16384" width="8.88671875" style="976"/>
  </cols>
  <sheetData>
    <row r="1" spans="1:11" s="988" customFormat="1" ht="30" customHeight="1">
      <c r="A1" s="1017" t="s">
        <v>603</v>
      </c>
      <c r="B1" s="1017"/>
      <c r="C1" s="1017"/>
      <c r="D1" s="1017"/>
      <c r="E1" s="1017"/>
      <c r="F1" s="1017"/>
      <c r="G1" s="1017"/>
      <c r="H1" s="1017"/>
      <c r="I1" s="1017"/>
      <c r="J1" s="1017"/>
      <c r="K1" s="1017"/>
    </row>
    <row r="2" spans="1:11" ht="15" customHeight="1">
      <c r="A2" s="989"/>
      <c r="B2" s="988"/>
      <c r="C2" s="988"/>
      <c r="D2" s="988"/>
      <c r="E2" s="990"/>
      <c r="F2" s="988"/>
      <c r="G2" s="991"/>
      <c r="H2" s="990"/>
      <c r="I2" s="988"/>
      <c r="J2" s="991"/>
      <c r="K2" s="991"/>
    </row>
    <row r="3" spans="1:11" ht="24.95" customHeight="1">
      <c r="A3" s="1044" t="s">
        <v>538</v>
      </c>
      <c r="B3" s="1047" t="s">
        <v>398</v>
      </c>
      <c r="C3" s="1048"/>
      <c r="D3" s="1048"/>
      <c r="E3" s="1051" t="s">
        <v>642</v>
      </c>
      <c r="F3" s="1051"/>
      <c r="G3" s="1051"/>
      <c r="H3" s="1051"/>
      <c r="I3" s="1051"/>
      <c r="J3" s="1051"/>
      <c r="K3" s="1052" t="s">
        <v>539</v>
      </c>
    </row>
    <row r="4" spans="1:11" ht="24.95" customHeight="1">
      <c r="A4" s="1045"/>
      <c r="B4" s="1049"/>
      <c r="C4" s="1050"/>
      <c r="D4" s="1050"/>
      <c r="E4" s="1051" t="s">
        <v>643</v>
      </c>
      <c r="F4" s="1051"/>
      <c r="G4" s="1051"/>
      <c r="H4" s="1051" t="s">
        <v>644</v>
      </c>
      <c r="I4" s="1051"/>
      <c r="J4" s="1051"/>
      <c r="K4" s="1053"/>
    </row>
    <row r="5" spans="1:11" ht="24.95" customHeight="1">
      <c r="A5" s="1046"/>
      <c r="B5" s="982" t="s">
        <v>3</v>
      </c>
      <c r="C5" s="983" t="s">
        <v>4</v>
      </c>
      <c r="D5" s="984" t="s">
        <v>5</v>
      </c>
      <c r="E5" s="985" t="s">
        <v>3</v>
      </c>
      <c r="F5" s="986" t="s">
        <v>4</v>
      </c>
      <c r="G5" s="987" t="s">
        <v>5</v>
      </c>
      <c r="H5" s="985" t="s">
        <v>3</v>
      </c>
      <c r="I5" s="986" t="s">
        <v>4</v>
      </c>
      <c r="J5" s="987" t="s">
        <v>5</v>
      </c>
      <c r="K5" s="1054"/>
    </row>
    <row r="6" spans="1:11" ht="24.95" customHeight="1">
      <c r="A6" s="975" t="s">
        <v>2</v>
      </c>
      <c r="B6" s="963">
        <f>SUM(B7:B31)</f>
        <v>48</v>
      </c>
      <c r="C6" s="964" t="s">
        <v>4</v>
      </c>
      <c r="D6" s="965">
        <f>SUM(D7:D31)</f>
        <v>8911</v>
      </c>
      <c r="E6" s="966">
        <f>SUM(E7:E31)</f>
        <v>7</v>
      </c>
      <c r="F6" s="967" t="s">
        <v>4</v>
      </c>
      <c r="G6" s="968">
        <f>SUM(G7:G31)</f>
        <v>1152</v>
      </c>
      <c r="H6" s="966">
        <f>SUM(H7:H31)</f>
        <v>41</v>
      </c>
      <c r="I6" s="967" t="s">
        <v>4</v>
      </c>
      <c r="J6" s="968">
        <f>SUM(J7:J31)</f>
        <v>7759</v>
      </c>
      <c r="K6" s="968"/>
    </row>
    <row r="7" spans="1:11" ht="24.95" customHeight="1">
      <c r="A7" s="977" t="s">
        <v>6</v>
      </c>
      <c r="B7" s="969">
        <f>E7+H7</f>
        <v>5</v>
      </c>
      <c r="C7" s="970" t="s">
        <v>4</v>
      </c>
      <c r="D7" s="971">
        <f>G7+J7</f>
        <v>1122</v>
      </c>
      <c r="E7" s="972">
        <f>편입집계표!$B7</f>
        <v>4</v>
      </c>
      <c r="F7" s="973" t="s">
        <v>4</v>
      </c>
      <c r="G7" s="974">
        <f>편입집계표!$D7</f>
        <v>689</v>
      </c>
      <c r="H7" s="972">
        <f>편입집계표!$B37</f>
        <v>1</v>
      </c>
      <c r="I7" s="973" t="s">
        <v>4</v>
      </c>
      <c r="J7" s="974">
        <f>편입집계표!$D37</f>
        <v>433</v>
      </c>
      <c r="K7" s="974"/>
    </row>
    <row r="8" spans="1:11" ht="24.95" customHeight="1">
      <c r="A8" s="977" t="s">
        <v>7</v>
      </c>
      <c r="B8" s="969">
        <f t="shared" ref="B8:B31" si="0">E8+H8</f>
        <v>16</v>
      </c>
      <c r="C8" s="970" t="s">
        <v>4</v>
      </c>
      <c r="D8" s="971">
        <f t="shared" ref="D8:D31" si="1">G8+J8</f>
        <v>4592</v>
      </c>
      <c r="E8" s="972">
        <f>편입집계표!$B8</f>
        <v>0</v>
      </c>
      <c r="F8" s="973" t="s">
        <v>4</v>
      </c>
      <c r="G8" s="974">
        <f>편입집계표!$D8</f>
        <v>0</v>
      </c>
      <c r="H8" s="972">
        <f>편입집계표!$B38</f>
        <v>16</v>
      </c>
      <c r="I8" s="973" t="s">
        <v>4</v>
      </c>
      <c r="J8" s="974">
        <f>편입집계표!$D38</f>
        <v>4592</v>
      </c>
      <c r="K8" s="974"/>
    </row>
    <row r="9" spans="1:11" s="994" customFormat="1" ht="24.95" customHeight="1">
      <c r="A9" s="992" t="s">
        <v>8</v>
      </c>
      <c r="B9" s="969">
        <f t="shared" si="0"/>
        <v>2</v>
      </c>
      <c r="C9" s="970" t="s">
        <v>4</v>
      </c>
      <c r="D9" s="971">
        <f t="shared" si="1"/>
        <v>447</v>
      </c>
      <c r="E9" s="972">
        <f>편입집계표!$B9</f>
        <v>2</v>
      </c>
      <c r="F9" s="973" t="s">
        <v>4</v>
      </c>
      <c r="G9" s="974">
        <f>편입집계표!$D9</f>
        <v>447</v>
      </c>
      <c r="H9" s="972">
        <f>편입집계표!$B39</f>
        <v>0</v>
      </c>
      <c r="I9" s="973" t="s">
        <v>4</v>
      </c>
      <c r="J9" s="974">
        <f>편입집계표!$D39</f>
        <v>0</v>
      </c>
      <c r="K9" s="993"/>
    </row>
    <row r="10" spans="1:11" ht="24.95" customHeight="1">
      <c r="A10" s="977" t="s">
        <v>9</v>
      </c>
      <c r="B10" s="969">
        <f t="shared" si="0"/>
        <v>0</v>
      </c>
      <c r="C10" s="970" t="s">
        <v>4</v>
      </c>
      <c r="D10" s="971">
        <f t="shared" si="1"/>
        <v>0</v>
      </c>
      <c r="E10" s="972">
        <f>편입집계표!$B10</f>
        <v>0</v>
      </c>
      <c r="F10" s="973" t="s">
        <v>4</v>
      </c>
      <c r="G10" s="974">
        <f>편입집계표!$D10</f>
        <v>0</v>
      </c>
      <c r="H10" s="972">
        <f>편입집계표!$B40</f>
        <v>0</v>
      </c>
      <c r="I10" s="973" t="s">
        <v>4</v>
      </c>
      <c r="J10" s="974">
        <f>편입집계표!$D40</f>
        <v>0</v>
      </c>
      <c r="K10" s="974"/>
    </row>
    <row r="11" spans="1:11" ht="24.95" customHeight="1">
      <c r="A11" s="977" t="s">
        <v>10</v>
      </c>
      <c r="B11" s="969">
        <f t="shared" si="0"/>
        <v>18</v>
      </c>
      <c r="C11" s="970" t="s">
        <v>4</v>
      </c>
      <c r="D11" s="971">
        <f t="shared" si="1"/>
        <v>1692</v>
      </c>
      <c r="E11" s="972">
        <f>편입집계표!$B11</f>
        <v>1</v>
      </c>
      <c r="F11" s="973" t="s">
        <v>4</v>
      </c>
      <c r="G11" s="974">
        <f>편입집계표!$D11</f>
        <v>16</v>
      </c>
      <c r="H11" s="972">
        <f>편입집계표!$B41</f>
        <v>17</v>
      </c>
      <c r="I11" s="973" t="s">
        <v>4</v>
      </c>
      <c r="J11" s="974">
        <f>편입집계표!$D41</f>
        <v>1676</v>
      </c>
      <c r="K11" s="974"/>
    </row>
    <row r="12" spans="1:11" ht="24.95" customHeight="1">
      <c r="A12" s="977" t="s">
        <v>12</v>
      </c>
      <c r="B12" s="969">
        <f t="shared" si="0"/>
        <v>7</v>
      </c>
      <c r="C12" s="970" t="s">
        <v>4</v>
      </c>
      <c r="D12" s="971">
        <f t="shared" si="1"/>
        <v>1058</v>
      </c>
      <c r="E12" s="972">
        <f>편입집계표!$B12</f>
        <v>0</v>
      </c>
      <c r="F12" s="973" t="s">
        <v>4</v>
      </c>
      <c r="G12" s="974">
        <f>편입집계표!$D12</f>
        <v>0</v>
      </c>
      <c r="H12" s="972">
        <f>편입집계표!$B42</f>
        <v>7</v>
      </c>
      <c r="I12" s="973" t="s">
        <v>4</v>
      </c>
      <c r="J12" s="974">
        <f>편입집계표!$D42</f>
        <v>1058</v>
      </c>
      <c r="K12" s="974"/>
    </row>
    <row r="13" spans="1:11" ht="24.95" customHeight="1">
      <c r="A13" s="977" t="s">
        <v>11</v>
      </c>
      <c r="B13" s="969">
        <f t="shared" si="0"/>
        <v>0</v>
      </c>
      <c r="C13" s="970" t="s">
        <v>4</v>
      </c>
      <c r="D13" s="971">
        <f t="shared" si="1"/>
        <v>0</v>
      </c>
      <c r="E13" s="972">
        <f>편입집계표!$B13</f>
        <v>0</v>
      </c>
      <c r="F13" s="973" t="s">
        <v>4</v>
      </c>
      <c r="G13" s="974">
        <f>편입집계표!$D13</f>
        <v>0</v>
      </c>
      <c r="H13" s="972">
        <f>편입집계표!$B43</f>
        <v>0</v>
      </c>
      <c r="I13" s="973" t="s">
        <v>4</v>
      </c>
      <c r="J13" s="974">
        <f>편입집계표!$D43</f>
        <v>0</v>
      </c>
      <c r="K13" s="974"/>
    </row>
    <row r="14" spans="1:11" ht="24.95" customHeight="1">
      <c r="A14" s="977" t="s">
        <v>14</v>
      </c>
      <c r="B14" s="969">
        <f t="shared" si="0"/>
        <v>0</v>
      </c>
      <c r="C14" s="970" t="s">
        <v>4</v>
      </c>
      <c r="D14" s="971">
        <f t="shared" si="1"/>
        <v>0</v>
      </c>
      <c r="E14" s="972">
        <f>편입집계표!$B14</f>
        <v>0</v>
      </c>
      <c r="F14" s="973" t="s">
        <v>4</v>
      </c>
      <c r="G14" s="974">
        <f>편입집계표!$D14</f>
        <v>0</v>
      </c>
      <c r="H14" s="972">
        <f>편입집계표!$B44</f>
        <v>0</v>
      </c>
      <c r="I14" s="973" t="s">
        <v>4</v>
      </c>
      <c r="J14" s="974">
        <f>편입집계표!$D44</f>
        <v>0</v>
      </c>
      <c r="K14" s="974"/>
    </row>
    <row r="15" spans="1:11" ht="24.95" customHeight="1">
      <c r="A15" s="977" t="s">
        <v>13</v>
      </c>
      <c r="B15" s="969">
        <f t="shared" si="0"/>
        <v>0</v>
      </c>
      <c r="C15" s="970" t="s">
        <v>4</v>
      </c>
      <c r="D15" s="971">
        <f t="shared" si="1"/>
        <v>0</v>
      </c>
      <c r="E15" s="972">
        <f>편입집계표!$B15</f>
        <v>0</v>
      </c>
      <c r="F15" s="973" t="s">
        <v>4</v>
      </c>
      <c r="G15" s="974">
        <f>편입집계표!$D15</f>
        <v>0</v>
      </c>
      <c r="H15" s="972">
        <f>편입집계표!$B45</f>
        <v>0</v>
      </c>
      <c r="I15" s="973" t="s">
        <v>4</v>
      </c>
      <c r="J15" s="974">
        <f>편입집계표!$D45</f>
        <v>0</v>
      </c>
      <c r="K15" s="974"/>
    </row>
    <row r="16" spans="1:11" ht="24.95" customHeight="1">
      <c r="A16" s="977" t="s">
        <v>15</v>
      </c>
      <c r="B16" s="969">
        <f t="shared" si="0"/>
        <v>0</v>
      </c>
      <c r="C16" s="970" t="s">
        <v>4</v>
      </c>
      <c r="D16" s="971">
        <f t="shared" si="1"/>
        <v>0</v>
      </c>
      <c r="E16" s="972">
        <f>편입집계표!$B16</f>
        <v>0</v>
      </c>
      <c r="F16" s="973" t="s">
        <v>4</v>
      </c>
      <c r="G16" s="974">
        <f>편입집계표!$D16</f>
        <v>0</v>
      </c>
      <c r="H16" s="972">
        <f>편입집계표!$B46</f>
        <v>0</v>
      </c>
      <c r="I16" s="973" t="s">
        <v>4</v>
      </c>
      <c r="J16" s="974">
        <f>편입집계표!$D46</f>
        <v>0</v>
      </c>
      <c r="K16" s="974"/>
    </row>
    <row r="17" spans="1:11" ht="24.95" customHeight="1">
      <c r="A17" s="977" t="s">
        <v>20</v>
      </c>
      <c r="B17" s="969">
        <f t="shared" si="0"/>
        <v>0</v>
      </c>
      <c r="C17" s="970" t="s">
        <v>4</v>
      </c>
      <c r="D17" s="971">
        <f t="shared" si="1"/>
        <v>0</v>
      </c>
      <c r="E17" s="972">
        <f>편입집계표!$B17</f>
        <v>0</v>
      </c>
      <c r="F17" s="973" t="s">
        <v>4</v>
      </c>
      <c r="G17" s="974">
        <f>편입집계표!$D17</f>
        <v>0</v>
      </c>
      <c r="H17" s="972">
        <f>편입집계표!$B47</f>
        <v>0</v>
      </c>
      <c r="I17" s="973" t="s">
        <v>4</v>
      </c>
      <c r="J17" s="974">
        <f>편입집계표!$D47</f>
        <v>0</v>
      </c>
      <c r="K17" s="974"/>
    </row>
    <row r="18" spans="1:11" ht="24.95" customHeight="1">
      <c r="A18" s="977" t="s">
        <v>17</v>
      </c>
      <c r="B18" s="969">
        <f t="shared" si="0"/>
        <v>0</v>
      </c>
      <c r="C18" s="970" t="s">
        <v>4</v>
      </c>
      <c r="D18" s="971">
        <f t="shared" si="1"/>
        <v>0</v>
      </c>
      <c r="E18" s="972">
        <f>편입집계표!$B18</f>
        <v>0</v>
      </c>
      <c r="F18" s="973" t="s">
        <v>4</v>
      </c>
      <c r="G18" s="974">
        <f>편입집계표!$D18</f>
        <v>0</v>
      </c>
      <c r="H18" s="972">
        <f>편입집계표!$B48</f>
        <v>0</v>
      </c>
      <c r="I18" s="973" t="s">
        <v>4</v>
      </c>
      <c r="J18" s="974">
        <f>편입집계표!$D48</f>
        <v>0</v>
      </c>
      <c r="K18" s="974"/>
    </row>
    <row r="19" spans="1:11" ht="24.95" customHeight="1">
      <c r="A19" s="977" t="s">
        <v>22</v>
      </c>
      <c r="B19" s="969">
        <f t="shared" si="0"/>
        <v>0</v>
      </c>
      <c r="C19" s="970" t="s">
        <v>4</v>
      </c>
      <c r="D19" s="971">
        <f t="shared" si="1"/>
        <v>0</v>
      </c>
      <c r="E19" s="972">
        <f>편입집계표!$B19</f>
        <v>0</v>
      </c>
      <c r="F19" s="973" t="s">
        <v>4</v>
      </c>
      <c r="G19" s="974">
        <f>편입집계표!$D19</f>
        <v>0</v>
      </c>
      <c r="H19" s="972">
        <f>편입집계표!$B49</f>
        <v>0</v>
      </c>
      <c r="I19" s="973" t="s">
        <v>4</v>
      </c>
      <c r="J19" s="974">
        <f>편입집계표!$D49</f>
        <v>0</v>
      </c>
      <c r="K19" s="974"/>
    </row>
    <row r="20" spans="1:11" ht="24.95" customHeight="1">
      <c r="A20" s="977" t="s">
        <v>40</v>
      </c>
      <c r="B20" s="969">
        <f t="shared" si="0"/>
        <v>0</v>
      </c>
      <c r="C20" s="970" t="s">
        <v>4</v>
      </c>
      <c r="D20" s="971">
        <f t="shared" si="1"/>
        <v>0</v>
      </c>
      <c r="E20" s="972">
        <f>편입집계표!$B20</f>
        <v>0</v>
      </c>
      <c r="F20" s="973" t="s">
        <v>4</v>
      </c>
      <c r="G20" s="974">
        <f>편입집계표!$D20</f>
        <v>0</v>
      </c>
      <c r="H20" s="972">
        <f>편입집계표!$B50</f>
        <v>0</v>
      </c>
      <c r="I20" s="973" t="s">
        <v>4</v>
      </c>
      <c r="J20" s="974">
        <f>편입집계표!$D50</f>
        <v>0</v>
      </c>
      <c r="K20" s="974"/>
    </row>
    <row r="21" spans="1:11" ht="24.95" customHeight="1">
      <c r="A21" s="977" t="s">
        <v>16</v>
      </c>
      <c r="B21" s="969">
        <f t="shared" si="0"/>
        <v>0</v>
      </c>
      <c r="C21" s="970" t="s">
        <v>4</v>
      </c>
      <c r="D21" s="971">
        <f t="shared" si="1"/>
        <v>0</v>
      </c>
      <c r="E21" s="972">
        <f>편입집계표!$B21</f>
        <v>0</v>
      </c>
      <c r="F21" s="973" t="s">
        <v>4</v>
      </c>
      <c r="G21" s="974">
        <f>편입집계표!$D21</f>
        <v>0</v>
      </c>
      <c r="H21" s="972">
        <f>편입집계표!$B51</f>
        <v>0</v>
      </c>
      <c r="I21" s="973" t="s">
        <v>4</v>
      </c>
      <c r="J21" s="974">
        <f>편입집계표!$D51</f>
        <v>0</v>
      </c>
      <c r="K21" s="974"/>
    </row>
    <row r="22" spans="1:11" ht="24.95" customHeight="1">
      <c r="A22" s="977" t="s">
        <v>304</v>
      </c>
      <c r="B22" s="969">
        <f t="shared" si="0"/>
        <v>0</v>
      </c>
      <c r="C22" s="970" t="s">
        <v>4</v>
      </c>
      <c r="D22" s="971">
        <f t="shared" si="1"/>
        <v>0</v>
      </c>
      <c r="E22" s="972">
        <f>편입집계표!$B22</f>
        <v>0</v>
      </c>
      <c r="F22" s="973" t="s">
        <v>4</v>
      </c>
      <c r="G22" s="974">
        <f>편입집계표!$D22</f>
        <v>0</v>
      </c>
      <c r="H22" s="972">
        <f>편입집계표!$B52</f>
        <v>0</v>
      </c>
      <c r="I22" s="973" t="s">
        <v>4</v>
      </c>
      <c r="J22" s="974">
        <f>편입집계표!$D52</f>
        <v>0</v>
      </c>
      <c r="K22" s="974"/>
    </row>
    <row r="23" spans="1:11" ht="24.95" customHeight="1">
      <c r="A23" s="977" t="s">
        <v>18</v>
      </c>
      <c r="B23" s="969">
        <f t="shared" si="0"/>
        <v>0</v>
      </c>
      <c r="C23" s="970" t="s">
        <v>4</v>
      </c>
      <c r="D23" s="971">
        <f t="shared" si="1"/>
        <v>0</v>
      </c>
      <c r="E23" s="972">
        <f>편입집계표!$B23</f>
        <v>0</v>
      </c>
      <c r="F23" s="973" t="s">
        <v>4</v>
      </c>
      <c r="G23" s="974">
        <f>편입집계표!$D23</f>
        <v>0</v>
      </c>
      <c r="H23" s="972">
        <f>편입집계표!$B53</f>
        <v>0</v>
      </c>
      <c r="I23" s="973" t="s">
        <v>4</v>
      </c>
      <c r="J23" s="974">
        <f>편입집계표!$D53</f>
        <v>0</v>
      </c>
      <c r="K23" s="974"/>
    </row>
    <row r="24" spans="1:11" ht="24.95" customHeight="1">
      <c r="A24" s="978" t="s">
        <v>41</v>
      </c>
      <c r="B24" s="969">
        <f t="shared" si="0"/>
        <v>0</v>
      </c>
      <c r="C24" s="970" t="s">
        <v>4</v>
      </c>
      <c r="D24" s="971">
        <f t="shared" si="1"/>
        <v>0</v>
      </c>
      <c r="E24" s="972">
        <f>편입집계표!$B24</f>
        <v>0</v>
      </c>
      <c r="F24" s="973" t="s">
        <v>4</v>
      </c>
      <c r="G24" s="974">
        <f>편입집계표!$D24</f>
        <v>0</v>
      </c>
      <c r="H24" s="972">
        <f>편입집계표!$B54</f>
        <v>0</v>
      </c>
      <c r="I24" s="973" t="s">
        <v>4</v>
      </c>
      <c r="J24" s="974">
        <f>편입집계표!$D54</f>
        <v>0</v>
      </c>
      <c r="K24" s="974"/>
    </row>
    <row r="25" spans="1:11" ht="24.95" customHeight="1">
      <c r="A25" s="979" t="s">
        <v>305</v>
      </c>
      <c r="B25" s="969">
        <f t="shared" si="0"/>
        <v>0</v>
      </c>
      <c r="C25" s="970" t="s">
        <v>4</v>
      </c>
      <c r="D25" s="971">
        <f t="shared" si="1"/>
        <v>0</v>
      </c>
      <c r="E25" s="972">
        <f>편입집계표!$B25</f>
        <v>0</v>
      </c>
      <c r="F25" s="973" t="s">
        <v>4</v>
      </c>
      <c r="G25" s="974">
        <f>편입집계표!$D25</f>
        <v>0</v>
      </c>
      <c r="H25" s="972">
        <f>편입집계표!$B55</f>
        <v>0</v>
      </c>
      <c r="I25" s="973" t="s">
        <v>4</v>
      </c>
      <c r="J25" s="974">
        <f>편입집계표!$D55</f>
        <v>0</v>
      </c>
      <c r="K25" s="974"/>
    </row>
    <row r="26" spans="1:11" ht="24.95" customHeight="1">
      <c r="A26" s="979" t="s">
        <v>42</v>
      </c>
      <c r="B26" s="969">
        <f t="shared" si="0"/>
        <v>0</v>
      </c>
      <c r="C26" s="970" t="s">
        <v>4</v>
      </c>
      <c r="D26" s="971">
        <f t="shared" si="1"/>
        <v>0</v>
      </c>
      <c r="E26" s="972">
        <f>편입집계표!$B26</f>
        <v>0</v>
      </c>
      <c r="F26" s="973" t="s">
        <v>4</v>
      </c>
      <c r="G26" s="974">
        <f>편입집계표!$D26</f>
        <v>0</v>
      </c>
      <c r="H26" s="972">
        <f>편입집계표!$B56</f>
        <v>0</v>
      </c>
      <c r="I26" s="973" t="s">
        <v>4</v>
      </c>
      <c r="J26" s="974">
        <f>편입집계표!$D56</f>
        <v>0</v>
      </c>
      <c r="K26" s="974"/>
    </row>
    <row r="27" spans="1:11" ht="24.95" customHeight="1">
      <c r="A27" s="979" t="s">
        <v>43</v>
      </c>
      <c r="B27" s="969">
        <f t="shared" si="0"/>
        <v>0</v>
      </c>
      <c r="C27" s="970" t="s">
        <v>4</v>
      </c>
      <c r="D27" s="971">
        <f t="shared" si="1"/>
        <v>0</v>
      </c>
      <c r="E27" s="972">
        <f>편입집계표!$B27</f>
        <v>0</v>
      </c>
      <c r="F27" s="973" t="s">
        <v>4</v>
      </c>
      <c r="G27" s="974">
        <f>편입집계표!$D27</f>
        <v>0</v>
      </c>
      <c r="H27" s="972">
        <f>편입집계표!$B57</f>
        <v>0</v>
      </c>
      <c r="I27" s="973" t="s">
        <v>4</v>
      </c>
      <c r="J27" s="974">
        <f>편입집계표!$D57</f>
        <v>0</v>
      </c>
      <c r="K27" s="974"/>
    </row>
    <row r="28" spans="1:11" ht="24.95" customHeight="1">
      <c r="A28" s="979" t="s">
        <v>44</v>
      </c>
      <c r="B28" s="969">
        <f t="shared" si="0"/>
        <v>0</v>
      </c>
      <c r="C28" s="970" t="s">
        <v>4</v>
      </c>
      <c r="D28" s="971">
        <f t="shared" si="1"/>
        <v>0</v>
      </c>
      <c r="E28" s="972">
        <f>편입집계표!$B28</f>
        <v>0</v>
      </c>
      <c r="F28" s="973" t="s">
        <v>4</v>
      </c>
      <c r="G28" s="974">
        <f>편입집계표!$D28</f>
        <v>0</v>
      </c>
      <c r="H28" s="972">
        <f>편입집계표!$B58</f>
        <v>0</v>
      </c>
      <c r="I28" s="973" t="s">
        <v>4</v>
      </c>
      <c r="J28" s="974">
        <f>편입집계표!$D58</f>
        <v>0</v>
      </c>
      <c r="K28" s="974"/>
    </row>
    <row r="29" spans="1:11" ht="24.95" customHeight="1">
      <c r="A29" s="979" t="s">
        <v>540</v>
      </c>
      <c r="B29" s="969">
        <f t="shared" si="0"/>
        <v>0</v>
      </c>
      <c r="C29" s="970" t="s">
        <v>4</v>
      </c>
      <c r="D29" s="971">
        <f t="shared" si="1"/>
        <v>0</v>
      </c>
      <c r="E29" s="972">
        <f>편입집계표!$B29</f>
        <v>0</v>
      </c>
      <c r="F29" s="973" t="s">
        <v>4</v>
      </c>
      <c r="G29" s="974">
        <f>편입집계표!$D29</f>
        <v>0</v>
      </c>
      <c r="H29" s="972">
        <f>편입집계표!$B59</f>
        <v>0</v>
      </c>
      <c r="I29" s="973" t="s">
        <v>4</v>
      </c>
      <c r="J29" s="974">
        <f>편입집계표!$D59</f>
        <v>0</v>
      </c>
      <c r="K29" s="974"/>
    </row>
    <row r="30" spans="1:11" ht="24.95" customHeight="1">
      <c r="A30" s="980" t="s">
        <v>307</v>
      </c>
      <c r="B30" s="969">
        <f t="shared" si="0"/>
        <v>0</v>
      </c>
      <c r="C30" s="970" t="s">
        <v>4</v>
      </c>
      <c r="D30" s="971">
        <f t="shared" si="1"/>
        <v>0</v>
      </c>
      <c r="E30" s="972">
        <f>편입집계표!$B30</f>
        <v>0</v>
      </c>
      <c r="F30" s="973" t="s">
        <v>4</v>
      </c>
      <c r="G30" s="974">
        <f>편입집계표!$D30</f>
        <v>0</v>
      </c>
      <c r="H30" s="972">
        <f>편입집계표!$B60</f>
        <v>0</v>
      </c>
      <c r="I30" s="973" t="s">
        <v>4</v>
      </c>
      <c r="J30" s="974">
        <f>편입집계표!$D60</f>
        <v>0</v>
      </c>
      <c r="K30" s="974"/>
    </row>
    <row r="31" spans="1:11" ht="24.95" customHeight="1">
      <c r="A31" s="981" t="s">
        <v>541</v>
      </c>
      <c r="B31" s="969">
        <f t="shared" si="0"/>
        <v>0</v>
      </c>
      <c r="C31" s="970" t="s">
        <v>4</v>
      </c>
      <c r="D31" s="971">
        <f t="shared" si="1"/>
        <v>0</v>
      </c>
      <c r="E31" s="972">
        <f>편입집계표!$B31</f>
        <v>0</v>
      </c>
      <c r="F31" s="973" t="s">
        <v>4</v>
      </c>
      <c r="G31" s="974">
        <f>편입집계표!$D31</f>
        <v>0</v>
      </c>
      <c r="H31" s="972">
        <f>편입집계표!$B61</f>
        <v>0</v>
      </c>
      <c r="I31" s="973" t="s">
        <v>4</v>
      </c>
      <c r="J31" s="974">
        <f>편입집계표!$D61</f>
        <v>0</v>
      </c>
      <c r="K31" s="974"/>
    </row>
    <row r="32" spans="1:11" s="988" customFormat="1" ht="30" customHeight="1">
      <c r="A32" s="1017" t="s">
        <v>561</v>
      </c>
      <c r="B32" s="1017"/>
      <c r="C32" s="1017"/>
      <c r="D32" s="1017"/>
      <c r="E32" s="1017"/>
      <c r="F32" s="1017"/>
      <c r="G32" s="1017"/>
      <c r="H32" s="1017"/>
      <c r="I32" s="1017"/>
      <c r="J32" s="1017"/>
      <c r="K32" s="1017"/>
    </row>
    <row r="33" spans="1:11" ht="15" customHeight="1">
      <c r="A33" s="989"/>
      <c r="B33" s="988"/>
      <c r="C33" s="988"/>
      <c r="D33" s="988"/>
      <c r="E33" s="990"/>
      <c r="F33" s="988"/>
      <c r="G33" s="991"/>
      <c r="H33" s="990"/>
      <c r="I33" s="988"/>
      <c r="J33" s="991"/>
      <c r="K33" s="991"/>
    </row>
    <row r="34" spans="1:11" ht="24.95" customHeight="1">
      <c r="A34" s="1044" t="s">
        <v>542</v>
      </c>
      <c r="B34" s="1047" t="s">
        <v>543</v>
      </c>
      <c r="C34" s="1048"/>
      <c r="D34" s="1048"/>
      <c r="E34" s="1051" t="str">
        <f>E3</f>
        <v>전남 진도군 의신면</v>
      </c>
      <c r="F34" s="1051"/>
      <c r="G34" s="1051"/>
      <c r="H34" s="1051"/>
      <c r="I34" s="1051"/>
      <c r="J34" s="1051"/>
      <c r="K34" s="1052" t="s">
        <v>544</v>
      </c>
    </row>
    <row r="35" spans="1:11" ht="24.95" customHeight="1">
      <c r="A35" s="1045"/>
      <c r="B35" s="1049"/>
      <c r="C35" s="1050"/>
      <c r="D35" s="1050"/>
      <c r="E35" s="1051" t="str">
        <f>E4</f>
        <v>만길리</v>
      </c>
      <c r="F35" s="1051"/>
      <c r="G35" s="1051"/>
      <c r="H35" s="1051" t="str">
        <f>H4</f>
        <v>거룡리</v>
      </c>
      <c r="I35" s="1051"/>
      <c r="J35" s="1051"/>
      <c r="K35" s="1053"/>
    </row>
    <row r="36" spans="1:11" ht="24.95" customHeight="1">
      <c r="A36" s="1046"/>
      <c r="B36" s="982" t="s">
        <v>3</v>
      </c>
      <c r="C36" s="983" t="s">
        <v>4</v>
      </c>
      <c r="D36" s="984" t="s">
        <v>5</v>
      </c>
      <c r="E36" s="985" t="s">
        <v>3</v>
      </c>
      <c r="F36" s="986" t="s">
        <v>4</v>
      </c>
      <c r="G36" s="987" t="s">
        <v>5</v>
      </c>
      <c r="H36" s="985" t="s">
        <v>3</v>
      </c>
      <c r="I36" s="986" t="s">
        <v>4</v>
      </c>
      <c r="J36" s="987" t="s">
        <v>5</v>
      </c>
      <c r="K36" s="1054"/>
    </row>
    <row r="37" spans="1:11" ht="24.95" customHeight="1">
      <c r="A37" s="975" t="s">
        <v>2</v>
      </c>
      <c r="B37" s="963">
        <f>SUM(B38:B62)</f>
        <v>9</v>
      </c>
      <c r="C37" s="964" t="s">
        <v>4</v>
      </c>
      <c r="D37" s="965">
        <f>SUM(D38:D62)</f>
        <v>927</v>
      </c>
      <c r="E37" s="966">
        <f>SUM(E38:E62)</f>
        <v>1</v>
      </c>
      <c r="F37" s="967" t="s">
        <v>4</v>
      </c>
      <c r="G37" s="968">
        <f>SUM(G38:G62)</f>
        <v>16</v>
      </c>
      <c r="H37" s="966">
        <f>SUM(H38:H62)</f>
        <v>8</v>
      </c>
      <c r="I37" s="967" t="s">
        <v>4</v>
      </c>
      <c r="J37" s="968">
        <f>SUM(J38:J62)</f>
        <v>911</v>
      </c>
      <c r="K37" s="968"/>
    </row>
    <row r="38" spans="1:11" ht="24.95" customHeight="1">
      <c r="A38" s="977" t="s">
        <v>6</v>
      </c>
      <c r="B38" s="969">
        <f>E38+H38</f>
        <v>0</v>
      </c>
      <c r="C38" s="970" t="s">
        <v>4</v>
      </c>
      <c r="D38" s="971">
        <f>G38+J38</f>
        <v>0</v>
      </c>
      <c r="E38" s="972">
        <f>편입집계표!$E7</f>
        <v>0</v>
      </c>
      <c r="F38" s="973" t="s">
        <v>4</v>
      </c>
      <c r="G38" s="974">
        <f>편입집계표!$G7</f>
        <v>0</v>
      </c>
      <c r="H38" s="972">
        <f>편입집계표!$E37</f>
        <v>0</v>
      </c>
      <c r="I38" s="973" t="s">
        <v>4</v>
      </c>
      <c r="J38" s="974">
        <f>편입집계표!$G37</f>
        <v>0</v>
      </c>
      <c r="K38" s="974"/>
    </row>
    <row r="39" spans="1:11" ht="24.95" customHeight="1">
      <c r="A39" s="977" t="s">
        <v>7</v>
      </c>
      <c r="B39" s="969">
        <f t="shared" ref="B39:B62" si="2">E39+H39</f>
        <v>1</v>
      </c>
      <c r="C39" s="970" t="s">
        <v>4</v>
      </c>
      <c r="D39" s="971">
        <f t="shared" ref="D39:D62" si="3">G39+J39</f>
        <v>6</v>
      </c>
      <c r="E39" s="972">
        <f>편입집계표!$E8</f>
        <v>0</v>
      </c>
      <c r="F39" s="973" t="s">
        <v>4</v>
      </c>
      <c r="G39" s="974">
        <f>편입집계표!$G8</f>
        <v>0</v>
      </c>
      <c r="H39" s="972">
        <f>편입집계표!$E38</f>
        <v>1</v>
      </c>
      <c r="I39" s="973" t="s">
        <v>4</v>
      </c>
      <c r="J39" s="974">
        <f>편입집계표!$G38</f>
        <v>6</v>
      </c>
      <c r="K39" s="974"/>
    </row>
    <row r="40" spans="1:11" ht="24.95" customHeight="1">
      <c r="A40" s="977" t="s">
        <v>8</v>
      </c>
      <c r="B40" s="969">
        <f t="shared" si="2"/>
        <v>0</v>
      </c>
      <c r="C40" s="970" t="s">
        <v>4</v>
      </c>
      <c r="D40" s="971">
        <f t="shared" si="3"/>
        <v>0</v>
      </c>
      <c r="E40" s="972">
        <f>편입집계표!$E9</f>
        <v>0</v>
      </c>
      <c r="F40" s="973" t="s">
        <v>4</v>
      </c>
      <c r="G40" s="974">
        <f>편입집계표!$G9</f>
        <v>0</v>
      </c>
      <c r="H40" s="972">
        <f>편입집계표!$E39</f>
        <v>0</v>
      </c>
      <c r="I40" s="973" t="s">
        <v>4</v>
      </c>
      <c r="J40" s="974">
        <f>편입집계표!$G39</f>
        <v>0</v>
      </c>
      <c r="K40" s="974"/>
    </row>
    <row r="41" spans="1:11" ht="24.95" customHeight="1">
      <c r="A41" s="977" t="s">
        <v>9</v>
      </c>
      <c r="B41" s="969">
        <f t="shared" si="2"/>
        <v>0</v>
      </c>
      <c r="C41" s="970" t="s">
        <v>4</v>
      </c>
      <c r="D41" s="971">
        <f t="shared" si="3"/>
        <v>0</v>
      </c>
      <c r="E41" s="972">
        <f>편입집계표!$E10</f>
        <v>0</v>
      </c>
      <c r="F41" s="973" t="s">
        <v>4</v>
      </c>
      <c r="G41" s="974">
        <f>편입집계표!$G10</f>
        <v>0</v>
      </c>
      <c r="H41" s="972">
        <f>편입집계표!$E40</f>
        <v>0</v>
      </c>
      <c r="I41" s="973" t="s">
        <v>4</v>
      </c>
      <c r="J41" s="974">
        <f>편입집계표!$G40</f>
        <v>0</v>
      </c>
      <c r="K41" s="974"/>
    </row>
    <row r="42" spans="1:11" ht="24.95" customHeight="1">
      <c r="A42" s="977" t="s">
        <v>10</v>
      </c>
      <c r="B42" s="969">
        <f t="shared" si="2"/>
        <v>4</v>
      </c>
      <c r="C42" s="970" t="s">
        <v>4</v>
      </c>
      <c r="D42" s="971">
        <f t="shared" si="3"/>
        <v>109</v>
      </c>
      <c r="E42" s="972">
        <f>편입집계표!$E11</f>
        <v>1</v>
      </c>
      <c r="F42" s="973" t="s">
        <v>4</v>
      </c>
      <c r="G42" s="974">
        <f>편입집계표!$G11</f>
        <v>16</v>
      </c>
      <c r="H42" s="972">
        <f>편입집계표!$E41</f>
        <v>3</v>
      </c>
      <c r="I42" s="973" t="s">
        <v>4</v>
      </c>
      <c r="J42" s="974">
        <f>편입집계표!$G41</f>
        <v>93</v>
      </c>
      <c r="K42" s="974"/>
    </row>
    <row r="43" spans="1:11" ht="24.95" customHeight="1">
      <c r="A43" s="977" t="s">
        <v>12</v>
      </c>
      <c r="B43" s="969">
        <f t="shared" si="2"/>
        <v>4</v>
      </c>
      <c r="C43" s="970" t="s">
        <v>4</v>
      </c>
      <c r="D43" s="971">
        <f t="shared" si="3"/>
        <v>812</v>
      </c>
      <c r="E43" s="972">
        <f>편입집계표!$E12</f>
        <v>0</v>
      </c>
      <c r="F43" s="973" t="s">
        <v>4</v>
      </c>
      <c r="G43" s="974">
        <f>편입집계표!$G12</f>
        <v>0</v>
      </c>
      <c r="H43" s="972">
        <f>편입집계표!$E42</f>
        <v>4</v>
      </c>
      <c r="I43" s="973" t="s">
        <v>4</v>
      </c>
      <c r="J43" s="974">
        <f>편입집계표!$G42</f>
        <v>812</v>
      </c>
      <c r="K43" s="974"/>
    </row>
    <row r="44" spans="1:11" ht="24.95" customHeight="1">
      <c r="A44" s="977" t="s">
        <v>11</v>
      </c>
      <c r="B44" s="969">
        <f t="shared" si="2"/>
        <v>0</v>
      </c>
      <c r="C44" s="970" t="s">
        <v>4</v>
      </c>
      <c r="D44" s="971">
        <f t="shared" si="3"/>
        <v>0</v>
      </c>
      <c r="E44" s="972">
        <f>편입집계표!$E13</f>
        <v>0</v>
      </c>
      <c r="F44" s="973" t="s">
        <v>4</v>
      </c>
      <c r="G44" s="974">
        <f>편입집계표!$G13</f>
        <v>0</v>
      </c>
      <c r="H44" s="972">
        <f>편입집계표!$E43</f>
        <v>0</v>
      </c>
      <c r="I44" s="973" t="s">
        <v>4</v>
      </c>
      <c r="J44" s="974">
        <f>편입집계표!$G43</f>
        <v>0</v>
      </c>
      <c r="K44" s="974"/>
    </row>
    <row r="45" spans="1:11" ht="24.95" customHeight="1">
      <c r="A45" s="977" t="s">
        <v>14</v>
      </c>
      <c r="B45" s="969">
        <f t="shared" si="2"/>
        <v>0</v>
      </c>
      <c r="C45" s="970" t="s">
        <v>4</v>
      </c>
      <c r="D45" s="971">
        <f t="shared" si="3"/>
        <v>0</v>
      </c>
      <c r="E45" s="972">
        <f>편입집계표!$E14</f>
        <v>0</v>
      </c>
      <c r="F45" s="973" t="s">
        <v>4</v>
      </c>
      <c r="G45" s="974">
        <f>편입집계표!$G14</f>
        <v>0</v>
      </c>
      <c r="H45" s="972">
        <f>편입집계표!$E44</f>
        <v>0</v>
      </c>
      <c r="I45" s="973" t="s">
        <v>4</v>
      </c>
      <c r="J45" s="974">
        <f>편입집계표!$G44</f>
        <v>0</v>
      </c>
      <c r="K45" s="974"/>
    </row>
    <row r="46" spans="1:11" ht="24.95" customHeight="1">
      <c r="A46" s="977" t="s">
        <v>13</v>
      </c>
      <c r="B46" s="969">
        <f t="shared" si="2"/>
        <v>0</v>
      </c>
      <c r="C46" s="970" t="s">
        <v>4</v>
      </c>
      <c r="D46" s="971">
        <f t="shared" si="3"/>
        <v>0</v>
      </c>
      <c r="E46" s="972">
        <f>편입집계표!$E15</f>
        <v>0</v>
      </c>
      <c r="F46" s="973" t="s">
        <v>4</v>
      </c>
      <c r="G46" s="974">
        <f>편입집계표!$G15</f>
        <v>0</v>
      </c>
      <c r="H46" s="972">
        <f>편입집계표!$E45</f>
        <v>0</v>
      </c>
      <c r="I46" s="973" t="s">
        <v>4</v>
      </c>
      <c r="J46" s="974">
        <f>편입집계표!$G45</f>
        <v>0</v>
      </c>
      <c r="K46" s="974"/>
    </row>
    <row r="47" spans="1:11" ht="24.95" customHeight="1">
      <c r="A47" s="977" t="s">
        <v>15</v>
      </c>
      <c r="B47" s="969">
        <f t="shared" si="2"/>
        <v>0</v>
      </c>
      <c r="C47" s="970" t="s">
        <v>4</v>
      </c>
      <c r="D47" s="971">
        <f t="shared" si="3"/>
        <v>0</v>
      </c>
      <c r="E47" s="972">
        <f>편입집계표!$E16</f>
        <v>0</v>
      </c>
      <c r="F47" s="973" t="s">
        <v>4</v>
      </c>
      <c r="G47" s="974">
        <f>편입집계표!$G16</f>
        <v>0</v>
      </c>
      <c r="H47" s="972">
        <f>편입집계표!$E46</f>
        <v>0</v>
      </c>
      <c r="I47" s="973" t="s">
        <v>4</v>
      </c>
      <c r="J47" s="974">
        <f>편입집계표!$G46</f>
        <v>0</v>
      </c>
      <c r="K47" s="974"/>
    </row>
    <row r="48" spans="1:11" ht="24.95" customHeight="1">
      <c r="A48" s="977" t="s">
        <v>20</v>
      </c>
      <c r="B48" s="969">
        <f t="shared" si="2"/>
        <v>0</v>
      </c>
      <c r="C48" s="970" t="s">
        <v>4</v>
      </c>
      <c r="D48" s="971">
        <f t="shared" si="3"/>
        <v>0</v>
      </c>
      <c r="E48" s="972">
        <f>편입집계표!$E17</f>
        <v>0</v>
      </c>
      <c r="F48" s="973" t="s">
        <v>4</v>
      </c>
      <c r="G48" s="974">
        <f>편입집계표!$G17</f>
        <v>0</v>
      </c>
      <c r="H48" s="972">
        <f>편입집계표!$E47</f>
        <v>0</v>
      </c>
      <c r="I48" s="973" t="s">
        <v>4</v>
      </c>
      <c r="J48" s="974">
        <f>편입집계표!$G47</f>
        <v>0</v>
      </c>
      <c r="K48" s="974"/>
    </row>
    <row r="49" spans="1:14" ht="24.95" customHeight="1">
      <c r="A49" s="977" t="s">
        <v>17</v>
      </c>
      <c r="B49" s="969">
        <f t="shared" si="2"/>
        <v>0</v>
      </c>
      <c r="C49" s="970" t="s">
        <v>4</v>
      </c>
      <c r="D49" s="971">
        <f t="shared" si="3"/>
        <v>0</v>
      </c>
      <c r="E49" s="972">
        <f>편입집계표!$E18</f>
        <v>0</v>
      </c>
      <c r="F49" s="973" t="s">
        <v>4</v>
      </c>
      <c r="G49" s="974">
        <f>편입집계표!$G18</f>
        <v>0</v>
      </c>
      <c r="H49" s="972">
        <f>편입집계표!$E48</f>
        <v>0</v>
      </c>
      <c r="I49" s="973" t="s">
        <v>4</v>
      </c>
      <c r="J49" s="974">
        <f>편입집계표!$G48</f>
        <v>0</v>
      </c>
      <c r="K49" s="974"/>
    </row>
    <row r="50" spans="1:14" ht="24.95" customHeight="1">
      <c r="A50" s="977" t="s">
        <v>22</v>
      </c>
      <c r="B50" s="969">
        <f t="shared" si="2"/>
        <v>0</v>
      </c>
      <c r="C50" s="970" t="s">
        <v>4</v>
      </c>
      <c r="D50" s="971">
        <f t="shared" si="3"/>
        <v>0</v>
      </c>
      <c r="E50" s="972">
        <f>편입집계표!$E19</f>
        <v>0</v>
      </c>
      <c r="F50" s="973" t="s">
        <v>4</v>
      </c>
      <c r="G50" s="974">
        <f>편입집계표!$G19</f>
        <v>0</v>
      </c>
      <c r="H50" s="972">
        <f>편입집계표!$E49</f>
        <v>0</v>
      </c>
      <c r="I50" s="973" t="s">
        <v>4</v>
      </c>
      <c r="J50" s="974">
        <f>편입집계표!$G49</f>
        <v>0</v>
      </c>
      <c r="K50" s="974"/>
    </row>
    <row r="51" spans="1:14" ht="24.95" customHeight="1">
      <c r="A51" s="977" t="s">
        <v>40</v>
      </c>
      <c r="B51" s="969">
        <f t="shared" si="2"/>
        <v>0</v>
      </c>
      <c r="C51" s="970" t="s">
        <v>4</v>
      </c>
      <c r="D51" s="971">
        <f t="shared" si="3"/>
        <v>0</v>
      </c>
      <c r="E51" s="972">
        <f>편입집계표!$E20</f>
        <v>0</v>
      </c>
      <c r="F51" s="973" t="s">
        <v>4</v>
      </c>
      <c r="G51" s="974">
        <f>편입집계표!$G20</f>
        <v>0</v>
      </c>
      <c r="H51" s="972">
        <f>편입집계표!$E50</f>
        <v>0</v>
      </c>
      <c r="I51" s="973" t="s">
        <v>4</v>
      </c>
      <c r="J51" s="974">
        <f>편입집계표!$G50</f>
        <v>0</v>
      </c>
      <c r="K51" s="974"/>
    </row>
    <row r="52" spans="1:14" ht="24.95" customHeight="1">
      <c r="A52" s="977" t="s">
        <v>16</v>
      </c>
      <c r="B52" s="969">
        <f t="shared" si="2"/>
        <v>0</v>
      </c>
      <c r="C52" s="970" t="s">
        <v>4</v>
      </c>
      <c r="D52" s="971">
        <f t="shared" si="3"/>
        <v>0</v>
      </c>
      <c r="E52" s="972">
        <f>편입집계표!$E21</f>
        <v>0</v>
      </c>
      <c r="F52" s="973" t="s">
        <v>4</v>
      </c>
      <c r="G52" s="974">
        <f>편입집계표!$G21</f>
        <v>0</v>
      </c>
      <c r="H52" s="972">
        <f>편입집계표!$E51</f>
        <v>0</v>
      </c>
      <c r="I52" s="973" t="s">
        <v>4</v>
      </c>
      <c r="J52" s="974">
        <f>편입집계표!$G51</f>
        <v>0</v>
      </c>
      <c r="K52" s="974"/>
    </row>
    <row r="53" spans="1:14" ht="24.95" customHeight="1">
      <c r="A53" s="977" t="s">
        <v>545</v>
      </c>
      <c r="B53" s="969">
        <f t="shared" si="2"/>
        <v>0</v>
      </c>
      <c r="C53" s="970" t="s">
        <v>4</v>
      </c>
      <c r="D53" s="971">
        <f t="shared" si="3"/>
        <v>0</v>
      </c>
      <c r="E53" s="972">
        <f>편입집계표!$E22</f>
        <v>0</v>
      </c>
      <c r="F53" s="973" t="s">
        <v>4</v>
      </c>
      <c r="G53" s="974">
        <f>편입집계표!$G22</f>
        <v>0</v>
      </c>
      <c r="H53" s="972">
        <f>편입집계표!$E52</f>
        <v>0</v>
      </c>
      <c r="I53" s="973" t="s">
        <v>4</v>
      </c>
      <c r="J53" s="974">
        <f>편입집계표!$G52</f>
        <v>0</v>
      </c>
      <c r="K53" s="974"/>
    </row>
    <row r="54" spans="1:14" ht="24.95" customHeight="1">
      <c r="A54" s="977" t="s">
        <v>18</v>
      </c>
      <c r="B54" s="969">
        <f t="shared" si="2"/>
        <v>0</v>
      </c>
      <c r="C54" s="970" t="s">
        <v>4</v>
      </c>
      <c r="D54" s="971">
        <f t="shared" si="3"/>
        <v>0</v>
      </c>
      <c r="E54" s="972">
        <f>편입집계표!$E23</f>
        <v>0</v>
      </c>
      <c r="F54" s="973" t="s">
        <v>4</v>
      </c>
      <c r="G54" s="974">
        <f>편입집계표!$G23</f>
        <v>0</v>
      </c>
      <c r="H54" s="972">
        <f>편입집계표!$E53</f>
        <v>0</v>
      </c>
      <c r="I54" s="973" t="s">
        <v>4</v>
      </c>
      <c r="J54" s="974">
        <f>편입집계표!$G53</f>
        <v>0</v>
      </c>
      <c r="K54" s="974"/>
    </row>
    <row r="55" spans="1:14" ht="24.95" customHeight="1">
      <c r="A55" s="978" t="s">
        <v>41</v>
      </c>
      <c r="B55" s="969">
        <f t="shared" si="2"/>
        <v>0</v>
      </c>
      <c r="C55" s="970" t="s">
        <v>4</v>
      </c>
      <c r="D55" s="971">
        <f t="shared" si="3"/>
        <v>0</v>
      </c>
      <c r="E55" s="972">
        <f>편입집계표!$E24</f>
        <v>0</v>
      </c>
      <c r="F55" s="973" t="s">
        <v>4</v>
      </c>
      <c r="G55" s="974">
        <f>편입집계표!$G24</f>
        <v>0</v>
      </c>
      <c r="H55" s="972">
        <f>편입집계표!$E54</f>
        <v>0</v>
      </c>
      <c r="I55" s="973" t="s">
        <v>4</v>
      </c>
      <c r="J55" s="974">
        <f>편입집계표!$G54</f>
        <v>0</v>
      </c>
      <c r="K55" s="974"/>
    </row>
    <row r="56" spans="1:14" ht="24.95" customHeight="1">
      <c r="A56" s="979" t="s">
        <v>546</v>
      </c>
      <c r="B56" s="969">
        <f t="shared" si="2"/>
        <v>0</v>
      </c>
      <c r="C56" s="970" t="s">
        <v>4</v>
      </c>
      <c r="D56" s="971">
        <f t="shared" si="3"/>
        <v>0</v>
      </c>
      <c r="E56" s="972">
        <f>편입집계표!$E25</f>
        <v>0</v>
      </c>
      <c r="F56" s="973" t="s">
        <v>4</v>
      </c>
      <c r="G56" s="974">
        <f>편입집계표!$G25</f>
        <v>0</v>
      </c>
      <c r="H56" s="972">
        <f>편입집계표!$E55</f>
        <v>0</v>
      </c>
      <c r="I56" s="973" t="s">
        <v>4</v>
      </c>
      <c r="J56" s="974">
        <f>편입집계표!$G55</f>
        <v>0</v>
      </c>
      <c r="K56" s="974"/>
    </row>
    <row r="57" spans="1:14" ht="24.95" customHeight="1">
      <c r="A57" s="979" t="s">
        <v>42</v>
      </c>
      <c r="B57" s="969">
        <f t="shared" si="2"/>
        <v>0</v>
      </c>
      <c r="C57" s="970" t="s">
        <v>4</v>
      </c>
      <c r="D57" s="971">
        <f t="shared" si="3"/>
        <v>0</v>
      </c>
      <c r="E57" s="972">
        <f>편입집계표!$E26</f>
        <v>0</v>
      </c>
      <c r="F57" s="973" t="s">
        <v>4</v>
      </c>
      <c r="G57" s="974">
        <f>편입집계표!$G26</f>
        <v>0</v>
      </c>
      <c r="H57" s="972">
        <f>편입집계표!$E56</f>
        <v>0</v>
      </c>
      <c r="I57" s="973" t="s">
        <v>4</v>
      </c>
      <c r="J57" s="974">
        <f>편입집계표!$G56</f>
        <v>0</v>
      </c>
      <c r="K57" s="974"/>
    </row>
    <row r="58" spans="1:14" ht="24.95" customHeight="1">
      <c r="A58" s="979" t="s">
        <v>43</v>
      </c>
      <c r="B58" s="969">
        <f t="shared" si="2"/>
        <v>0</v>
      </c>
      <c r="C58" s="970" t="s">
        <v>4</v>
      </c>
      <c r="D58" s="971">
        <f t="shared" si="3"/>
        <v>0</v>
      </c>
      <c r="E58" s="972">
        <f>편입집계표!$E27</f>
        <v>0</v>
      </c>
      <c r="F58" s="973" t="s">
        <v>4</v>
      </c>
      <c r="G58" s="974">
        <f>편입집계표!$G27</f>
        <v>0</v>
      </c>
      <c r="H58" s="972">
        <f>편입집계표!$E57</f>
        <v>0</v>
      </c>
      <c r="I58" s="973" t="s">
        <v>4</v>
      </c>
      <c r="J58" s="974">
        <f>편입집계표!$G57</f>
        <v>0</v>
      </c>
      <c r="K58" s="974"/>
    </row>
    <row r="59" spans="1:14" ht="24.95" customHeight="1">
      <c r="A59" s="979" t="s">
        <v>44</v>
      </c>
      <c r="B59" s="969">
        <f t="shared" si="2"/>
        <v>0</v>
      </c>
      <c r="C59" s="970" t="s">
        <v>4</v>
      </c>
      <c r="D59" s="971">
        <f t="shared" si="3"/>
        <v>0</v>
      </c>
      <c r="E59" s="972">
        <f>편입집계표!$E28</f>
        <v>0</v>
      </c>
      <c r="F59" s="973" t="s">
        <v>4</v>
      </c>
      <c r="G59" s="974">
        <f>편입집계표!$G28</f>
        <v>0</v>
      </c>
      <c r="H59" s="972">
        <f>편입집계표!$E58</f>
        <v>0</v>
      </c>
      <c r="I59" s="973" t="s">
        <v>4</v>
      </c>
      <c r="J59" s="974">
        <f>편입집계표!$G58</f>
        <v>0</v>
      </c>
      <c r="K59" s="974"/>
    </row>
    <row r="60" spans="1:14" ht="24.95" customHeight="1">
      <c r="A60" s="979" t="s">
        <v>306</v>
      </c>
      <c r="B60" s="969">
        <f t="shared" si="2"/>
        <v>0</v>
      </c>
      <c r="C60" s="970" t="s">
        <v>4</v>
      </c>
      <c r="D60" s="971">
        <f t="shared" si="3"/>
        <v>0</v>
      </c>
      <c r="E60" s="972">
        <f>편입집계표!$E29</f>
        <v>0</v>
      </c>
      <c r="F60" s="973" t="s">
        <v>4</v>
      </c>
      <c r="G60" s="974">
        <f>편입집계표!$G29</f>
        <v>0</v>
      </c>
      <c r="H60" s="972">
        <f>편입집계표!$E59</f>
        <v>0</v>
      </c>
      <c r="I60" s="973" t="s">
        <v>4</v>
      </c>
      <c r="J60" s="974">
        <f>편입집계표!$G59</f>
        <v>0</v>
      </c>
      <c r="K60" s="974"/>
    </row>
    <row r="61" spans="1:14" ht="24.95" customHeight="1">
      <c r="A61" s="980" t="s">
        <v>547</v>
      </c>
      <c r="B61" s="969">
        <f t="shared" si="2"/>
        <v>0</v>
      </c>
      <c r="C61" s="970" t="s">
        <v>4</v>
      </c>
      <c r="D61" s="971">
        <f t="shared" si="3"/>
        <v>0</v>
      </c>
      <c r="E61" s="972">
        <f>편입집계표!$E30</f>
        <v>0</v>
      </c>
      <c r="F61" s="973" t="s">
        <v>4</v>
      </c>
      <c r="G61" s="974">
        <f>편입집계표!$G30</f>
        <v>0</v>
      </c>
      <c r="H61" s="972">
        <f>편입집계표!$E60</f>
        <v>0</v>
      </c>
      <c r="I61" s="973" t="s">
        <v>4</v>
      </c>
      <c r="J61" s="974">
        <f>편입집계표!$G60</f>
        <v>0</v>
      </c>
      <c r="K61" s="974"/>
    </row>
    <row r="62" spans="1:14" ht="24.95" customHeight="1">
      <c r="A62" s="981" t="s">
        <v>308</v>
      </c>
      <c r="B62" s="969">
        <f t="shared" si="2"/>
        <v>0</v>
      </c>
      <c r="C62" s="970" t="s">
        <v>4</v>
      </c>
      <c r="D62" s="971">
        <f t="shared" si="3"/>
        <v>0</v>
      </c>
      <c r="E62" s="972">
        <f>편입집계표!$E31</f>
        <v>0</v>
      </c>
      <c r="F62" s="973" t="s">
        <v>4</v>
      </c>
      <c r="G62" s="974">
        <f>편입집계표!$G31</f>
        <v>0</v>
      </c>
      <c r="H62" s="972">
        <f>편입집계표!$E61</f>
        <v>0</v>
      </c>
      <c r="I62" s="973" t="s">
        <v>4</v>
      </c>
      <c r="J62" s="974">
        <f>편입집계표!$G61</f>
        <v>0</v>
      </c>
      <c r="K62" s="974"/>
      <c r="N62" s="988"/>
    </row>
    <row r="63" spans="1:14" s="988" customFormat="1" ht="30" customHeight="1">
      <c r="A63" s="1017" t="s">
        <v>560</v>
      </c>
      <c r="B63" s="1017"/>
      <c r="C63" s="1017"/>
      <c r="D63" s="1017"/>
      <c r="E63" s="1017"/>
      <c r="F63" s="1017"/>
      <c r="G63" s="1017"/>
      <c r="H63" s="1017"/>
      <c r="I63" s="1017"/>
      <c r="J63" s="1017"/>
      <c r="K63" s="1017"/>
      <c r="N63" s="976"/>
    </row>
    <row r="64" spans="1:14" ht="15" customHeight="1">
      <c r="A64" s="989"/>
      <c r="B64" s="988"/>
      <c r="C64" s="988"/>
      <c r="D64" s="988"/>
      <c r="E64" s="990"/>
      <c r="F64" s="988"/>
      <c r="G64" s="991"/>
      <c r="H64" s="990"/>
      <c r="I64" s="988"/>
      <c r="J64" s="991"/>
      <c r="K64" s="991"/>
    </row>
    <row r="65" spans="1:11" ht="24.95" customHeight="1">
      <c r="A65" s="1044" t="s">
        <v>548</v>
      </c>
      <c r="B65" s="1047" t="s">
        <v>398</v>
      </c>
      <c r="C65" s="1048"/>
      <c r="D65" s="1048"/>
      <c r="E65" s="1051" t="str">
        <f>E3</f>
        <v>전남 진도군 의신면</v>
      </c>
      <c r="F65" s="1051"/>
      <c r="G65" s="1051"/>
      <c r="H65" s="1051"/>
      <c r="I65" s="1051"/>
      <c r="J65" s="1051"/>
      <c r="K65" s="1052" t="s">
        <v>549</v>
      </c>
    </row>
    <row r="66" spans="1:11" ht="24.95" customHeight="1">
      <c r="A66" s="1045"/>
      <c r="B66" s="1049"/>
      <c r="C66" s="1050"/>
      <c r="D66" s="1050"/>
      <c r="E66" s="1051" t="str">
        <f>E4</f>
        <v>만길리</v>
      </c>
      <c r="F66" s="1051"/>
      <c r="G66" s="1051"/>
      <c r="H66" s="1051" t="str">
        <f>H4</f>
        <v>거룡리</v>
      </c>
      <c r="I66" s="1051"/>
      <c r="J66" s="1051"/>
      <c r="K66" s="1053"/>
    </row>
    <row r="67" spans="1:11" ht="24.95" customHeight="1">
      <c r="A67" s="1046"/>
      <c r="B67" s="982" t="s">
        <v>3</v>
      </c>
      <c r="C67" s="983" t="s">
        <v>4</v>
      </c>
      <c r="D67" s="984" t="s">
        <v>5</v>
      </c>
      <c r="E67" s="985" t="s">
        <v>3</v>
      </c>
      <c r="F67" s="986" t="s">
        <v>4</v>
      </c>
      <c r="G67" s="987" t="s">
        <v>5</v>
      </c>
      <c r="H67" s="985" t="s">
        <v>3</v>
      </c>
      <c r="I67" s="986" t="s">
        <v>4</v>
      </c>
      <c r="J67" s="987" t="s">
        <v>5</v>
      </c>
      <c r="K67" s="1054"/>
    </row>
    <row r="68" spans="1:11" ht="24.95" customHeight="1">
      <c r="A68" s="975" t="s">
        <v>2</v>
      </c>
      <c r="B68" s="963">
        <f>SUM(B69:B93)</f>
        <v>7</v>
      </c>
      <c r="C68" s="964" t="s">
        <v>4</v>
      </c>
      <c r="D68" s="965">
        <f>SUM(D69:D93)</f>
        <v>1275</v>
      </c>
      <c r="E68" s="966">
        <f>SUM(E69:E93)</f>
        <v>0</v>
      </c>
      <c r="F68" s="967" t="s">
        <v>4</v>
      </c>
      <c r="G68" s="968">
        <f>SUM(G69:G93)</f>
        <v>0</v>
      </c>
      <c r="H68" s="966">
        <f>SUM(H69:H93)</f>
        <v>7</v>
      </c>
      <c r="I68" s="967" t="s">
        <v>4</v>
      </c>
      <c r="J68" s="968">
        <f>SUM(J69:J93)</f>
        <v>1275</v>
      </c>
      <c r="K68" s="968"/>
    </row>
    <row r="69" spans="1:11" ht="24.95" customHeight="1">
      <c r="A69" s="977" t="s">
        <v>6</v>
      </c>
      <c r="B69" s="969">
        <f>E69+H69</f>
        <v>0</v>
      </c>
      <c r="C69" s="970" t="s">
        <v>4</v>
      </c>
      <c r="D69" s="971">
        <f>G69+J69</f>
        <v>0</v>
      </c>
      <c r="E69" s="972">
        <f>편입집계표!$H7</f>
        <v>0</v>
      </c>
      <c r="F69" s="973" t="s">
        <v>4</v>
      </c>
      <c r="G69" s="974">
        <f>편입집계표!$J7</f>
        <v>0</v>
      </c>
      <c r="H69" s="972">
        <f>편입집계표!$H37</f>
        <v>0</v>
      </c>
      <c r="I69" s="973" t="s">
        <v>4</v>
      </c>
      <c r="J69" s="974">
        <f>편입집계표!$J37</f>
        <v>0</v>
      </c>
      <c r="K69" s="974"/>
    </row>
    <row r="70" spans="1:11" ht="24.95" customHeight="1">
      <c r="A70" s="977" t="s">
        <v>7</v>
      </c>
      <c r="B70" s="969">
        <f t="shared" ref="B70:B93" si="4">E70+H70</f>
        <v>0</v>
      </c>
      <c r="C70" s="970" t="s">
        <v>4</v>
      </c>
      <c r="D70" s="971">
        <f t="shared" ref="D70:D93" si="5">G70+J70</f>
        <v>0</v>
      </c>
      <c r="E70" s="972">
        <f>편입집계표!$H8</f>
        <v>0</v>
      </c>
      <c r="F70" s="973" t="s">
        <v>4</v>
      </c>
      <c r="G70" s="974">
        <f>편입집계표!$J8</f>
        <v>0</v>
      </c>
      <c r="H70" s="972">
        <f>편입집계표!$H38</f>
        <v>0</v>
      </c>
      <c r="I70" s="973" t="s">
        <v>4</v>
      </c>
      <c r="J70" s="974">
        <f>편입집계표!$J38</f>
        <v>0</v>
      </c>
      <c r="K70" s="974"/>
    </row>
    <row r="71" spans="1:11" ht="24.95" customHeight="1">
      <c r="A71" s="977" t="s">
        <v>8</v>
      </c>
      <c r="B71" s="969">
        <f t="shared" si="4"/>
        <v>0</v>
      </c>
      <c r="C71" s="970" t="s">
        <v>4</v>
      </c>
      <c r="D71" s="971">
        <f t="shared" si="5"/>
        <v>0</v>
      </c>
      <c r="E71" s="972">
        <f>편입집계표!$H9</f>
        <v>0</v>
      </c>
      <c r="F71" s="973" t="s">
        <v>4</v>
      </c>
      <c r="G71" s="974">
        <f>편입집계표!$J9</f>
        <v>0</v>
      </c>
      <c r="H71" s="972">
        <f>편입집계표!$H39</f>
        <v>0</v>
      </c>
      <c r="I71" s="973" t="s">
        <v>4</v>
      </c>
      <c r="J71" s="974">
        <f>편입집계표!$J39</f>
        <v>0</v>
      </c>
      <c r="K71" s="974"/>
    </row>
    <row r="72" spans="1:11" ht="24.95" customHeight="1">
      <c r="A72" s="977" t="s">
        <v>9</v>
      </c>
      <c r="B72" s="969">
        <f t="shared" si="4"/>
        <v>0</v>
      </c>
      <c r="C72" s="970" t="s">
        <v>4</v>
      </c>
      <c r="D72" s="971">
        <f t="shared" si="5"/>
        <v>0</v>
      </c>
      <c r="E72" s="972">
        <f>편입집계표!$H10</f>
        <v>0</v>
      </c>
      <c r="F72" s="973" t="s">
        <v>4</v>
      </c>
      <c r="G72" s="974">
        <f>편입집계표!$J10</f>
        <v>0</v>
      </c>
      <c r="H72" s="972">
        <f>편입집계표!$H40</f>
        <v>0</v>
      </c>
      <c r="I72" s="973" t="s">
        <v>4</v>
      </c>
      <c r="J72" s="974">
        <f>편입집계표!$J40</f>
        <v>0</v>
      </c>
      <c r="K72" s="974"/>
    </row>
    <row r="73" spans="1:11" ht="24.95" customHeight="1">
      <c r="A73" s="977" t="s">
        <v>10</v>
      </c>
      <c r="B73" s="969">
        <f t="shared" si="4"/>
        <v>7</v>
      </c>
      <c r="C73" s="970" t="s">
        <v>4</v>
      </c>
      <c r="D73" s="971">
        <f t="shared" si="5"/>
        <v>1275</v>
      </c>
      <c r="E73" s="972">
        <f>편입집계표!$H11</f>
        <v>0</v>
      </c>
      <c r="F73" s="973" t="s">
        <v>4</v>
      </c>
      <c r="G73" s="974">
        <f>편입집계표!$J11</f>
        <v>0</v>
      </c>
      <c r="H73" s="972">
        <f>편입집계표!$H41</f>
        <v>7</v>
      </c>
      <c r="I73" s="973" t="s">
        <v>4</v>
      </c>
      <c r="J73" s="974">
        <f>편입집계표!$J41</f>
        <v>1275</v>
      </c>
      <c r="K73" s="974"/>
    </row>
    <row r="74" spans="1:11" ht="24.95" customHeight="1">
      <c r="A74" s="977" t="s">
        <v>12</v>
      </c>
      <c r="B74" s="969">
        <f t="shared" si="4"/>
        <v>0</v>
      </c>
      <c r="C74" s="970" t="s">
        <v>4</v>
      </c>
      <c r="D74" s="971">
        <f t="shared" si="5"/>
        <v>0</v>
      </c>
      <c r="E74" s="972">
        <f>편입집계표!$H12</f>
        <v>0</v>
      </c>
      <c r="F74" s="973" t="s">
        <v>4</v>
      </c>
      <c r="G74" s="974">
        <f>편입집계표!$J12</f>
        <v>0</v>
      </c>
      <c r="H74" s="972">
        <f>편입집계표!$H42</f>
        <v>0</v>
      </c>
      <c r="I74" s="973" t="s">
        <v>4</v>
      </c>
      <c r="J74" s="974">
        <f>편입집계표!$J42</f>
        <v>0</v>
      </c>
      <c r="K74" s="974"/>
    </row>
    <row r="75" spans="1:11" ht="24.95" customHeight="1">
      <c r="A75" s="977" t="s">
        <v>11</v>
      </c>
      <c r="B75" s="969">
        <f t="shared" si="4"/>
        <v>0</v>
      </c>
      <c r="C75" s="970" t="s">
        <v>4</v>
      </c>
      <c r="D75" s="971">
        <f t="shared" si="5"/>
        <v>0</v>
      </c>
      <c r="E75" s="972">
        <f>편입집계표!$H13</f>
        <v>0</v>
      </c>
      <c r="F75" s="973" t="s">
        <v>4</v>
      </c>
      <c r="G75" s="974">
        <f>편입집계표!$J13</f>
        <v>0</v>
      </c>
      <c r="H75" s="972">
        <f>편입집계표!$H43</f>
        <v>0</v>
      </c>
      <c r="I75" s="973" t="s">
        <v>4</v>
      </c>
      <c r="J75" s="974">
        <f>편입집계표!$J43</f>
        <v>0</v>
      </c>
      <c r="K75" s="974"/>
    </row>
    <row r="76" spans="1:11" ht="24.95" customHeight="1">
      <c r="A76" s="977" t="s">
        <v>14</v>
      </c>
      <c r="B76" s="969">
        <f t="shared" si="4"/>
        <v>0</v>
      </c>
      <c r="C76" s="970" t="s">
        <v>4</v>
      </c>
      <c r="D76" s="971">
        <f t="shared" si="5"/>
        <v>0</v>
      </c>
      <c r="E76" s="972">
        <f>편입집계표!$H14</f>
        <v>0</v>
      </c>
      <c r="F76" s="973" t="s">
        <v>4</v>
      </c>
      <c r="G76" s="974">
        <f>편입집계표!$J14</f>
        <v>0</v>
      </c>
      <c r="H76" s="972">
        <f>편입집계표!$H44</f>
        <v>0</v>
      </c>
      <c r="I76" s="973" t="s">
        <v>4</v>
      </c>
      <c r="J76" s="974">
        <f>편입집계표!$J44</f>
        <v>0</v>
      </c>
      <c r="K76" s="974"/>
    </row>
    <row r="77" spans="1:11" ht="24.95" customHeight="1">
      <c r="A77" s="977" t="s">
        <v>13</v>
      </c>
      <c r="B77" s="969">
        <f t="shared" si="4"/>
        <v>0</v>
      </c>
      <c r="C77" s="970" t="s">
        <v>4</v>
      </c>
      <c r="D77" s="971">
        <f t="shared" si="5"/>
        <v>0</v>
      </c>
      <c r="E77" s="972">
        <f>편입집계표!$H15</f>
        <v>0</v>
      </c>
      <c r="F77" s="973" t="s">
        <v>4</v>
      </c>
      <c r="G77" s="974">
        <f>편입집계표!$J15</f>
        <v>0</v>
      </c>
      <c r="H77" s="972">
        <f>편입집계표!$H45</f>
        <v>0</v>
      </c>
      <c r="I77" s="973" t="s">
        <v>4</v>
      </c>
      <c r="J77" s="974">
        <f>편입집계표!$J45</f>
        <v>0</v>
      </c>
      <c r="K77" s="974"/>
    </row>
    <row r="78" spans="1:11" ht="24.95" customHeight="1">
      <c r="A78" s="977" t="s">
        <v>15</v>
      </c>
      <c r="B78" s="969">
        <f t="shared" si="4"/>
        <v>0</v>
      </c>
      <c r="C78" s="970" t="s">
        <v>4</v>
      </c>
      <c r="D78" s="971">
        <f t="shared" si="5"/>
        <v>0</v>
      </c>
      <c r="E78" s="972">
        <f>편입집계표!$H16</f>
        <v>0</v>
      </c>
      <c r="F78" s="973" t="s">
        <v>4</v>
      </c>
      <c r="G78" s="974">
        <f>편입집계표!$J16</f>
        <v>0</v>
      </c>
      <c r="H78" s="972">
        <f>편입집계표!$H46</f>
        <v>0</v>
      </c>
      <c r="I78" s="973" t="s">
        <v>4</v>
      </c>
      <c r="J78" s="974">
        <f>편입집계표!$J46</f>
        <v>0</v>
      </c>
      <c r="K78" s="974"/>
    </row>
    <row r="79" spans="1:11" ht="24.95" customHeight="1">
      <c r="A79" s="977" t="s">
        <v>20</v>
      </c>
      <c r="B79" s="969">
        <f t="shared" si="4"/>
        <v>0</v>
      </c>
      <c r="C79" s="970" t="s">
        <v>4</v>
      </c>
      <c r="D79" s="971">
        <f t="shared" si="5"/>
        <v>0</v>
      </c>
      <c r="E79" s="972">
        <f>편입집계표!$H17</f>
        <v>0</v>
      </c>
      <c r="F79" s="973" t="s">
        <v>4</v>
      </c>
      <c r="G79" s="974">
        <f>편입집계표!$J17</f>
        <v>0</v>
      </c>
      <c r="H79" s="972">
        <f>편입집계표!$H47</f>
        <v>0</v>
      </c>
      <c r="I79" s="973" t="s">
        <v>4</v>
      </c>
      <c r="J79" s="974">
        <f>편입집계표!$J47</f>
        <v>0</v>
      </c>
      <c r="K79" s="974"/>
    </row>
    <row r="80" spans="1:11" ht="24.95" customHeight="1">
      <c r="A80" s="977" t="s">
        <v>17</v>
      </c>
      <c r="B80" s="969">
        <f t="shared" si="4"/>
        <v>0</v>
      </c>
      <c r="C80" s="970" t="s">
        <v>4</v>
      </c>
      <c r="D80" s="971">
        <f t="shared" si="5"/>
        <v>0</v>
      </c>
      <c r="E80" s="972">
        <f>편입집계표!$H18</f>
        <v>0</v>
      </c>
      <c r="F80" s="973" t="s">
        <v>4</v>
      </c>
      <c r="G80" s="974">
        <f>편입집계표!$J18</f>
        <v>0</v>
      </c>
      <c r="H80" s="972">
        <f>편입집계표!$H48</f>
        <v>0</v>
      </c>
      <c r="I80" s="973" t="s">
        <v>4</v>
      </c>
      <c r="J80" s="974">
        <f>편입집계표!$J48</f>
        <v>0</v>
      </c>
      <c r="K80" s="974"/>
    </row>
    <row r="81" spans="1:14" ht="24.95" customHeight="1">
      <c r="A81" s="977" t="s">
        <v>22</v>
      </c>
      <c r="B81" s="969">
        <f t="shared" si="4"/>
        <v>0</v>
      </c>
      <c r="C81" s="970" t="s">
        <v>4</v>
      </c>
      <c r="D81" s="971">
        <f t="shared" si="5"/>
        <v>0</v>
      </c>
      <c r="E81" s="972">
        <f>편입집계표!$H19</f>
        <v>0</v>
      </c>
      <c r="F81" s="973" t="s">
        <v>4</v>
      </c>
      <c r="G81" s="974">
        <f>편입집계표!$J19</f>
        <v>0</v>
      </c>
      <c r="H81" s="972">
        <f>편입집계표!$H49</f>
        <v>0</v>
      </c>
      <c r="I81" s="973" t="s">
        <v>4</v>
      </c>
      <c r="J81" s="974">
        <f>편입집계표!$J49</f>
        <v>0</v>
      </c>
      <c r="K81" s="974"/>
    </row>
    <row r="82" spans="1:14" ht="24.95" customHeight="1">
      <c r="A82" s="977" t="s">
        <v>40</v>
      </c>
      <c r="B82" s="969">
        <f t="shared" si="4"/>
        <v>0</v>
      </c>
      <c r="C82" s="970" t="s">
        <v>4</v>
      </c>
      <c r="D82" s="971">
        <f t="shared" si="5"/>
        <v>0</v>
      </c>
      <c r="E82" s="972">
        <f>편입집계표!$H20</f>
        <v>0</v>
      </c>
      <c r="F82" s="973" t="s">
        <v>4</v>
      </c>
      <c r="G82" s="974">
        <f>편입집계표!$J20</f>
        <v>0</v>
      </c>
      <c r="H82" s="972">
        <f>편입집계표!$H50</f>
        <v>0</v>
      </c>
      <c r="I82" s="973" t="s">
        <v>4</v>
      </c>
      <c r="J82" s="974">
        <f>편입집계표!$J50</f>
        <v>0</v>
      </c>
      <c r="K82" s="974"/>
    </row>
    <row r="83" spans="1:14" ht="24.95" customHeight="1">
      <c r="A83" s="977" t="s">
        <v>16</v>
      </c>
      <c r="B83" s="969">
        <f t="shared" si="4"/>
        <v>0</v>
      </c>
      <c r="C83" s="970" t="s">
        <v>4</v>
      </c>
      <c r="D83" s="971">
        <f t="shared" si="5"/>
        <v>0</v>
      </c>
      <c r="E83" s="972">
        <f>편입집계표!$H21</f>
        <v>0</v>
      </c>
      <c r="F83" s="973" t="s">
        <v>4</v>
      </c>
      <c r="G83" s="974">
        <f>편입집계표!$J21</f>
        <v>0</v>
      </c>
      <c r="H83" s="972">
        <f>편입집계표!$H51</f>
        <v>0</v>
      </c>
      <c r="I83" s="973" t="s">
        <v>4</v>
      </c>
      <c r="J83" s="974">
        <f>편입집계표!$J51</f>
        <v>0</v>
      </c>
      <c r="K83" s="974"/>
    </row>
    <row r="84" spans="1:14" ht="24.95" customHeight="1">
      <c r="A84" s="977" t="s">
        <v>550</v>
      </c>
      <c r="B84" s="969">
        <f t="shared" si="4"/>
        <v>0</v>
      </c>
      <c r="C84" s="970" t="s">
        <v>4</v>
      </c>
      <c r="D84" s="971">
        <f t="shared" si="5"/>
        <v>0</v>
      </c>
      <c r="E84" s="972">
        <f>편입집계표!$H22</f>
        <v>0</v>
      </c>
      <c r="F84" s="973" t="s">
        <v>4</v>
      </c>
      <c r="G84" s="974">
        <f>편입집계표!$J22</f>
        <v>0</v>
      </c>
      <c r="H84" s="972">
        <f>편입집계표!$H52</f>
        <v>0</v>
      </c>
      <c r="I84" s="973" t="s">
        <v>4</v>
      </c>
      <c r="J84" s="974">
        <f>편입집계표!$J52</f>
        <v>0</v>
      </c>
      <c r="K84" s="974"/>
    </row>
    <row r="85" spans="1:14" ht="24.95" customHeight="1">
      <c r="A85" s="977" t="s">
        <v>18</v>
      </c>
      <c r="B85" s="969">
        <f t="shared" si="4"/>
        <v>0</v>
      </c>
      <c r="C85" s="970" t="s">
        <v>4</v>
      </c>
      <c r="D85" s="971">
        <f t="shared" si="5"/>
        <v>0</v>
      </c>
      <c r="E85" s="972">
        <f>편입집계표!$H23</f>
        <v>0</v>
      </c>
      <c r="F85" s="973" t="s">
        <v>4</v>
      </c>
      <c r="G85" s="974">
        <f>편입집계표!$J23</f>
        <v>0</v>
      </c>
      <c r="H85" s="972">
        <f>편입집계표!$H53</f>
        <v>0</v>
      </c>
      <c r="I85" s="973" t="s">
        <v>4</v>
      </c>
      <c r="J85" s="974">
        <f>편입집계표!$J53</f>
        <v>0</v>
      </c>
      <c r="K85" s="974"/>
    </row>
    <row r="86" spans="1:14" ht="24.95" customHeight="1">
      <c r="A86" s="978" t="s">
        <v>41</v>
      </c>
      <c r="B86" s="969">
        <f t="shared" si="4"/>
        <v>0</v>
      </c>
      <c r="C86" s="970" t="s">
        <v>4</v>
      </c>
      <c r="D86" s="971">
        <f t="shared" si="5"/>
        <v>0</v>
      </c>
      <c r="E86" s="972">
        <f>편입집계표!$H24</f>
        <v>0</v>
      </c>
      <c r="F86" s="973" t="s">
        <v>4</v>
      </c>
      <c r="G86" s="974">
        <f>편입집계표!$J24</f>
        <v>0</v>
      </c>
      <c r="H86" s="972">
        <f>편입집계표!$H54</f>
        <v>0</v>
      </c>
      <c r="I86" s="973" t="s">
        <v>4</v>
      </c>
      <c r="J86" s="974">
        <f>편입집계표!$J54</f>
        <v>0</v>
      </c>
      <c r="K86" s="974"/>
    </row>
    <row r="87" spans="1:14" ht="24.95" customHeight="1">
      <c r="A87" s="979" t="s">
        <v>551</v>
      </c>
      <c r="B87" s="969">
        <f t="shared" si="4"/>
        <v>0</v>
      </c>
      <c r="C87" s="970" t="s">
        <v>4</v>
      </c>
      <c r="D87" s="971">
        <f t="shared" si="5"/>
        <v>0</v>
      </c>
      <c r="E87" s="972">
        <f>편입집계표!$H25</f>
        <v>0</v>
      </c>
      <c r="F87" s="973" t="s">
        <v>4</v>
      </c>
      <c r="G87" s="974">
        <f>편입집계표!$J25</f>
        <v>0</v>
      </c>
      <c r="H87" s="972">
        <f>편입집계표!$H55</f>
        <v>0</v>
      </c>
      <c r="I87" s="973" t="s">
        <v>4</v>
      </c>
      <c r="J87" s="974">
        <f>편입집계표!$J55</f>
        <v>0</v>
      </c>
      <c r="K87" s="974"/>
    </row>
    <row r="88" spans="1:14" ht="24.95" customHeight="1">
      <c r="A88" s="979" t="s">
        <v>42</v>
      </c>
      <c r="B88" s="969">
        <f t="shared" si="4"/>
        <v>0</v>
      </c>
      <c r="C88" s="970" t="s">
        <v>4</v>
      </c>
      <c r="D88" s="971">
        <f t="shared" si="5"/>
        <v>0</v>
      </c>
      <c r="E88" s="972">
        <f>편입집계표!$H26</f>
        <v>0</v>
      </c>
      <c r="F88" s="973" t="s">
        <v>4</v>
      </c>
      <c r="G88" s="974">
        <f>편입집계표!$J26</f>
        <v>0</v>
      </c>
      <c r="H88" s="972">
        <f>편입집계표!$H56</f>
        <v>0</v>
      </c>
      <c r="I88" s="973" t="s">
        <v>4</v>
      </c>
      <c r="J88" s="974">
        <f>편입집계표!$J56</f>
        <v>0</v>
      </c>
      <c r="K88" s="974"/>
    </row>
    <row r="89" spans="1:14" ht="24.95" customHeight="1">
      <c r="A89" s="979" t="s">
        <v>43</v>
      </c>
      <c r="B89" s="969">
        <f t="shared" si="4"/>
        <v>0</v>
      </c>
      <c r="C89" s="970" t="s">
        <v>4</v>
      </c>
      <c r="D89" s="971">
        <f t="shared" si="5"/>
        <v>0</v>
      </c>
      <c r="E89" s="972">
        <f>편입집계표!$H27</f>
        <v>0</v>
      </c>
      <c r="F89" s="973" t="s">
        <v>4</v>
      </c>
      <c r="G89" s="974">
        <f>편입집계표!$J27</f>
        <v>0</v>
      </c>
      <c r="H89" s="972">
        <f>편입집계표!$H57</f>
        <v>0</v>
      </c>
      <c r="I89" s="973" t="s">
        <v>4</v>
      </c>
      <c r="J89" s="974">
        <f>편입집계표!$J57</f>
        <v>0</v>
      </c>
      <c r="K89" s="974"/>
    </row>
    <row r="90" spans="1:14" ht="24.95" customHeight="1">
      <c r="A90" s="979" t="s">
        <v>44</v>
      </c>
      <c r="B90" s="969">
        <f t="shared" si="4"/>
        <v>0</v>
      </c>
      <c r="C90" s="970" t="s">
        <v>4</v>
      </c>
      <c r="D90" s="971">
        <f t="shared" si="5"/>
        <v>0</v>
      </c>
      <c r="E90" s="972">
        <f>편입집계표!$H28</f>
        <v>0</v>
      </c>
      <c r="F90" s="973" t="s">
        <v>4</v>
      </c>
      <c r="G90" s="974">
        <f>편입집계표!$J28</f>
        <v>0</v>
      </c>
      <c r="H90" s="972">
        <f>편입집계표!$H58</f>
        <v>0</v>
      </c>
      <c r="I90" s="973" t="s">
        <v>4</v>
      </c>
      <c r="J90" s="974">
        <f>편입집계표!$J58</f>
        <v>0</v>
      </c>
      <c r="K90" s="974"/>
    </row>
    <row r="91" spans="1:14" ht="24.95" customHeight="1">
      <c r="A91" s="979" t="s">
        <v>552</v>
      </c>
      <c r="B91" s="969">
        <f t="shared" si="4"/>
        <v>0</v>
      </c>
      <c r="C91" s="970" t="s">
        <v>4</v>
      </c>
      <c r="D91" s="971">
        <f t="shared" si="5"/>
        <v>0</v>
      </c>
      <c r="E91" s="972">
        <f>편입집계표!$H29</f>
        <v>0</v>
      </c>
      <c r="F91" s="973" t="s">
        <v>4</v>
      </c>
      <c r="G91" s="974">
        <f>편입집계표!$J29</f>
        <v>0</v>
      </c>
      <c r="H91" s="972">
        <f>편입집계표!$H59</f>
        <v>0</v>
      </c>
      <c r="I91" s="973" t="s">
        <v>4</v>
      </c>
      <c r="J91" s="974">
        <f>편입집계표!$J59</f>
        <v>0</v>
      </c>
      <c r="K91" s="974"/>
    </row>
    <row r="92" spans="1:14" ht="24.95" customHeight="1">
      <c r="A92" s="980" t="s">
        <v>553</v>
      </c>
      <c r="B92" s="969">
        <f t="shared" si="4"/>
        <v>0</v>
      </c>
      <c r="C92" s="970" t="s">
        <v>4</v>
      </c>
      <c r="D92" s="971">
        <f t="shared" si="5"/>
        <v>0</v>
      </c>
      <c r="E92" s="972">
        <f>편입집계표!$H30</f>
        <v>0</v>
      </c>
      <c r="F92" s="973" t="s">
        <v>4</v>
      </c>
      <c r="G92" s="974">
        <f>편입집계표!$J30</f>
        <v>0</v>
      </c>
      <c r="H92" s="972">
        <f>편입집계표!$H60</f>
        <v>0</v>
      </c>
      <c r="I92" s="973" t="s">
        <v>4</v>
      </c>
      <c r="J92" s="974">
        <f>편입집계표!$J60</f>
        <v>0</v>
      </c>
      <c r="K92" s="974"/>
    </row>
    <row r="93" spans="1:14" ht="24.95" customHeight="1">
      <c r="A93" s="981" t="s">
        <v>554</v>
      </c>
      <c r="B93" s="969">
        <f t="shared" si="4"/>
        <v>0</v>
      </c>
      <c r="C93" s="970" t="s">
        <v>4</v>
      </c>
      <c r="D93" s="971">
        <f t="shared" si="5"/>
        <v>0</v>
      </c>
      <c r="E93" s="972">
        <f>편입집계표!$H31</f>
        <v>0</v>
      </c>
      <c r="F93" s="973" t="s">
        <v>4</v>
      </c>
      <c r="G93" s="974">
        <f>편입집계표!$J31</f>
        <v>0</v>
      </c>
      <c r="H93" s="972">
        <f>편입집계표!$H61</f>
        <v>0</v>
      </c>
      <c r="I93" s="973" t="s">
        <v>4</v>
      </c>
      <c r="J93" s="974">
        <f>편입집계표!$J61</f>
        <v>0</v>
      </c>
      <c r="K93" s="974"/>
      <c r="N93" s="988"/>
    </row>
    <row r="94" spans="1:14" s="988" customFormat="1" ht="30" customHeight="1">
      <c r="A94" s="1017" t="s">
        <v>562</v>
      </c>
      <c r="B94" s="1017"/>
      <c r="C94" s="1017"/>
      <c r="D94" s="1017"/>
      <c r="E94" s="1017"/>
      <c r="F94" s="1017"/>
      <c r="G94" s="1017"/>
      <c r="H94" s="1017"/>
      <c r="I94" s="1017"/>
      <c r="J94" s="1017"/>
      <c r="K94" s="1017"/>
      <c r="N94" s="976"/>
    </row>
    <row r="95" spans="1:14" ht="15" customHeight="1">
      <c r="A95" s="989"/>
      <c r="B95" s="988"/>
      <c r="C95" s="988"/>
      <c r="D95" s="988"/>
      <c r="E95" s="990"/>
      <c r="F95" s="988"/>
      <c r="G95" s="991"/>
      <c r="H95" s="990"/>
      <c r="I95" s="988"/>
      <c r="J95" s="991"/>
      <c r="K95" s="991"/>
    </row>
    <row r="96" spans="1:14" ht="24.95" customHeight="1">
      <c r="A96" s="1044" t="s">
        <v>555</v>
      </c>
      <c r="B96" s="1047" t="s">
        <v>556</v>
      </c>
      <c r="C96" s="1048"/>
      <c r="D96" s="1048"/>
      <c r="E96" s="1051" t="str">
        <f>E3</f>
        <v>전남 진도군 의신면</v>
      </c>
      <c r="F96" s="1051"/>
      <c r="G96" s="1051"/>
      <c r="H96" s="1051"/>
      <c r="I96" s="1051"/>
      <c r="J96" s="1051"/>
      <c r="K96" s="1052" t="s">
        <v>557</v>
      </c>
    </row>
    <row r="97" spans="1:11" ht="24.95" customHeight="1">
      <c r="A97" s="1045"/>
      <c r="B97" s="1049"/>
      <c r="C97" s="1050"/>
      <c r="D97" s="1050"/>
      <c r="E97" s="1051" t="str">
        <f>E4</f>
        <v>만길리</v>
      </c>
      <c r="F97" s="1051"/>
      <c r="G97" s="1051"/>
      <c r="H97" s="1051" t="str">
        <f>H4</f>
        <v>거룡리</v>
      </c>
      <c r="I97" s="1051"/>
      <c r="J97" s="1051"/>
      <c r="K97" s="1053"/>
    </row>
    <row r="98" spans="1:11" ht="24.95" customHeight="1">
      <c r="A98" s="1046"/>
      <c r="B98" s="982" t="s">
        <v>3</v>
      </c>
      <c r="C98" s="983" t="s">
        <v>4</v>
      </c>
      <c r="D98" s="984" t="s">
        <v>5</v>
      </c>
      <c r="E98" s="985" t="s">
        <v>3</v>
      </c>
      <c r="F98" s="986" t="s">
        <v>4</v>
      </c>
      <c r="G98" s="987" t="s">
        <v>5</v>
      </c>
      <c r="H98" s="985" t="s">
        <v>3</v>
      </c>
      <c r="I98" s="986" t="s">
        <v>4</v>
      </c>
      <c r="J98" s="987" t="s">
        <v>5</v>
      </c>
      <c r="K98" s="1054"/>
    </row>
    <row r="99" spans="1:11" ht="24.95" customHeight="1">
      <c r="A99" s="975" t="s">
        <v>2</v>
      </c>
      <c r="B99" s="963">
        <f>SUM(B100:B124)</f>
        <v>32</v>
      </c>
      <c r="C99" s="964" t="s">
        <v>4</v>
      </c>
      <c r="D99" s="965">
        <f>SUM(D100:D124)</f>
        <v>6709</v>
      </c>
      <c r="E99" s="966">
        <f>SUM(E100:E124)</f>
        <v>6</v>
      </c>
      <c r="F99" s="967" t="s">
        <v>4</v>
      </c>
      <c r="G99" s="968">
        <f>SUM(G100:G124)</f>
        <v>1136</v>
      </c>
      <c r="H99" s="966">
        <f>SUM(H100:H124)</f>
        <v>26</v>
      </c>
      <c r="I99" s="967" t="s">
        <v>4</v>
      </c>
      <c r="J99" s="968">
        <f>SUM(J100:J124)</f>
        <v>5573</v>
      </c>
      <c r="K99" s="968"/>
    </row>
    <row r="100" spans="1:11" ht="24.95" customHeight="1">
      <c r="A100" s="977" t="s">
        <v>6</v>
      </c>
      <c r="B100" s="969">
        <f>E100+H100</f>
        <v>5</v>
      </c>
      <c r="C100" s="970" t="s">
        <v>4</v>
      </c>
      <c r="D100" s="971">
        <f>G100+J100</f>
        <v>1122</v>
      </c>
      <c r="E100" s="972">
        <f>편입집계표!$K7</f>
        <v>4</v>
      </c>
      <c r="F100" s="973" t="s">
        <v>4</v>
      </c>
      <c r="G100" s="974">
        <f>편입집계표!$M7</f>
        <v>689</v>
      </c>
      <c r="H100" s="972">
        <f>편입집계표!$K37</f>
        <v>1</v>
      </c>
      <c r="I100" s="973" t="s">
        <v>4</v>
      </c>
      <c r="J100" s="974">
        <f>편입집계표!$M37</f>
        <v>433</v>
      </c>
      <c r="K100" s="974"/>
    </row>
    <row r="101" spans="1:11" ht="24.95" customHeight="1">
      <c r="A101" s="977" t="s">
        <v>7</v>
      </c>
      <c r="B101" s="969">
        <f t="shared" ref="B101:B124" si="6">E101+H101</f>
        <v>15</v>
      </c>
      <c r="C101" s="970" t="s">
        <v>4</v>
      </c>
      <c r="D101" s="971">
        <f t="shared" ref="D101:D124" si="7">G101+J101</f>
        <v>4586</v>
      </c>
      <c r="E101" s="972">
        <f>편입집계표!$K8</f>
        <v>0</v>
      </c>
      <c r="F101" s="973" t="s">
        <v>4</v>
      </c>
      <c r="G101" s="974">
        <f>편입집계표!$M8</f>
        <v>0</v>
      </c>
      <c r="H101" s="972">
        <f>편입집계표!$K38</f>
        <v>15</v>
      </c>
      <c r="I101" s="973" t="s">
        <v>4</v>
      </c>
      <c r="J101" s="974">
        <f>편입집계표!$M38</f>
        <v>4586</v>
      </c>
      <c r="K101" s="974"/>
    </row>
    <row r="102" spans="1:11" ht="24.95" customHeight="1">
      <c r="A102" s="977" t="s">
        <v>8</v>
      </c>
      <c r="B102" s="969">
        <f t="shared" si="6"/>
        <v>2</v>
      </c>
      <c r="C102" s="970" t="s">
        <v>4</v>
      </c>
      <c r="D102" s="971">
        <f t="shared" si="7"/>
        <v>447</v>
      </c>
      <c r="E102" s="972">
        <f>편입집계표!$K9</f>
        <v>2</v>
      </c>
      <c r="F102" s="973" t="s">
        <v>4</v>
      </c>
      <c r="G102" s="974">
        <f>편입집계표!$M9</f>
        <v>447</v>
      </c>
      <c r="H102" s="972">
        <f>편입집계표!$K39</f>
        <v>0</v>
      </c>
      <c r="I102" s="973" t="s">
        <v>4</v>
      </c>
      <c r="J102" s="974">
        <f>편입집계표!$M39</f>
        <v>0</v>
      </c>
      <c r="K102" s="974"/>
    </row>
    <row r="103" spans="1:11" ht="24.95" customHeight="1">
      <c r="A103" s="977" t="s">
        <v>9</v>
      </c>
      <c r="B103" s="969">
        <f t="shared" si="6"/>
        <v>0</v>
      </c>
      <c r="C103" s="970" t="s">
        <v>4</v>
      </c>
      <c r="D103" s="971">
        <f t="shared" si="7"/>
        <v>0</v>
      </c>
      <c r="E103" s="972">
        <f>편입집계표!$K10</f>
        <v>0</v>
      </c>
      <c r="F103" s="973" t="s">
        <v>4</v>
      </c>
      <c r="G103" s="974">
        <f>편입집계표!$M10</f>
        <v>0</v>
      </c>
      <c r="H103" s="972">
        <f>편입집계표!$K40</f>
        <v>0</v>
      </c>
      <c r="I103" s="973" t="s">
        <v>4</v>
      </c>
      <c r="J103" s="974">
        <f>편입집계표!$M40</f>
        <v>0</v>
      </c>
      <c r="K103" s="974"/>
    </row>
    <row r="104" spans="1:11" ht="24.95" customHeight="1">
      <c r="A104" s="977" t="s">
        <v>10</v>
      </c>
      <c r="B104" s="969">
        <f t="shared" si="6"/>
        <v>7</v>
      </c>
      <c r="C104" s="970" t="s">
        <v>4</v>
      </c>
      <c r="D104" s="971">
        <f t="shared" si="7"/>
        <v>308</v>
      </c>
      <c r="E104" s="972">
        <f>편입집계표!$K11</f>
        <v>0</v>
      </c>
      <c r="F104" s="973" t="s">
        <v>4</v>
      </c>
      <c r="G104" s="974">
        <f>편입집계표!$M11</f>
        <v>0</v>
      </c>
      <c r="H104" s="972">
        <f>편입집계표!$K41</f>
        <v>7</v>
      </c>
      <c r="I104" s="973" t="s">
        <v>4</v>
      </c>
      <c r="J104" s="974">
        <f>편입집계표!$M41</f>
        <v>308</v>
      </c>
      <c r="K104" s="974"/>
    </row>
    <row r="105" spans="1:11" ht="24.95" customHeight="1">
      <c r="A105" s="977" t="s">
        <v>12</v>
      </c>
      <c r="B105" s="969">
        <f t="shared" si="6"/>
        <v>3</v>
      </c>
      <c r="C105" s="970" t="s">
        <v>4</v>
      </c>
      <c r="D105" s="971">
        <f t="shared" si="7"/>
        <v>246</v>
      </c>
      <c r="E105" s="972">
        <f>편입집계표!$K12</f>
        <v>0</v>
      </c>
      <c r="F105" s="973" t="s">
        <v>4</v>
      </c>
      <c r="G105" s="974">
        <f>편입집계표!$M12</f>
        <v>0</v>
      </c>
      <c r="H105" s="972">
        <f>편입집계표!$K42</f>
        <v>3</v>
      </c>
      <c r="I105" s="973" t="s">
        <v>4</v>
      </c>
      <c r="J105" s="974">
        <f>편입집계표!$M42</f>
        <v>246</v>
      </c>
      <c r="K105" s="974"/>
    </row>
    <row r="106" spans="1:11" ht="24.95" customHeight="1">
      <c r="A106" s="977" t="s">
        <v>11</v>
      </c>
      <c r="B106" s="969">
        <f t="shared" si="6"/>
        <v>0</v>
      </c>
      <c r="C106" s="970" t="s">
        <v>4</v>
      </c>
      <c r="D106" s="971">
        <f t="shared" si="7"/>
        <v>0</v>
      </c>
      <c r="E106" s="972">
        <f>편입집계표!$K13</f>
        <v>0</v>
      </c>
      <c r="F106" s="973" t="s">
        <v>4</v>
      </c>
      <c r="G106" s="974">
        <f>편입집계표!$M13</f>
        <v>0</v>
      </c>
      <c r="H106" s="972">
        <f>편입집계표!$K43</f>
        <v>0</v>
      </c>
      <c r="I106" s="973" t="s">
        <v>4</v>
      </c>
      <c r="J106" s="974">
        <f>편입집계표!$M43</f>
        <v>0</v>
      </c>
      <c r="K106" s="974"/>
    </row>
    <row r="107" spans="1:11" ht="24.95" customHeight="1">
      <c r="A107" s="977" t="s">
        <v>14</v>
      </c>
      <c r="B107" s="969">
        <f t="shared" si="6"/>
        <v>0</v>
      </c>
      <c r="C107" s="970" t="s">
        <v>4</v>
      </c>
      <c r="D107" s="971">
        <f t="shared" si="7"/>
        <v>0</v>
      </c>
      <c r="E107" s="972">
        <f>편입집계표!$K14</f>
        <v>0</v>
      </c>
      <c r="F107" s="973" t="s">
        <v>4</v>
      </c>
      <c r="G107" s="974">
        <f>편입집계표!$M14</f>
        <v>0</v>
      </c>
      <c r="H107" s="972">
        <f>편입집계표!$K44</f>
        <v>0</v>
      </c>
      <c r="I107" s="973" t="s">
        <v>4</v>
      </c>
      <c r="J107" s="974">
        <f>편입집계표!$M44</f>
        <v>0</v>
      </c>
      <c r="K107" s="974"/>
    </row>
    <row r="108" spans="1:11" ht="24.95" customHeight="1">
      <c r="A108" s="977" t="s">
        <v>13</v>
      </c>
      <c r="B108" s="969">
        <f t="shared" si="6"/>
        <v>0</v>
      </c>
      <c r="C108" s="970" t="s">
        <v>4</v>
      </c>
      <c r="D108" s="971">
        <f t="shared" si="7"/>
        <v>0</v>
      </c>
      <c r="E108" s="972">
        <f>편입집계표!$K15</f>
        <v>0</v>
      </c>
      <c r="F108" s="973" t="s">
        <v>4</v>
      </c>
      <c r="G108" s="974">
        <f>편입집계표!$M15</f>
        <v>0</v>
      </c>
      <c r="H108" s="972">
        <f>편입집계표!$K45</f>
        <v>0</v>
      </c>
      <c r="I108" s="973" t="s">
        <v>4</v>
      </c>
      <c r="J108" s="974">
        <f>편입집계표!$M45</f>
        <v>0</v>
      </c>
      <c r="K108" s="974"/>
    </row>
    <row r="109" spans="1:11" ht="24.95" customHeight="1">
      <c r="A109" s="977" t="s">
        <v>15</v>
      </c>
      <c r="B109" s="969">
        <f t="shared" si="6"/>
        <v>0</v>
      </c>
      <c r="C109" s="970" t="s">
        <v>4</v>
      </c>
      <c r="D109" s="971">
        <f t="shared" si="7"/>
        <v>0</v>
      </c>
      <c r="E109" s="972">
        <f>편입집계표!$K16</f>
        <v>0</v>
      </c>
      <c r="F109" s="973" t="s">
        <v>4</v>
      </c>
      <c r="G109" s="974">
        <f>편입집계표!$M16</f>
        <v>0</v>
      </c>
      <c r="H109" s="972">
        <f>편입집계표!$K46</f>
        <v>0</v>
      </c>
      <c r="I109" s="973" t="s">
        <v>4</v>
      </c>
      <c r="J109" s="974">
        <f>편입집계표!$M46</f>
        <v>0</v>
      </c>
      <c r="K109" s="974"/>
    </row>
    <row r="110" spans="1:11" ht="24.95" customHeight="1">
      <c r="A110" s="977" t="s">
        <v>20</v>
      </c>
      <c r="B110" s="969">
        <f t="shared" si="6"/>
        <v>0</v>
      </c>
      <c r="C110" s="970" t="s">
        <v>4</v>
      </c>
      <c r="D110" s="971">
        <f t="shared" si="7"/>
        <v>0</v>
      </c>
      <c r="E110" s="972">
        <f>편입집계표!$K17</f>
        <v>0</v>
      </c>
      <c r="F110" s="973" t="s">
        <v>4</v>
      </c>
      <c r="G110" s="974">
        <f>편입집계표!$M17</f>
        <v>0</v>
      </c>
      <c r="H110" s="972">
        <f>편입집계표!$K47</f>
        <v>0</v>
      </c>
      <c r="I110" s="973" t="s">
        <v>4</v>
      </c>
      <c r="J110" s="974">
        <f>편입집계표!$M47</f>
        <v>0</v>
      </c>
      <c r="K110" s="974"/>
    </row>
    <row r="111" spans="1:11" ht="24.95" customHeight="1">
      <c r="A111" s="977" t="s">
        <v>17</v>
      </c>
      <c r="B111" s="969">
        <f t="shared" si="6"/>
        <v>0</v>
      </c>
      <c r="C111" s="970" t="s">
        <v>4</v>
      </c>
      <c r="D111" s="971">
        <f t="shared" si="7"/>
        <v>0</v>
      </c>
      <c r="E111" s="972">
        <f>편입집계표!$K18</f>
        <v>0</v>
      </c>
      <c r="F111" s="973" t="s">
        <v>4</v>
      </c>
      <c r="G111" s="974">
        <f>편입집계표!$M18</f>
        <v>0</v>
      </c>
      <c r="H111" s="972">
        <f>편입집계표!$K48</f>
        <v>0</v>
      </c>
      <c r="I111" s="973" t="s">
        <v>4</v>
      </c>
      <c r="J111" s="974">
        <f>편입집계표!$M48</f>
        <v>0</v>
      </c>
      <c r="K111" s="974"/>
    </row>
    <row r="112" spans="1:11" ht="24.95" customHeight="1">
      <c r="A112" s="977" t="s">
        <v>22</v>
      </c>
      <c r="B112" s="969">
        <f t="shared" si="6"/>
        <v>0</v>
      </c>
      <c r="C112" s="970" t="s">
        <v>4</v>
      </c>
      <c r="D112" s="971">
        <f t="shared" si="7"/>
        <v>0</v>
      </c>
      <c r="E112" s="972">
        <f>편입집계표!$K19</f>
        <v>0</v>
      </c>
      <c r="F112" s="973" t="s">
        <v>4</v>
      </c>
      <c r="G112" s="974">
        <f>편입집계표!$M19</f>
        <v>0</v>
      </c>
      <c r="H112" s="972">
        <f>편입집계표!$K49</f>
        <v>0</v>
      </c>
      <c r="I112" s="973" t="s">
        <v>4</v>
      </c>
      <c r="J112" s="974">
        <f>편입집계표!$M49</f>
        <v>0</v>
      </c>
      <c r="K112" s="974"/>
    </row>
    <row r="113" spans="1:11" ht="24.95" customHeight="1">
      <c r="A113" s="977" t="s">
        <v>40</v>
      </c>
      <c r="B113" s="969">
        <f t="shared" si="6"/>
        <v>0</v>
      </c>
      <c r="C113" s="970" t="s">
        <v>4</v>
      </c>
      <c r="D113" s="971">
        <f t="shared" si="7"/>
        <v>0</v>
      </c>
      <c r="E113" s="972">
        <f>편입집계표!$K20</f>
        <v>0</v>
      </c>
      <c r="F113" s="973" t="s">
        <v>4</v>
      </c>
      <c r="G113" s="974">
        <f>편입집계표!$M20</f>
        <v>0</v>
      </c>
      <c r="H113" s="972">
        <f>편입집계표!$K50</f>
        <v>0</v>
      </c>
      <c r="I113" s="973" t="s">
        <v>4</v>
      </c>
      <c r="J113" s="974">
        <f>편입집계표!$M50</f>
        <v>0</v>
      </c>
      <c r="K113" s="974"/>
    </row>
    <row r="114" spans="1:11" ht="24.95" customHeight="1">
      <c r="A114" s="977" t="s">
        <v>16</v>
      </c>
      <c r="B114" s="969">
        <f t="shared" si="6"/>
        <v>0</v>
      </c>
      <c r="C114" s="970" t="s">
        <v>4</v>
      </c>
      <c r="D114" s="971">
        <f t="shared" si="7"/>
        <v>0</v>
      </c>
      <c r="E114" s="972">
        <f>편입집계표!$K21</f>
        <v>0</v>
      </c>
      <c r="F114" s="973" t="s">
        <v>4</v>
      </c>
      <c r="G114" s="974">
        <f>편입집계표!$M21</f>
        <v>0</v>
      </c>
      <c r="H114" s="972">
        <f>편입집계표!$K51</f>
        <v>0</v>
      </c>
      <c r="I114" s="973" t="s">
        <v>4</v>
      </c>
      <c r="J114" s="974">
        <f>편입집계표!$M51</f>
        <v>0</v>
      </c>
      <c r="K114" s="974"/>
    </row>
    <row r="115" spans="1:11" ht="24.95" customHeight="1">
      <c r="A115" s="977" t="s">
        <v>558</v>
      </c>
      <c r="B115" s="969">
        <f t="shared" si="6"/>
        <v>0</v>
      </c>
      <c r="C115" s="970" t="s">
        <v>4</v>
      </c>
      <c r="D115" s="971">
        <f t="shared" si="7"/>
        <v>0</v>
      </c>
      <c r="E115" s="972">
        <f>편입집계표!$K22</f>
        <v>0</v>
      </c>
      <c r="F115" s="973" t="s">
        <v>4</v>
      </c>
      <c r="G115" s="974">
        <f>편입집계표!$M22</f>
        <v>0</v>
      </c>
      <c r="H115" s="972">
        <f>편입집계표!$K52</f>
        <v>0</v>
      </c>
      <c r="I115" s="973" t="s">
        <v>4</v>
      </c>
      <c r="J115" s="974">
        <f>편입집계표!$M52</f>
        <v>0</v>
      </c>
      <c r="K115" s="974"/>
    </row>
    <row r="116" spans="1:11" ht="24.95" customHeight="1">
      <c r="A116" s="977" t="s">
        <v>18</v>
      </c>
      <c r="B116" s="969">
        <f t="shared" si="6"/>
        <v>0</v>
      </c>
      <c r="C116" s="970" t="s">
        <v>4</v>
      </c>
      <c r="D116" s="971">
        <f t="shared" si="7"/>
        <v>0</v>
      </c>
      <c r="E116" s="972">
        <f>편입집계표!$K23</f>
        <v>0</v>
      </c>
      <c r="F116" s="973" t="s">
        <v>4</v>
      </c>
      <c r="G116" s="974">
        <f>편입집계표!$M23</f>
        <v>0</v>
      </c>
      <c r="H116" s="972">
        <f>편입집계표!$K53</f>
        <v>0</v>
      </c>
      <c r="I116" s="973" t="s">
        <v>4</v>
      </c>
      <c r="J116" s="974">
        <f>편입집계표!$M53</f>
        <v>0</v>
      </c>
      <c r="K116" s="974"/>
    </row>
    <row r="117" spans="1:11" ht="24.95" customHeight="1">
      <c r="A117" s="978" t="s">
        <v>41</v>
      </c>
      <c r="B117" s="969">
        <f t="shared" si="6"/>
        <v>0</v>
      </c>
      <c r="C117" s="970" t="s">
        <v>4</v>
      </c>
      <c r="D117" s="971">
        <f t="shared" si="7"/>
        <v>0</v>
      </c>
      <c r="E117" s="972">
        <f>편입집계표!$K24</f>
        <v>0</v>
      </c>
      <c r="F117" s="973" t="s">
        <v>4</v>
      </c>
      <c r="G117" s="974">
        <f>편입집계표!$M24</f>
        <v>0</v>
      </c>
      <c r="H117" s="972">
        <f>편입집계표!$K54</f>
        <v>0</v>
      </c>
      <c r="I117" s="973" t="s">
        <v>4</v>
      </c>
      <c r="J117" s="974">
        <f>편입집계표!$M54</f>
        <v>0</v>
      </c>
      <c r="K117" s="974"/>
    </row>
    <row r="118" spans="1:11" ht="24.95" customHeight="1">
      <c r="A118" s="979" t="s">
        <v>559</v>
      </c>
      <c r="B118" s="969">
        <f t="shared" si="6"/>
        <v>0</v>
      </c>
      <c r="C118" s="970" t="s">
        <v>4</v>
      </c>
      <c r="D118" s="971">
        <f t="shared" si="7"/>
        <v>0</v>
      </c>
      <c r="E118" s="972">
        <f>편입집계표!$K25</f>
        <v>0</v>
      </c>
      <c r="F118" s="973" t="s">
        <v>4</v>
      </c>
      <c r="G118" s="974">
        <f>편입집계표!$M25</f>
        <v>0</v>
      </c>
      <c r="H118" s="972">
        <f>편입집계표!$K55</f>
        <v>0</v>
      </c>
      <c r="I118" s="973" t="s">
        <v>4</v>
      </c>
      <c r="J118" s="974">
        <f>편입집계표!$M55</f>
        <v>0</v>
      </c>
      <c r="K118" s="974"/>
    </row>
    <row r="119" spans="1:11" ht="24.95" customHeight="1">
      <c r="A119" s="979" t="s">
        <v>42</v>
      </c>
      <c r="B119" s="969">
        <f t="shared" si="6"/>
        <v>0</v>
      </c>
      <c r="C119" s="970" t="s">
        <v>4</v>
      </c>
      <c r="D119" s="971">
        <f t="shared" si="7"/>
        <v>0</v>
      </c>
      <c r="E119" s="972">
        <f>편입집계표!$K26</f>
        <v>0</v>
      </c>
      <c r="F119" s="973" t="s">
        <v>4</v>
      </c>
      <c r="G119" s="974">
        <f>편입집계표!$M26</f>
        <v>0</v>
      </c>
      <c r="H119" s="972">
        <f>편입집계표!$K56</f>
        <v>0</v>
      </c>
      <c r="I119" s="973" t="s">
        <v>4</v>
      </c>
      <c r="J119" s="974">
        <f>편입집계표!$M56</f>
        <v>0</v>
      </c>
      <c r="K119" s="974"/>
    </row>
    <row r="120" spans="1:11" ht="24.95" customHeight="1">
      <c r="A120" s="979" t="s">
        <v>43</v>
      </c>
      <c r="B120" s="969">
        <f t="shared" si="6"/>
        <v>0</v>
      </c>
      <c r="C120" s="970" t="s">
        <v>4</v>
      </c>
      <c r="D120" s="971">
        <f t="shared" si="7"/>
        <v>0</v>
      </c>
      <c r="E120" s="972">
        <f>편입집계표!$K27</f>
        <v>0</v>
      </c>
      <c r="F120" s="973" t="s">
        <v>4</v>
      </c>
      <c r="G120" s="974">
        <f>편입집계표!$M27</f>
        <v>0</v>
      </c>
      <c r="H120" s="972">
        <f>편입집계표!$K57</f>
        <v>0</v>
      </c>
      <c r="I120" s="973" t="s">
        <v>4</v>
      </c>
      <c r="J120" s="974">
        <f>편입집계표!$M57</f>
        <v>0</v>
      </c>
      <c r="K120" s="974"/>
    </row>
    <row r="121" spans="1:11" ht="24.95" customHeight="1">
      <c r="A121" s="979" t="s">
        <v>44</v>
      </c>
      <c r="B121" s="969">
        <f t="shared" si="6"/>
        <v>0</v>
      </c>
      <c r="C121" s="970" t="s">
        <v>4</v>
      </c>
      <c r="D121" s="971">
        <f t="shared" si="7"/>
        <v>0</v>
      </c>
      <c r="E121" s="972">
        <f>편입집계표!$K28</f>
        <v>0</v>
      </c>
      <c r="F121" s="973" t="s">
        <v>4</v>
      </c>
      <c r="G121" s="974">
        <f>편입집계표!$M28</f>
        <v>0</v>
      </c>
      <c r="H121" s="972">
        <f>편입집계표!$K58</f>
        <v>0</v>
      </c>
      <c r="I121" s="973" t="s">
        <v>4</v>
      </c>
      <c r="J121" s="974">
        <f>편입집계표!$M58</f>
        <v>0</v>
      </c>
      <c r="K121" s="974"/>
    </row>
    <row r="122" spans="1:11" ht="24.95" customHeight="1">
      <c r="A122" s="979" t="s">
        <v>552</v>
      </c>
      <c r="B122" s="969">
        <f t="shared" si="6"/>
        <v>0</v>
      </c>
      <c r="C122" s="970" t="s">
        <v>4</v>
      </c>
      <c r="D122" s="971">
        <f t="shared" si="7"/>
        <v>0</v>
      </c>
      <c r="E122" s="972">
        <f>편입집계표!$K29</f>
        <v>0</v>
      </c>
      <c r="F122" s="973" t="s">
        <v>4</v>
      </c>
      <c r="G122" s="974">
        <f>편입집계표!$M29</f>
        <v>0</v>
      </c>
      <c r="H122" s="972">
        <f>편입집계표!$K59</f>
        <v>0</v>
      </c>
      <c r="I122" s="973" t="s">
        <v>4</v>
      </c>
      <c r="J122" s="974">
        <f>편입집계표!$M59</f>
        <v>0</v>
      </c>
      <c r="K122" s="974"/>
    </row>
    <row r="123" spans="1:11" ht="24.95" customHeight="1">
      <c r="A123" s="980" t="s">
        <v>553</v>
      </c>
      <c r="B123" s="969">
        <f t="shared" si="6"/>
        <v>0</v>
      </c>
      <c r="C123" s="970" t="s">
        <v>4</v>
      </c>
      <c r="D123" s="971">
        <f t="shared" si="7"/>
        <v>0</v>
      </c>
      <c r="E123" s="972">
        <f>편입집계표!$K30</f>
        <v>0</v>
      </c>
      <c r="F123" s="973" t="s">
        <v>4</v>
      </c>
      <c r="G123" s="974">
        <f>편입집계표!$M30</f>
        <v>0</v>
      </c>
      <c r="H123" s="972">
        <f>편입집계표!$K60</f>
        <v>0</v>
      </c>
      <c r="I123" s="973" t="s">
        <v>4</v>
      </c>
      <c r="J123" s="974">
        <f>편입집계표!$M60</f>
        <v>0</v>
      </c>
      <c r="K123" s="974"/>
    </row>
    <row r="124" spans="1:11" ht="24.95" customHeight="1">
      <c r="A124" s="981" t="s">
        <v>308</v>
      </c>
      <c r="B124" s="969">
        <f t="shared" si="6"/>
        <v>0</v>
      </c>
      <c r="C124" s="970" t="s">
        <v>4</v>
      </c>
      <c r="D124" s="971">
        <f t="shared" si="7"/>
        <v>0</v>
      </c>
      <c r="E124" s="972">
        <f>편입집계표!$K31</f>
        <v>0</v>
      </c>
      <c r="F124" s="973" t="s">
        <v>4</v>
      </c>
      <c r="G124" s="974">
        <f>편입집계표!$M31</f>
        <v>0</v>
      </c>
      <c r="H124" s="972">
        <f>편입집계표!$K61</f>
        <v>0</v>
      </c>
      <c r="I124" s="973" t="s">
        <v>4</v>
      </c>
      <c r="J124" s="974">
        <f>편입집계표!$M61</f>
        <v>0</v>
      </c>
      <c r="K124" s="974"/>
    </row>
    <row r="125" spans="1:11" ht="18" customHeight="1">
      <c r="A125" s="1043"/>
      <c r="B125" s="1043"/>
      <c r="C125" s="1043"/>
      <c r="D125" s="1043"/>
      <c r="E125" s="1043"/>
      <c r="F125" s="1043"/>
      <c r="G125" s="1043"/>
      <c r="H125" s="1043"/>
      <c r="I125" s="1043"/>
      <c r="J125" s="1043"/>
      <c r="K125" s="1043"/>
    </row>
    <row r="141" spans="5:11" ht="18" customHeight="1">
      <c r="E141" s="976"/>
      <c r="G141" s="976"/>
      <c r="H141" s="976"/>
      <c r="J141" s="976"/>
      <c r="K141" s="976"/>
    </row>
    <row r="142" spans="5:11" ht="18" customHeight="1">
      <c r="E142" s="976"/>
      <c r="G142" s="976"/>
      <c r="H142" s="976"/>
      <c r="J142" s="976"/>
      <c r="K142" s="976"/>
    </row>
  </sheetData>
  <mergeCells count="29">
    <mergeCell ref="A1:K1"/>
    <mergeCell ref="A3:A5"/>
    <mergeCell ref="B3:D4"/>
    <mergeCell ref="E3:J3"/>
    <mergeCell ref="K3:K5"/>
    <mergeCell ref="E4:G4"/>
    <mergeCell ref="H4:J4"/>
    <mergeCell ref="A32:K32"/>
    <mergeCell ref="A34:A36"/>
    <mergeCell ref="B34:D35"/>
    <mergeCell ref="E34:J34"/>
    <mergeCell ref="K34:K36"/>
    <mergeCell ref="E35:G35"/>
    <mergeCell ref="H35:J35"/>
    <mergeCell ref="A63:K63"/>
    <mergeCell ref="A65:A67"/>
    <mergeCell ref="B65:D66"/>
    <mergeCell ref="E65:J65"/>
    <mergeCell ref="K65:K67"/>
    <mergeCell ref="E66:G66"/>
    <mergeCell ref="H66:J66"/>
    <mergeCell ref="A125:K125"/>
    <mergeCell ref="A94:K94"/>
    <mergeCell ref="A96:A98"/>
    <mergeCell ref="B96:D97"/>
    <mergeCell ref="E96:J96"/>
    <mergeCell ref="K96:K98"/>
    <mergeCell ref="E97:G97"/>
    <mergeCell ref="H97:J97"/>
  </mergeCells>
  <phoneticPr fontId="12" type="noConversion"/>
  <printOptions horizontalCentered="1"/>
  <pageMargins left="0.39370078740157483" right="0.39370078740157483" top="0.78740157480314965" bottom="0.19685039370078741" header="0" footer="0"/>
  <pageSetup paperSize="9" orientation="portrait" r:id="rId1"/>
  <headerFooter alignWithMargins="0"/>
  <rowBreaks count="3" manualBreakCount="3">
    <brk id="31" max="33" man="1"/>
    <brk id="62" max="21" man="1"/>
    <brk id="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62"/>
  <sheetViews>
    <sheetView showGridLines="0" showZeros="0" view="pageBreakPreview" zoomScale="85" zoomScaleSheetLayoutView="85" workbookViewId="0">
      <pane ySplit="1" topLeftCell="A44" activePane="bottomLeft" state="frozen"/>
      <selection pane="bottomLeft" activeCell="D38" sqref="D38"/>
    </sheetView>
  </sheetViews>
  <sheetFormatPr defaultRowHeight="18" customHeight="1"/>
  <cols>
    <col min="1" max="1" width="12.77734375" style="870" customWidth="1"/>
    <col min="2" max="2" width="5.77734375" style="870" customWidth="1"/>
    <col min="3" max="3" width="3" style="870" customWidth="1"/>
    <col min="4" max="4" width="8.77734375" style="870" customWidth="1"/>
    <col min="5" max="5" width="5.77734375" style="871" customWidth="1"/>
    <col min="6" max="6" width="0.88671875" style="870" customWidth="1"/>
    <col min="7" max="7" width="8.77734375" style="872" customWidth="1"/>
    <col min="8" max="8" width="5.77734375" style="871" customWidth="1"/>
    <col min="9" max="9" width="0.88671875" style="870" customWidth="1"/>
    <col min="10" max="10" width="8.77734375" style="872" customWidth="1"/>
    <col min="11" max="11" width="5.77734375" style="872" customWidth="1"/>
    <col min="12" max="12" width="0.88671875" style="870" customWidth="1"/>
    <col min="13" max="13" width="8.77734375" style="870" customWidth="1"/>
    <col min="14" max="14" width="11" style="870" customWidth="1"/>
    <col min="15" max="18" width="8.88671875" style="327"/>
    <col min="19" max="19" width="12.33203125" style="327" bestFit="1" customWidth="1"/>
    <col min="20" max="16384" width="8.88671875" style="327"/>
  </cols>
  <sheetData>
    <row r="1" spans="1:23" s="322" customFormat="1" ht="39.950000000000003" customHeight="1">
      <c r="A1" s="862" t="s">
        <v>528</v>
      </c>
      <c r="B1" s="863"/>
      <c r="C1" s="863"/>
      <c r="D1" s="864"/>
      <c r="E1" s="864"/>
      <c r="F1" s="863"/>
      <c r="G1" s="863"/>
      <c r="H1" s="864"/>
      <c r="I1" s="863"/>
      <c r="J1" s="863"/>
      <c r="K1" s="863"/>
      <c r="L1" s="863"/>
      <c r="M1" s="863"/>
      <c r="N1" s="863"/>
    </row>
    <row r="2" spans="1:23" ht="19.5" customHeight="1">
      <c r="A2" s="865"/>
      <c r="B2" s="866"/>
      <c r="C2" s="866"/>
      <c r="D2" s="866"/>
      <c r="E2" s="866"/>
      <c r="F2" s="866"/>
      <c r="G2" s="866"/>
      <c r="H2" s="866"/>
      <c r="I2" s="866"/>
      <c r="J2" s="866"/>
      <c r="K2" s="867"/>
      <c r="L2" s="868"/>
      <c r="M2" s="867" t="str">
        <f>만길리!I3</f>
        <v>전남 진도군 의신면 만길리</v>
      </c>
      <c r="N2" s="863"/>
    </row>
    <row r="3" spans="1:23" s="328" customFormat="1" ht="13.5" customHeight="1">
      <c r="A3" s="865"/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</row>
    <row r="4" spans="1:23" s="328" customFormat="1" ht="24.95" customHeight="1">
      <c r="A4" s="997" t="s">
        <v>1</v>
      </c>
      <c r="B4" s="1009" t="s">
        <v>2</v>
      </c>
      <c r="C4" s="1010"/>
      <c r="D4" s="1011"/>
      <c r="E4" s="1055" t="s">
        <v>46</v>
      </c>
      <c r="F4" s="1056"/>
      <c r="G4" s="1057"/>
      <c r="H4" s="1055" t="s">
        <v>406</v>
      </c>
      <c r="I4" s="1056"/>
      <c r="J4" s="1057"/>
      <c r="K4" s="1009" t="s">
        <v>47</v>
      </c>
      <c r="L4" s="1010"/>
      <c r="M4" s="1011"/>
      <c r="N4" s="1012" t="s">
        <v>21</v>
      </c>
    </row>
    <row r="5" spans="1:23" s="328" customFormat="1" ht="24.95" customHeight="1">
      <c r="A5" s="998"/>
      <c r="B5" s="1005" t="s">
        <v>3</v>
      </c>
      <c r="C5" s="1006" t="s">
        <v>4</v>
      </c>
      <c r="D5" s="1007" t="s">
        <v>48</v>
      </c>
      <c r="E5" s="1005" t="s">
        <v>3</v>
      </c>
      <c r="F5" s="1006" t="s">
        <v>4</v>
      </c>
      <c r="G5" s="1007" t="s">
        <v>48</v>
      </c>
      <c r="H5" s="1005" t="s">
        <v>3</v>
      </c>
      <c r="I5" s="1006" t="s">
        <v>4</v>
      </c>
      <c r="J5" s="1007" t="s">
        <v>48</v>
      </c>
      <c r="K5" s="1005" t="s">
        <v>3</v>
      </c>
      <c r="L5" s="1006" t="s">
        <v>4</v>
      </c>
      <c r="M5" s="1007" t="s">
        <v>48</v>
      </c>
      <c r="N5" s="869"/>
    </row>
    <row r="6" spans="1:23" s="328" customFormat="1" ht="24.95" customHeight="1">
      <c r="A6" s="999" t="s">
        <v>2</v>
      </c>
      <c r="B6" s="951">
        <f>SUM(B7:B31)</f>
        <v>7</v>
      </c>
      <c r="C6" s="952" t="s">
        <v>4</v>
      </c>
      <c r="D6" s="953">
        <f>SUM(D7:D31)</f>
        <v>1152</v>
      </c>
      <c r="E6" s="951">
        <f>SUM(E7:E31)</f>
        <v>1</v>
      </c>
      <c r="F6" s="952" t="s">
        <v>4</v>
      </c>
      <c r="G6" s="953">
        <f>SUM(G7:G31)</f>
        <v>16</v>
      </c>
      <c r="H6" s="951">
        <f>SUM(H7:H31)</f>
        <v>0</v>
      </c>
      <c r="I6" s="952" t="s">
        <v>4</v>
      </c>
      <c r="J6" s="953">
        <f>SUM(J7:J31)</f>
        <v>0</v>
      </c>
      <c r="K6" s="951">
        <f>SUM(K7:K31)</f>
        <v>6</v>
      </c>
      <c r="L6" s="952" t="s">
        <v>4</v>
      </c>
      <c r="M6" s="953">
        <f>SUM(M7:M31)</f>
        <v>1136</v>
      </c>
      <c r="N6" s="954"/>
      <c r="Q6" s="1058" t="s">
        <v>1</v>
      </c>
      <c r="R6" s="1060" t="s">
        <v>518</v>
      </c>
      <c r="S6" s="1061"/>
      <c r="T6" s="1061"/>
      <c r="U6" s="1061"/>
      <c r="V6" s="1062"/>
      <c r="W6" s="1058" t="s">
        <v>519</v>
      </c>
    </row>
    <row r="7" spans="1:23" s="759" customFormat="1" ht="30" customHeight="1" thickBot="1">
      <c r="A7" s="1000" t="s">
        <v>6</v>
      </c>
      <c r="B7" s="955">
        <f>COUNTIF(만길리!$D$7:$D$531,"전")</f>
        <v>4</v>
      </c>
      <c r="C7" s="956" t="s">
        <v>4</v>
      </c>
      <c r="D7" s="957">
        <f>SUMIF(만길리!$D$7:$D$531,"전",만길리!$F$7:$F$531)</f>
        <v>689</v>
      </c>
      <c r="E7" s="955">
        <f>COUNTIF(만길리!$M$7:$M$531,"전국")</f>
        <v>0</v>
      </c>
      <c r="F7" s="956" t="s">
        <v>4</v>
      </c>
      <c r="G7" s="957">
        <f>SUMIF(만길리!$M$7:$M$531,"전국",만길리!$F$7:$F$531)</f>
        <v>0</v>
      </c>
      <c r="H7" s="955">
        <f>COUNTIF(만길리!$M$7:$M$531,"전공")</f>
        <v>0</v>
      </c>
      <c r="I7" s="956" t="s">
        <v>4</v>
      </c>
      <c r="J7" s="957">
        <f>SUMIF(만길리!$M$7:$M$531,"전공",만길리!$F$7:$F$531)</f>
        <v>0</v>
      </c>
      <c r="K7" s="955">
        <f>B7-E7-H7</f>
        <v>4</v>
      </c>
      <c r="L7" s="956" t="s">
        <v>4</v>
      </c>
      <c r="M7" s="957">
        <f>D7-G7-J7</f>
        <v>689</v>
      </c>
      <c r="N7" s="958"/>
      <c r="Q7" s="1059"/>
      <c r="R7" s="873" t="s">
        <v>2</v>
      </c>
      <c r="S7" s="873" t="s">
        <v>9</v>
      </c>
      <c r="T7" s="873" t="s">
        <v>12</v>
      </c>
      <c r="U7" s="873" t="s">
        <v>11</v>
      </c>
      <c r="V7" s="873" t="s">
        <v>13</v>
      </c>
      <c r="W7" s="1059"/>
    </row>
    <row r="8" spans="1:23" s="328" customFormat="1" ht="30" customHeight="1" thickTop="1">
      <c r="A8" s="1000" t="s">
        <v>7</v>
      </c>
      <c r="B8" s="955">
        <f>COUNTIF(만길리!$D$7:$D$531,"답")</f>
        <v>0</v>
      </c>
      <c r="C8" s="956" t="s">
        <v>4</v>
      </c>
      <c r="D8" s="957">
        <f>SUMIF(만길리!$D$7:$D$531,"답",만길리!$F$7:$F$531)</f>
        <v>0</v>
      </c>
      <c r="E8" s="955">
        <f>COUNTIF(만길리!$M$7:$M$531,"답국")</f>
        <v>0</v>
      </c>
      <c r="F8" s="956" t="s">
        <v>4</v>
      </c>
      <c r="G8" s="957">
        <f>SUMIF(만길리!$M$7:$M$531,"답국",만길리!$F$7:$F$531)</f>
        <v>0</v>
      </c>
      <c r="H8" s="955">
        <f>COUNTIF(만길리!$M$7:$M$531,"답공")</f>
        <v>0</v>
      </c>
      <c r="I8" s="956" t="s">
        <v>4</v>
      </c>
      <c r="J8" s="957">
        <f>SUMIF(만길리!$M$7:$M$531,"답공",만길리!$F$7:$F$531)</f>
        <v>0</v>
      </c>
      <c r="K8" s="955">
        <f t="shared" ref="K8:K31" si="0">B8-E8-H8</f>
        <v>0</v>
      </c>
      <c r="L8" s="956" t="s">
        <v>4</v>
      </c>
      <c r="M8" s="957">
        <f t="shared" ref="M8:M31" si="1">D8-G8-J8</f>
        <v>0</v>
      </c>
      <c r="N8" s="958"/>
      <c r="Q8" s="876" t="s">
        <v>520</v>
      </c>
      <c r="R8" s="878">
        <f>SUM(S8:V8)</f>
        <v>0</v>
      </c>
      <c r="S8" s="885">
        <f>D10</f>
        <v>0</v>
      </c>
      <c r="T8" s="885">
        <f>D12</f>
        <v>0</v>
      </c>
      <c r="U8" s="885">
        <f>D13</f>
        <v>0</v>
      </c>
      <c r="V8" s="885">
        <f>D15</f>
        <v>0</v>
      </c>
      <c r="W8" s="879"/>
    </row>
    <row r="9" spans="1:23" s="328" customFormat="1" ht="30" customHeight="1">
      <c r="A9" s="1001" t="s">
        <v>8</v>
      </c>
      <c r="B9" s="955">
        <f>COUNTIF(만길리!$D$7:$D$531,"임")</f>
        <v>2</v>
      </c>
      <c r="C9" s="956" t="s">
        <v>4</v>
      </c>
      <c r="D9" s="957">
        <f>SUMIF(만길리!$D$7:$D$531,"임",만길리!$F$7:$F$531)</f>
        <v>447</v>
      </c>
      <c r="E9" s="955">
        <f>COUNTIF(만길리!$M$7:$M$531,"임국")</f>
        <v>0</v>
      </c>
      <c r="F9" s="956" t="s">
        <v>4</v>
      </c>
      <c r="G9" s="957">
        <f>SUMIF(만길리!$M$7:$M$531,"임국",만길리!$F$7:$F$531)</f>
        <v>0</v>
      </c>
      <c r="H9" s="955">
        <f>COUNTIF(만길리!$M$7:$M$531,"임공")</f>
        <v>0</v>
      </c>
      <c r="I9" s="956" t="s">
        <v>4</v>
      </c>
      <c r="J9" s="957">
        <f>SUMIF(만길리!$M$7:$M$531,"임공",만길리!$F$7:$F$531)</f>
        <v>0</v>
      </c>
      <c r="K9" s="955">
        <f t="shared" si="0"/>
        <v>2</v>
      </c>
      <c r="L9" s="956" t="s">
        <v>4</v>
      </c>
      <c r="M9" s="957">
        <f t="shared" si="1"/>
        <v>447</v>
      </c>
      <c r="N9" s="958"/>
      <c r="Q9" s="877" t="s">
        <v>521</v>
      </c>
      <c r="R9" s="881" t="e">
        <f>SUM(S9:V9)</f>
        <v>#DIV/0!</v>
      </c>
      <c r="S9" s="881" t="e">
        <f>(S8/$R$8)*100</f>
        <v>#DIV/0!</v>
      </c>
      <c r="T9" s="881" t="e">
        <f>(T8/$R$8)*100</f>
        <v>#DIV/0!</v>
      </c>
      <c r="U9" s="881" t="e">
        <f>(U8/$R$8)*100</f>
        <v>#DIV/0!</v>
      </c>
      <c r="V9" s="881" t="e">
        <f>(V8/$R$8)*100</f>
        <v>#DIV/0!</v>
      </c>
      <c r="W9" s="880"/>
    </row>
    <row r="10" spans="1:23" s="328" customFormat="1" ht="30" customHeight="1">
      <c r="A10" s="1000" t="s">
        <v>9</v>
      </c>
      <c r="B10" s="955">
        <f>COUNTIF(만길리!$D$7:$D$531,"대")</f>
        <v>0</v>
      </c>
      <c r="C10" s="956" t="s">
        <v>4</v>
      </c>
      <c r="D10" s="957">
        <f>SUMIF(만길리!$D$7:$D$531,"대",만길리!$F$7:$F$531)</f>
        <v>0</v>
      </c>
      <c r="E10" s="955">
        <f>COUNTIF(만길리!$M$7:$M$531,"대국")</f>
        <v>0</v>
      </c>
      <c r="F10" s="956" t="s">
        <v>4</v>
      </c>
      <c r="G10" s="957">
        <f>SUMIF(만길리!$M$7:$M$531,"대국",만길리!$F$7:$F$531)</f>
        <v>0</v>
      </c>
      <c r="H10" s="955">
        <f>COUNTIF(만길리!$M$7:$M$531,"대공")</f>
        <v>0</v>
      </c>
      <c r="I10" s="956" t="s">
        <v>4</v>
      </c>
      <c r="J10" s="957">
        <f>SUMIF(만길리!$M$7:$M$531,"대공",만길리!$F$7:$F$531)</f>
        <v>0</v>
      </c>
      <c r="K10" s="955">
        <f t="shared" si="0"/>
        <v>0</v>
      </c>
      <c r="L10" s="956" t="s">
        <v>4</v>
      </c>
      <c r="M10" s="957">
        <f t="shared" si="1"/>
        <v>0</v>
      </c>
      <c r="N10" s="958"/>
    </row>
    <row r="11" spans="1:23" s="328" customFormat="1" ht="30" customHeight="1">
      <c r="A11" s="1000" t="s">
        <v>10</v>
      </c>
      <c r="B11" s="955">
        <f>COUNTIF(만길리!$D$7:$D$531,"도")</f>
        <v>1</v>
      </c>
      <c r="C11" s="956" t="s">
        <v>4</v>
      </c>
      <c r="D11" s="957">
        <f>SUMIF(만길리!$D$7:$D$531,"도",만길리!$F$7:$F$531)</f>
        <v>16</v>
      </c>
      <c r="E11" s="955">
        <f>COUNTIF(만길리!$M$7:$M$531,"도국")</f>
        <v>1</v>
      </c>
      <c r="F11" s="956" t="s">
        <v>4</v>
      </c>
      <c r="G11" s="957">
        <f>SUMIF(만길리!$M$7:$M$531,"도국",만길리!$F$7:$F$531)</f>
        <v>16</v>
      </c>
      <c r="H11" s="955">
        <f>COUNTIF(만길리!$M$7:$M$531,"도공")</f>
        <v>0</v>
      </c>
      <c r="I11" s="956" t="s">
        <v>4</v>
      </c>
      <c r="J11" s="957">
        <f>SUMIF(만길리!$M$7:$M$531,"도공",만길리!$F$7:$F$531)</f>
        <v>0</v>
      </c>
      <c r="K11" s="955">
        <f t="shared" si="0"/>
        <v>0</v>
      </c>
      <c r="L11" s="956" t="s">
        <v>4</v>
      </c>
      <c r="M11" s="957">
        <f t="shared" si="1"/>
        <v>0</v>
      </c>
      <c r="N11" s="958"/>
    </row>
    <row r="12" spans="1:23" s="328" customFormat="1" ht="30" customHeight="1">
      <c r="A12" s="1000" t="s">
        <v>12</v>
      </c>
      <c r="B12" s="955">
        <f>COUNTIF(만길리!$D$7:$D$531,"구")</f>
        <v>0</v>
      </c>
      <c r="C12" s="956" t="s">
        <v>4</v>
      </c>
      <c r="D12" s="957">
        <f>SUMIF(만길리!$D$7:$D$531,"구",만길리!$F$7:$F$531)</f>
        <v>0</v>
      </c>
      <c r="E12" s="955">
        <f>COUNTIF(만길리!$M$7:$M$531,"구국")</f>
        <v>0</v>
      </c>
      <c r="F12" s="956" t="s">
        <v>4</v>
      </c>
      <c r="G12" s="957">
        <f>SUMIF(만길리!$M$7:$M$531,"구국",만길리!$F$7:$F$531)</f>
        <v>0</v>
      </c>
      <c r="H12" s="955">
        <f>COUNTIF(만길리!$M$7:$M$531,"구공")</f>
        <v>0</v>
      </c>
      <c r="I12" s="956" t="s">
        <v>4</v>
      </c>
      <c r="J12" s="957">
        <f>SUMIF(만길리!$M$7:$M$531,"구공",만길리!$F$7:$F$531)</f>
        <v>0</v>
      </c>
      <c r="K12" s="955">
        <f t="shared" si="0"/>
        <v>0</v>
      </c>
      <c r="L12" s="956" t="s">
        <v>4</v>
      </c>
      <c r="M12" s="957">
        <f t="shared" si="1"/>
        <v>0</v>
      </c>
      <c r="N12" s="958"/>
      <c r="Q12" s="1058" t="s">
        <v>1</v>
      </c>
      <c r="R12" s="1060" t="s">
        <v>522</v>
      </c>
      <c r="S12" s="1061"/>
      <c r="T12" s="1062"/>
      <c r="U12" s="1058" t="s">
        <v>519</v>
      </c>
    </row>
    <row r="13" spans="1:23" s="328" customFormat="1" ht="30" customHeight="1" thickBot="1">
      <c r="A13" s="1000" t="s">
        <v>11</v>
      </c>
      <c r="B13" s="955">
        <f>COUNTIF(만길리!$D$7:$D$531,"천")</f>
        <v>0</v>
      </c>
      <c r="C13" s="956" t="s">
        <v>4</v>
      </c>
      <c r="D13" s="957">
        <f>SUMIF(만길리!$D$7:$D$531,"천",만길리!$F$7:$F$531)</f>
        <v>0</v>
      </c>
      <c r="E13" s="955">
        <f>COUNTIF(만길리!$M$7:$M$531,"천국")</f>
        <v>0</v>
      </c>
      <c r="F13" s="956" t="s">
        <v>4</v>
      </c>
      <c r="G13" s="957">
        <f>SUMIF(만길리!$M$7:$M$531,"천국",만길리!$F$7:$F$531)</f>
        <v>0</v>
      </c>
      <c r="H13" s="955">
        <f>COUNTIF(만길리!$M$7:$M$531,"천공")</f>
        <v>0</v>
      </c>
      <c r="I13" s="956" t="s">
        <v>4</v>
      </c>
      <c r="J13" s="957">
        <f>SUMIF(만길리!$M$7:$M$531,"천공",만길리!$F$7:$F$531)</f>
        <v>0</v>
      </c>
      <c r="K13" s="955">
        <f t="shared" si="0"/>
        <v>0</v>
      </c>
      <c r="L13" s="956" t="s">
        <v>4</v>
      </c>
      <c r="M13" s="957">
        <f t="shared" si="1"/>
        <v>0</v>
      </c>
      <c r="N13" s="958"/>
      <c r="Q13" s="1059"/>
      <c r="R13" s="873" t="s">
        <v>2</v>
      </c>
      <c r="S13" s="873" t="s">
        <v>523</v>
      </c>
      <c r="T13" s="873" t="s">
        <v>524</v>
      </c>
      <c r="U13" s="1059"/>
    </row>
    <row r="14" spans="1:23" s="328" customFormat="1" ht="30" customHeight="1" thickTop="1">
      <c r="A14" s="1000" t="s">
        <v>14</v>
      </c>
      <c r="B14" s="955">
        <f>COUNTIF(만길리!$D$7:$D$531,"유")</f>
        <v>0</v>
      </c>
      <c r="C14" s="956" t="s">
        <v>4</v>
      </c>
      <c r="D14" s="957">
        <f>SUMIF(만길리!$D$7:$D$531,"유",만길리!$F$7:$F$531)</f>
        <v>0</v>
      </c>
      <c r="E14" s="955">
        <f>COUNTIF(만길리!$M$7:$M$531,"유국")</f>
        <v>0</v>
      </c>
      <c r="F14" s="956" t="s">
        <v>4</v>
      </c>
      <c r="G14" s="957">
        <f>SUMIF(만길리!$M$7:$M$531,"유국",만길리!$F$7:$F$531)</f>
        <v>0</v>
      </c>
      <c r="H14" s="955">
        <f>COUNTIF(만길리!$M$7:$M$531,"유공")</f>
        <v>0</v>
      </c>
      <c r="I14" s="956" t="s">
        <v>4</v>
      </c>
      <c r="J14" s="957">
        <f>SUMIF(만길리!$M$7:$M$531,"유공",만길리!$F$7:$F$531)</f>
        <v>0</v>
      </c>
      <c r="K14" s="955">
        <f t="shared" si="0"/>
        <v>0</v>
      </c>
      <c r="L14" s="956" t="s">
        <v>4</v>
      </c>
      <c r="M14" s="957">
        <f t="shared" si="1"/>
        <v>0</v>
      </c>
      <c r="N14" s="958"/>
      <c r="Q14" s="876" t="s">
        <v>520</v>
      </c>
      <c r="R14" s="874">
        <f>SUM(S14:T14)</f>
        <v>224</v>
      </c>
      <c r="S14" s="875">
        <f>SUMIF(만길리!$O$7:$O$18,"제2종일반주거지역",만길리!$F$7:$F$18)+13</f>
        <v>13</v>
      </c>
      <c r="T14" s="875">
        <f>SUMIF(만길리!$O$7:$O$18,"보전녹지지역",만길리!$F$7:$F$18)+211</f>
        <v>211</v>
      </c>
      <c r="U14" s="876"/>
    </row>
    <row r="15" spans="1:23" s="328" customFormat="1" ht="30" customHeight="1">
      <c r="A15" s="1000" t="s">
        <v>13</v>
      </c>
      <c r="B15" s="955">
        <f>COUNTIF(만길리!$D$7:$D$531,"제")</f>
        <v>0</v>
      </c>
      <c r="C15" s="956" t="s">
        <v>4</v>
      </c>
      <c r="D15" s="957">
        <f>SUMIF(만길리!$D$7:$D$531,"제",만길리!$F$7:$F$531)</f>
        <v>0</v>
      </c>
      <c r="E15" s="955">
        <f>COUNTIF(만길리!$M$7:$M$531,"제국")</f>
        <v>0</v>
      </c>
      <c r="F15" s="956" t="s">
        <v>4</v>
      </c>
      <c r="G15" s="957">
        <f>SUMIF(만길리!$M$7:$M$531,"제국",만길리!$F$7:$F$531)</f>
        <v>0</v>
      </c>
      <c r="H15" s="955">
        <f>COUNTIF(만길리!$M$7:$M$531,"제공")</f>
        <v>0</v>
      </c>
      <c r="I15" s="956" t="s">
        <v>4</v>
      </c>
      <c r="J15" s="957">
        <f>SUMIF(만길리!$M$7:$M$531,"제공",만길리!$F$7:$F$531)</f>
        <v>0</v>
      </c>
      <c r="K15" s="955">
        <f t="shared" si="0"/>
        <v>0</v>
      </c>
      <c r="L15" s="956" t="s">
        <v>4</v>
      </c>
      <c r="M15" s="957">
        <f t="shared" si="1"/>
        <v>0</v>
      </c>
      <c r="N15" s="958"/>
      <c r="Q15" s="877" t="s">
        <v>521</v>
      </c>
      <c r="R15" s="882">
        <v>100</v>
      </c>
      <c r="S15" s="883">
        <f>(S14/$R$14)*100</f>
        <v>5.8035714285714288</v>
      </c>
      <c r="T15" s="883">
        <f>(T14/$R$14)*100</f>
        <v>94.196428571428569</v>
      </c>
      <c r="U15" s="877"/>
    </row>
    <row r="16" spans="1:23" s="328" customFormat="1" ht="30" customHeight="1">
      <c r="A16" s="1000" t="s">
        <v>15</v>
      </c>
      <c r="B16" s="955">
        <f>COUNTIF(만길리!$D$7:$D$531,"과")</f>
        <v>0</v>
      </c>
      <c r="C16" s="956" t="s">
        <v>4</v>
      </c>
      <c r="D16" s="957">
        <f>SUMIF(만길리!$D$7:$D$531,"과",만길리!$F$7:$F$531)</f>
        <v>0</v>
      </c>
      <c r="E16" s="955">
        <f>COUNTIF(만길리!$M$7:$M$531,"과국")</f>
        <v>0</v>
      </c>
      <c r="F16" s="956" t="s">
        <v>4</v>
      </c>
      <c r="G16" s="957">
        <f>SUMIF(만길리!$M$7:$M$531,"과국",만길리!$F$7:$F$531)</f>
        <v>0</v>
      </c>
      <c r="H16" s="955">
        <f>COUNTIF(만길리!$M$7:$M$531,"과공")</f>
        <v>0</v>
      </c>
      <c r="I16" s="956" t="s">
        <v>4</v>
      </c>
      <c r="J16" s="957">
        <f>SUMIF(만길리!$M$7:$M$531,"과공",만길리!$F$7:$F$531)</f>
        <v>0</v>
      </c>
      <c r="K16" s="955">
        <f t="shared" si="0"/>
        <v>0</v>
      </c>
      <c r="L16" s="956" t="s">
        <v>4</v>
      </c>
      <c r="M16" s="957">
        <f t="shared" si="1"/>
        <v>0</v>
      </c>
      <c r="N16" s="958"/>
    </row>
    <row r="17" spans="1:14" s="328" customFormat="1" ht="30" customHeight="1">
      <c r="A17" s="1000" t="s">
        <v>20</v>
      </c>
      <c r="B17" s="955">
        <f>COUNTIF(만길리!$D$7:$D$531,"장")</f>
        <v>0</v>
      </c>
      <c r="C17" s="956" t="s">
        <v>4</v>
      </c>
      <c r="D17" s="957">
        <f>SUMIF(만길리!$D$7:$D$531,"장",만길리!$F$7:$F$531)</f>
        <v>0</v>
      </c>
      <c r="E17" s="955">
        <f>COUNTIF(만길리!$M$7:$M$531,"장국")</f>
        <v>0</v>
      </c>
      <c r="F17" s="956" t="s">
        <v>4</v>
      </c>
      <c r="G17" s="957">
        <f>SUMIF(만길리!$M$7:$M$531,"장국",만길리!$F$7:$F$531)</f>
        <v>0</v>
      </c>
      <c r="H17" s="955">
        <f>COUNTIF(만길리!$M$7:$M$531,"장공")</f>
        <v>0</v>
      </c>
      <c r="I17" s="956" t="s">
        <v>4</v>
      </c>
      <c r="J17" s="957">
        <f>SUMIF(만길리!$M$7:$M$531,"장공",만길리!$F$7:$F$531)</f>
        <v>0</v>
      </c>
      <c r="K17" s="955">
        <f t="shared" si="0"/>
        <v>0</v>
      </c>
      <c r="L17" s="956" t="s">
        <v>4</v>
      </c>
      <c r="M17" s="957">
        <f t="shared" si="1"/>
        <v>0</v>
      </c>
      <c r="N17" s="958"/>
    </row>
    <row r="18" spans="1:14" s="328" customFormat="1" ht="30" customHeight="1">
      <c r="A18" s="1000" t="s">
        <v>17</v>
      </c>
      <c r="B18" s="955">
        <f>COUNTIF(만길리!$D$7:$D$531,"목")</f>
        <v>0</v>
      </c>
      <c r="C18" s="956" t="s">
        <v>4</v>
      </c>
      <c r="D18" s="957">
        <f>SUMIF(만길리!$D$7:$D$531,"목",만길리!$F$7:$F$531)</f>
        <v>0</v>
      </c>
      <c r="E18" s="955">
        <f>COUNTIF(만길리!$M$7:$M$531,"목국")</f>
        <v>0</v>
      </c>
      <c r="F18" s="956" t="s">
        <v>4</v>
      </c>
      <c r="G18" s="957">
        <f>SUMIF(만길리!$M$7:$M$531,"목국",만길리!$F$7:$F$531)</f>
        <v>0</v>
      </c>
      <c r="H18" s="955">
        <f>COUNTIF(만길리!$M$7:$M$531,"목공")</f>
        <v>0</v>
      </c>
      <c r="I18" s="956" t="s">
        <v>4</v>
      </c>
      <c r="J18" s="957">
        <f>SUMIF(만길리!$M$7:$M$531,"목공",만길리!$F$7:$F$531)</f>
        <v>0</v>
      </c>
      <c r="K18" s="955">
        <f t="shared" si="0"/>
        <v>0</v>
      </c>
      <c r="L18" s="956" t="s">
        <v>4</v>
      </c>
      <c r="M18" s="957">
        <f t="shared" si="1"/>
        <v>0</v>
      </c>
      <c r="N18" s="958"/>
    </row>
    <row r="19" spans="1:14" s="328" customFormat="1" ht="30" customHeight="1">
      <c r="A19" s="1000" t="s">
        <v>22</v>
      </c>
      <c r="B19" s="955">
        <f>COUNTIF(만길리!$D$7:$D$531,"학")</f>
        <v>0</v>
      </c>
      <c r="C19" s="956" t="s">
        <v>4</v>
      </c>
      <c r="D19" s="957">
        <f>SUMIF(만길리!$D$7:$D$531,"학",만길리!$F$7:$F$531)</f>
        <v>0</v>
      </c>
      <c r="E19" s="955">
        <f>COUNTIF(만길리!$M$7:$M$531,"학국")</f>
        <v>0</v>
      </c>
      <c r="F19" s="956" t="s">
        <v>4</v>
      </c>
      <c r="G19" s="957">
        <f>SUMIF(만길리!$M$7:$M$531,"학국",만길리!$F$7:$F$531)</f>
        <v>0</v>
      </c>
      <c r="H19" s="955">
        <f>COUNTIF(만길리!$M$7:$M$531,"학공")</f>
        <v>0</v>
      </c>
      <c r="I19" s="956" t="s">
        <v>4</v>
      </c>
      <c r="J19" s="957">
        <f>SUMIF(만길리!$M$7:$M$531,"학공",만길리!$F$7:$F$531)</f>
        <v>0</v>
      </c>
      <c r="K19" s="955">
        <f t="shared" si="0"/>
        <v>0</v>
      </c>
      <c r="L19" s="956" t="s">
        <v>4</v>
      </c>
      <c r="M19" s="957">
        <f t="shared" si="1"/>
        <v>0</v>
      </c>
      <c r="N19" s="958"/>
    </row>
    <row r="20" spans="1:14" s="328" customFormat="1" ht="30" customHeight="1">
      <c r="A20" s="1000" t="s">
        <v>40</v>
      </c>
      <c r="B20" s="955">
        <f>COUNTIF(만길리!$D$7:$D$531,"철")</f>
        <v>0</v>
      </c>
      <c r="C20" s="956" t="s">
        <v>4</v>
      </c>
      <c r="D20" s="957">
        <f>SUMIF(만길리!$D$7:$D$531,"철",만길리!$F$7:$F$531)</f>
        <v>0</v>
      </c>
      <c r="E20" s="955">
        <f>COUNTIF(만길리!$M$7:$M$531,"철국")</f>
        <v>0</v>
      </c>
      <c r="F20" s="956" t="s">
        <v>4</v>
      </c>
      <c r="G20" s="957">
        <f>SUMIF(만길리!$M$7:$M$531,"철국",만길리!$F$7:$F$531)</f>
        <v>0</v>
      </c>
      <c r="H20" s="955">
        <f>COUNTIF(만길리!$M$7:$M$531,"철공")</f>
        <v>0</v>
      </c>
      <c r="I20" s="956" t="s">
        <v>4</v>
      </c>
      <c r="J20" s="957">
        <f>SUMIF(만길리!$M$7:$M$531,"철공",만길리!$F$7:$F$531)</f>
        <v>0</v>
      </c>
      <c r="K20" s="955">
        <f t="shared" si="0"/>
        <v>0</v>
      </c>
      <c r="L20" s="956" t="s">
        <v>4</v>
      </c>
      <c r="M20" s="957">
        <f t="shared" si="1"/>
        <v>0</v>
      </c>
      <c r="N20" s="958"/>
    </row>
    <row r="21" spans="1:14" s="328" customFormat="1" ht="30" customHeight="1">
      <c r="A21" s="1000" t="s">
        <v>16</v>
      </c>
      <c r="B21" s="955">
        <f>COUNTIF(만길리!$D$7:$D$531,"묘")</f>
        <v>0</v>
      </c>
      <c r="C21" s="956" t="s">
        <v>4</v>
      </c>
      <c r="D21" s="957">
        <f>SUMIF(만길리!$D$7:$D$531,"묘",만길리!$F$7:$F$531)</f>
        <v>0</v>
      </c>
      <c r="E21" s="955">
        <f>COUNTIF(만길리!$M$7:$M$531,"묘국")</f>
        <v>0</v>
      </c>
      <c r="F21" s="956" t="s">
        <v>4</v>
      </c>
      <c r="G21" s="957">
        <f>SUMIF(만길리!$M$7:$M$531,"묘국",만길리!$F$7:$F$531)</f>
        <v>0</v>
      </c>
      <c r="H21" s="955">
        <f>COUNTIF(만길리!$M$7:$M$531,"묘공")</f>
        <v>0</v>
      </c>
      <c r="I21" s="956" t="s">
        <v>4</v>
      </c>
      <c r="J21" s="957">
        <f>SUMIF(만길리!$M$7:$M$531,"묘공",만길리!$F$7:$F$531)</f>
        <v>0</v>
      </c>
      <c r="K21" s="955">
        <f t="shared" si="0"/>
        <v>0</v>
      </c>
      <c r="L21" s="956" t="s">
        <v>4</v>
      </c>
      <c r="M21" s="957">
        <f t="shared" si="1"/>
        <v>0</v>
      </c>
      <c r="N21" s="958"/>
    </row>
    <row r="22" spans="1:14" s="328" customFormat="1" ht="30" customHeight="1">
      <c r="A22" s="1000" t="s">
        <v>304</v>
      </c>
      <c r="B22" s="955">
        <f>COUNTIF(만길리!$D$7:$D$531,"차")</f>
        <v>0</v>
      </c>
      <c r="C22" s="956" t="s">
        <v>4</v>
      </c>
      <c r="D22" s="957">
        <f>SUMIF(만길리!$D$7:$D$531,"차",만길리!$F$7:$F$531)</f>
        <v>0</v>
      </c>
      <c r="E22" s="955">
        <f>COUNTIF(만길리!$M$7:$M$531,"차국")</f>
        <v>0</v>
      </c>
      <c r="F22" s="956" t="s">
        <v>4</v>
      </c>
      <c r="G22" s="957">
        <f>SUMIF(만길리!$M$7:$M$531,"차국",만길리!$F$7:$F$531)</f>
        <v>0</v>
      </c>
      <c r="H22" s="955">
        <f>COUNTIF(만길리!$M$7:$M$531,"차공")</f>
        <v>0</v>
      </c>
      <c r="I22" s="956" t="s">
        <v>4</v>
      </c>
      <c r="J22" s="957">
        <f>SUMIF(만길리!$M$7:$M$531,"차공",만길리!$F$7:$F$531)</f>
        <v>0</v>
      </c>
      <c r="K22" s="955">
        <f t="shared" si="0"/>
        <v>0</v>
      </c>
      <c r="L22" s="956" t="s">
        <v>4</v>
      </c>
      <c r="M22" s="957">
        <f t="shared" si="1"/>
        <v>0</v>
      </c>
      <c r="N22" s="958"/>
    </row>
    <row r="23" spans="1:14" s="328" customFormat="1" ht="30" customHeight="1">
      <c r="A23" s="1000" t="s">
        <v>18</v>
      </c>
      <c r="B23" s="955">
        <f>COUNTIF(만길리!$D$7:$D$531,"잡")</f>
        <v>0</v>
      </c>
      <c r="C23" s="956" t="s">
        <v>4</v>
      </c>
      <c r="D23" s="957">
        <f>SUMIF(만길리!$D$7:$D$531,"잡",만길리!$F$7:$F$531)</f>
        <v>0</v>
      </c>
      <c r="E23" s="955">
        <f>COUNTIF(만길리!$M$7:$M$531,"잡국")</f>
        <v>0</v>
      </c>
      <c r="F23" s="956" t="s">
        <v>4</v>
      </c>
      <c r="G23" s="957">
        <f>SUMIF(만길리!$M$7:$M$531,"잡국",만길리!$F$7:$F$531)</f>
        <v>0</v>
      </c>
      <c r="H23" s="955">
        <f>COUNTIF(만길리!$M$7:$M$531,"잡공")</f>
        <v>0</v>
      </c>
      <c r="I23" s="956" t="s">
        <v>4</v>
      </c>
      <c r="J23" s="957">
        <f>SUMIF(만길리!$M$7:$M$531,"잡공",만길리!$F$7:$F$531)</f>
        <v>0</v>
      </c>
      <c r="K23" s="955">
        <f t="shared" si="0"/>
        <v>0</v>
      </c>
      <c r="L23" s="956" t="s">
        <v>4</v>
      </c>
      <c r="M23" s="957">
        <f t="shared" si="1"/>
        <v>0</v>
      </c>
      <c r="N23" s="958"/>
    </row>
    <row r="24" spans="1:14" s="328" customFormat="1" ht="30" customHeight="1">
      <c r="A24" s="1000" t="s">
        <v>41</v>
      </c>
      <c r="B24" s="955">
        <f>COUNTIF(만길리!$D$7:$D$531,"종")</f>
        <v>0</v>
      </c>
      <c r="C24" s="956" t="s">
        <v>4</v>
      </c>
      <c r="D24" s="957">
        <f>SUMIF(만길리!$D$7:$D$531,"종",만길리!$F$7:$F$531)</f>
        <v>0</v>
      </c>
      <c r="E24" s="955">
        <f>COUNTIF(만길리!$M$7:$M$531,"종국")</f>
        <v>0</v>
      </c>
      <c r="F24" s="956" t="s">
        <v>4</v>
      </c>
      <c r="G24" s="957">
        <f>SUMIF(만길리!$M$7:$M$531,"종국",만길리!$F$7:$F$531)</f>
        <v>0</v>
      </c>
      <c r="H24" s="955">
        <f>COUNTIF(만길리!$M$7:$M$531,"종공")</f>
        <v>0</v>
      </c>
      <c r="I24" s="956" t="s">
        <v>4</v>
      </c>
      <c r="J24" s="957">
        <f>SUMIF(만길리!$M$7:$M$531,"종공",만길리!$F$7:$F$531)</f>
        <v>0</v>
      </c>
      <c r="K24" s="955">
        <f t="shared" si="0"/>
        <v>0</v>
      </c>
      <c r="L24" s="956" t="s">
        <v>4</v>
      </c>
      <c r="M24" s="957">
        <f t="shared" si="1"/>
        <v>0</v>
      </c>
      <c r="N24" s="958"/>
    </row>
    <row r="25" spans="1:14" s="328" customFormat="1" ht="30" customHeight="1">
      <c r="A25" s="1002" t="s">
        <v>305</v>
      </c>
      <c r="B25" s="955">
        <f>COUNTIF(만길리!$D$7:$D$531,"주")</f>
        <v>0</v>
      </c>
      <c r="C25" s="956" t="s">
        <v>4</v>
      </c>
      <c r="D25" s="957">
        <f>SUMIF(만길리!$D$7:$D$531,"주",만길리!$F$7:$F$531)</f>
        <v>0</v>
      </c>
      <c r="E25" s="955">
        <f>COUNTIF(만길리!$M$7:$M$531,"주국")</f>
        <v>0</v>
      </c>
      <c r="F25" s="956" t="s">
        <v>4</v>
      </c>
      <c r="G25" s="957">
        <f>SUMIF(만길리!$M$7:$M$531,"주국",만길리!$F$7:$F$531)</f>
        <v>0</v>
      </c>
      <c r="H25" s="955">
        <f>COUNTIF(만길리!$M$7:$M$531,"주공")</f>
        <v>0</v>
      </c>
      <c r="I25" s="956" t="s">
        <v>4</v>
      </c>
      <c r="J25" s="957">
        <f>SUMIF(만길리!$M$7:$M$531,"주공",만길리!$F$7:$F$531)</f>
        <v>0</v>
      </c>
      <c r="K25" s="955">
        <f t="shared" si="0"/>
        <v>0</v>
      </c>
      <c r="L25" s="956" t="s">
        <v>4</v>
      </c>
      <c r="M25" s="957">
        <f t="shared" si="1"/>
        <v>0</v>
      </c>
      <c r="N25" s="958"/>
    </row>
    <row r="26" spans="1:14" s="328" customFormat="1" ht="30" customHeight="1">
      <c r="A26" s="1002" t="s">
        <v>42</v>
      </c>
      <c r="B26" s="955">
        <f>COUNTIF(만길리!$D$7:$D$531,"공")</f>
        <v>0</v>
      </c>
      <c r="C26" s="956" t="s">
        <v>4</v>
      </c>
      <c r="D26" s="957">
        <f>SUMIF(만길리!$D$7:$D$531,"공",만길리!$F$7:$F$531)</f>
        <v>0</v>
      </c>
      <c r="E26" s="955">
        <f>COUNTIF(만길리!$M$7:$M$531,"국국")</f>
        <v>0</v>
      </c>
      <c r="F26" s="956" t="s">
        <v>4</v>
      </c>
      <c r="G26" s="957">
        <f>SUMIF(만길리!$M$7:$M$531,"공국",만길리!$F$7:$F$531)</f>
        <v>0</v>
      </c>
      <c r="H26" s="955">
        <f>COUNTIF(만길리!$M$7:$M$531,"공공")</f>
        <v>0</v>
      </c>
      <c r="I26" s="956" t="s">
        <v>4</v>
      </c>
      <c r="J26" s="957">
        <f>SUMIF(만길리!$M$7:$M$531,"공공",만길리!$F$7:$F$531)</f>
        <v>0</v>
      </c>
      <c r="K26" s="955">
        <f t="shared" si="0"/>
        <v>0</v>
      </c>
      <c r="L26" s="956" t="s">
        <v>4</v>
      </c>
      <c r="M26" s="957">
        <f t="shared" si="1"/>
        <v>0</v>
      </c>
      <c r="N26" s="958"/>
    </row>
    <row r="27" spans="1:14" s="328" customFormat="1" ht="30" customHeight="1">
      <c r="A27" s="1002" t="s">
        <v>43</v>
      </c>
      <c r="B27" s="955">
        <f>COUNTIF(만길리!$D$7:$D$531,"체")</f>
        <v>0</v>
      </c>
      <c r="C27" s="956" t="s">
        <v>4</v>
      </c>
      <c r="D27" s="957">
        <f>SUMIF(만길리!$D$7:$D$531,"체",만길리!$F$7:$F$531)</f>
        <v>0</v>
      </c>
      <c r="E27" s="955">
        <f>COUNTIF(만길리!$M$7:$M$531,"체국")</f>
        <v>0</v>
      </c>
      <c r="F27" s="956" t="s">
        <v>4</v>
      </c>
      <c r="G27" s="957">
        <f>SUMIF(만길리!$M$7:$M$531,"체국",만길리!$F$7:$F$531)</f>
        <v>0</v>
      </c>
      <c r="H27" s="955">
        <f>COUNTIF(만길리!$M$7:$M$531,"체공")</f>
        <v>0</v>
      </c>
      <c r="I27" s="956" t="s">
        <v>4</v>
      </c>
      <c r="J27" s="957">
        <f>SUMIF(만길리!$M$7:$M$531,"체공",만길리!$F$7:$F$531)</f>
        <v>0</v>
      </c>
      <c r="K27" s="955">
        <f t="shared" si="0"/>
        <v>0</v>
      </c>
      <c r="L27" s="956" t="s">
        <v>4</v>
      </c>
      <c r="M27" s="957">
        <f t="shared" si="1"/>
        <v>0</v>
      </c>
      <c r="N27" s="958"/>
    </row>
    <row r="28" spans="1:14" s="328" customFormat="1" ht="30" customHeight="1">
      <c r="A28" s="1002" t="s">
        <v>44</v>
      </c>
      <c r="B28" s="955">
        <f>COUNTIF(만길리!$D$7:$D$531,"원")</f>
        <v>0</v>
      </c>
      <c r="C28" s="956" t="s">
        <v>4</v>
      </c>
      <c r="D28" s="957">
        <f>SUMIF(만길리!$D$7:$D$531,"원",만길리!$F$7:$F$531)</f>
        <v>0</v>
      </c>
      <c r="E28" s="955">
        <f>COUNTIF(만길리!$M$7:$M$531,"원국")</f>
        <v>0</v>
      </c>
      <c r="F28" s="956" t="s">
        <v>4</v>
      </c>
      <c r="G28" s="957">
        <f>SUMIF(만길리!$M$7:$M$531,"원국",만길리!$F$7:$F$531)</f>
        <v>0</v>
      </c>
      <c r="H28" s="955">
        <f>COUNTIF(만길리!$M$7:$M$531,"원공")</f>
        <v>0</v>
      </c>
      <c r="I28" s="956" t="s">
        <v>4</v>
      </c>
      <c r="J28" s="957">
        <f>SUMIF(만길리!$M$7:$M$531,"원공",만길리!$F$7:$F$531)</f>
        <v>0</v>
      </c>
      <c r="K28" s="955">
        <f t="shared" si="0"/>
        <v>0</v>
      </c>
      <c r="L28" s="956" t="s">
        <v>4</v>
      </c>
      <c r="M28" s="957">
        <f t="shared" si="1"/>
        <v>0</v>
      </c>
      <c r="N28" s="958"/>
    </row>
    <row r="29" spans="1:14" s="328" customFormat="1" ht="30" customHeight="1">
      <c r="A29" s="1002" t="s">
        <v>306</v>
      </c>
      <c r="B29" s="955">
        <f>COUNTIF(만길리!$D$7:$D$531,"수")</f>
        <v>0</v>
      </c>
      <c r="C29" s="956" t="s">
        <v>4</v>
      </c>
      <c r="D29" s="957">
        <f>SUMIF(만길리!$D$7:$D$531,"수",만길리!$F$7:$F$531)</f>
        <v>0</v>
      </c>
      <c r="E29" s="955">
        <f>COUNTIF(만길리!$M$7:$M$531,"수국")</f>
        <v>0</v>
      </c>
      <c r="F29" s="956" t="s">
        <v>4</v>
      </c>
      <c r="G29" s="957">
        <f>SUMIF(만길리!$M$7:$M$531,"수국",만길리!$F$7:$F$531)</f>
        <v>0</v>
      </c>
      <c r="H29" s="955">
        <f>COUNTIF(만길리!$M$7:$M$531,"수공")</f>
        <v>0</v>
      </c>
      <c r="I29" s="956" t="s">
        <v>4</v>
      </c>
      <c r="J29" s="957">
        <f>SUMIF(만길리!$M$7:$M$531,"수공",만길리!$F$7:$F$531)</f>
        <v>0</v>
      </c>
      <c r="K29" s="955">
        <f t="shared" si="0"/>
        <v>0</v>
      </c>
      <c r="L29" s="956" t="s">
        <v>4</v>
      </c>
      <c r="M29" s="957">
        <f t="shared" si="1"/>
        <v>0</v>
      </c>
      <c r="N29" s="958"/>
    </row>
    <row r="30" spans="1:14" s="328" customFormat="1" ht="30" customHeight="1">
      <c r="A30" s="1002" t="s">
        <v>504</v>
      </c>
      <c r="B30" s="955">
        <f>COUNTIF(만길리!$D$7:$D$531,"창")</f>
        <v>0</v>
      </c>
      <c r="C30" s="956" t="s">
        <v>4</v>
      </c>
      <c r="D30" s="957">
        <f>SUMIF(만길리!$D$7:$D$531,"창",만길리!$F$7:$F$531)</f>
        <v>0</v>
      </c>
      <c r="E30" s="955">
        <f>COUNTIF(만길리!$M$7:$M$531,"창국")</f>
        <v>0</v>
      </c>
      <c r="F30" s="956" t="s">
        <v>4</v>
      </c>
      <c r="G30" s="957">
        <f>SUMIF(만길리!$M$7:$M$531,"창국",만길리!$F$7:$F$531)</f>
        <v>0</v>
      </c>
      <c r="H30" s="955">
        <f>COUNTIF(만길리!$M$7:$M$531,"창공")</f>
        <v>0</v>
      </c>
      <c r="I30" s="956" t="s">
        <v>4</v>
      </c>
      <c r="J30" s="957">
        <f>SUMIF(만길리!$M$7:$M$531,"창공",만길리!$F$7:$F$531)</f>
        <v>0</v>
      </c>
      <c r="K30" s="955">
        <f t="shared" si="0"/>
        <v>0</v>
      </c>
      <c r="L30" s="956" t="s">
        <v>4</v>
      </c>
      <c r="M30" s="957">
        <f t="shared" si="1"/>
        <v>0</v>
      </c>
      <c r="N30" s="958"/>
    </row>
    <row r="31" spans="1:14" s="328" customFormat="1" ht="30" customHeight="1">
      <c r="A31" s="1003" t="s">
        <v>505</v>
      </c>
      <c r="B31" s="959">
        <f>COUNTIF(만길리!$D$7:$D$531,"가")</f>
        <v>0</v>
      </c>
      <c r="C31" s="960" t="s">
        <v>4</v>
      </c>
      <c r="D31" s="961">
        <f>SUMIF(만길리!$D$7:$D$531,"가",만길리!$F$7:$F$531)</f>
        <v>0</v>
      </c>
      <c r="E31" s="959">
        <f>COUNTIF(만길리!$M$7:$M$531,"가국")</f>
        <v>0</v>
      </c>
      <c r="F31" s="960" t="s">
        <v>4</v>
      </c>
      <c r="G31" s="961">
        <f>SUMIF(만길리!$M$7:$M$531,"가국",만길리!$F$7:$F$531)</f>
        <v>0</v>
      </c>
      <c r="H31" s="959">
        <f>COUNTIF(만길리!$M$7:$M$531,"가공")</f>
        <v>0</v>
      </c>
      <c r="I31" s="960" t="s">
        <v>4</v>
      </c>
      <c r="J31" s="961">
        <f>SUMIF(만길리!$M$7:$M$531,"가공",만길리!$F$7:$F$531)</f>
        <v>0</v>
      </c>
      <c r="K31" s="955">
        <f t="shared" si="0"/>
        <v>0</v>
      </c>
      <c r="L31" s="960" t="s">
        <v>4</v>
      </c>
      <c r="M31" s="961">
        <f t="shared" si="1"/>
        <v>0</v>
      </c>
      <c r="N31" s="962"/>
    </row>
    <row r="32" spans="1:14" s="328" customFormat="1" ht="20.100000000000001" customHeight="1">
      <c r="A32" s="865"/>
      <c r="B32" s="866"/>
      <c r="C32" s="866"/>
      <c r="D32" s="866"/>
      <c r="E32" s="866"/>
      <c r="F32" s="866"/>
      <c r="G32" s="866"/>
      <c r="H32" s="866"/>
      <c r="I32" s="866"/>
      <c r="J32" s="866"/>
      <c r="K32" s="867"/>
      <c r="L32" s="868"/>
      <c r="M32" s="867" t="str">
        <f>거룡리!I3</f>
        <v>전남 진도군 의신면 거룡리</v>
      </c>
      <c r="N32" s="863"/>
    </row>
    <row r="33" spans="1:14" s="322" customFormat="1" ht="13.5" customHeight="1">
      <c r="A33" s="865"/>
      <c r="B33" s="866"/>
      <c r="C33" s="866"/>
      <c r="D33" s="866"/>
      <c r="E33" s="866"/>
      <c r="F33" s="866"/>
      <c r="G33" s="866"/>
      <c r="H33" s="866"/>
      <c r="I33" s="866"/>
      <c r="J33" s="866"/>
      <c r="K33" s="866"/>
      <c r="L33" s="866"/>
      <c r="M33" s="866"/>
      <c r="N33" s="866"/>
    </row>
    <row r="34" spans="1:14" ht="24.95" customHeight="1">
      <c r="A34" s="997" t="s">
        <v>1</v>
      </c>
      <c r="B34" s="1004" t="s">
        <v>2</v>
      </c>
      <c r="C34" s="1010"/>
      <c r="D34" s="1011"/>
      <c r="E34" s="1055" t="s">
        <v>46</v>
      </c>
      <c r="F34" s="1056"/>
      <c r="G34" s="1057"/>
      <c r="H34" s="1055" t="s">
        <v>506</v>
      </c>
      <c r="I34" s="1056"/>
      <c r="J34" s="1057"/>
      <c r="K34" s="1009" t="s">
        <v>47</v>
      </c>
      <c r="L34" s="1010"/>
      <c r="M34" s="1011"/>
      <c r="N34" s="1012" t="s">
        <v>21</v>
      </c>
    </row>
    <row r="35" spans="1:14" s="328" customFormat="1" ht="24.95" customHeight="1">
      <c r="A35" s="998"/>
      <c r="B35" s="1005" t="s">
        <v>3</v>
      </c>
      <c r="C35" s="1006" t="s">
        <v>4</v>
      </c>
      <c r="D35" s="1007" t="s">
        <v>48</v>
      </c>
      <c r="E35" s="1005" t="s">
        <v>3</v>
      </c>
      <c r="F35" s="1006" t="s">
        <v>4</v>
      </c>
      <c r="G35" s="1007" t="s">
        <v>48</v>
      </c>
      <c r="H35" s="1005" t="s">
        <v>3</v>
      </c>
      <c r="I35" s="1006" t="s">
        <v>4</v>
      </c>
      <c r="J35" s="1007" t="s">
        <v>48</v>
      </c>
      <c r="K35" s="1005" t="s">
        <v>3</v>
      </c>
      <c r="L35" s="1006" t="s">
        <v>4</v>
      </c>
      <c r="M35" s="1007" t="s">
        <v>48</v>
      </c>
      <c r="N35" s="1008"/>
    </row>
    <row r="36" spans="1:14" s="328" customFormat="1" ht="24.95" customHeight="1">
      <c r="A36" s="999" t="s">
        <v>2</v>
      </c>
      <c r="B36" s="951">
        <f>SUM(B37:B61)</f>
        <v>41</v>
      </c>
      <c r="C36" s="952" t="s">
        <v>4</v>
      </c>
      <c r="D36" s="953">
        <f>SUM(D37:D61)</f>
        <v>7759</v>
      </c>
      <c r="E36" s="951">
        <f>SUM(E37:E61)</f>
        <v>8</v>
      </c>
      <c r="F36" s="952" t="s">
        <v>4</v>
      </c>
      <c r="G36" s="953">
        <f>SUM(G37:G61)</f>
        <v>911</v>
      </c>
      <c r="H36" s="951">
        <f>SUM(H37:H61)</f>
        <v>7</v>
      </c>
      <c r="I36" s="952" t="s">
        <v>4</v>
      </c>
      <c r="J36" s="953">
        <f>SUM(J37:J61)</f>
        <v>1275</v>
      </c>
      <c r="K36" s="951">
        <f>SUM(K37:K61)</f>
        <v>26</v>
      </c>
      <c r="L36" s="952" t="s">
        <v>4</v>
      </c>
      <c r="M36" s="953">
        <f>SUM(M37:M61)</f>
        <v>5573</v>
      </c>
      <c r="N36" s="954"/>
    </row>
    <row r="37" spans="1:14" s="328" customFormat="1" ht="30" customHeight="1">
      <c r="A37" s="1000" t="s">
        <v>6</v>
      </c>
      <c r="B37" s="955">
        <f>COUNTIF(거룡리!$D$7:$D$526,"전")</f>
        <v>1</v>
      </c>
      <c r="C37" s="956" t="s">
        <v>4</v>
      </c>
      <c r="D37" s="957">
        <f>SUMIF(거룡리!$D$7:$D$526,"전",거룡리!$F$7:$F$526)</f>
        <v>433</v>
      </c>
      <c r="E37" s="955">
        <f>COUNTIF(거룡리!$M$7:$M$526,"전국")</f>
        <v>0</v>
      </c>
      <c r="F37" s="956" t="s">
        <v>4</v>
      </c>
      <c r="G37" s="957">
        <f>SUMIF(거룡리!$M$7:$M$526,"전국",거룡리!$F$7:$F$526)</f>
        <v>0</v>
      </c>
      <c r="H37" s="955">
        <f>COUNTIF(거룡리!$M$7:$M$526,"전공")</f>
        <v>0</v>
      </c>
      <c r="I37" s="956" t="s">
        <v>4</v>
      </c>
      <c r="J37" s="957">
        <f>SUMIF(거룡리!$M$7:$M$526,"전공",거룡리!$F$7:$F$526)</f>
        <v>0</v>
      </c>
      <c r="K37" s="955">
        <f>B37-E37-H37</f>
        <v>1</v>
      </c>
      <c r="L37" s="956" t="s">
        <v>4</v>
      </c>
      <c r="M37" s="957">
        <f>D37-G37-J37</f>
        <v>433</v>
      </c>
      <c r="N37" s="958"/>
    </row>
    <row r="38" spans="1:14" s="328" customFormat="1" ht="30" customHeight="1">
      <c r="A38" s="1000" t="s">
        <v>7</v>
      </c>
      <c r="B38" s="955">
        <f>COUNTIF(거룡리!$D$7:$D$526,"답")</f>
        <v>16</v>
      </c>
      <c r="C38" s="956" t="s">
        <v>4</v>
      </c>
      <c r="D38" s="957">
        <f>SUMIF(거룡리!$D$7:$D$526,"답",거룡리!$F$7:$F$526)</f>
        <v>4592</v>
      </c>
      <c r="E38" s="955">
        <f>COUNTIF(거룡리!$M$7:$M$526,"답국")</f>
        <v>1</v>
      </c>
      <c r="F38" s="956" t="s">
        <v>4</v>
      </c>
      <c r="G38" s="957">
        <f>SUMIF(거룡리!$M$7:$M$526,"답국",거룡리!$F$7:$F$526)</f>
        <v>6</v>
      </c>
      <c r="H38" s="955">
        <f>COUNTIF(거룡리!$M$7:$M$526,"답공")</f>
        <v>0</v>
      </c>
      <c r="I38" s="956" t="s">
        <v>4</v>
      </c>
      <c r="J38" s="957">
        <f>SUMIF(거룡리!$M$7:$M$526,"답공",거룡리!$F$7:$F$526)</f>
        <v>0</v>
      </c>
      <c r="K38" s="955">
        <f t="shared" ref="K38:K61" si="2">B38-E38-H38</f>
        <v>15</v>
      </c>
      <c r="L38" s="956" t="s">
        <v>4</v>
      </c>
      <c r="M38" s="957">
        <f>D38-G38-J38</f>
        <v>4586</v>
      </c>
      <c r="N38" s="958"/>
    </row>
    <row r="39" spans="1:14" s="328" customFormat="1" ht="30" customHeight="1">
      <c r="A39" s="1001" t="s">
        <v>8</v>
      </c>
      <c r="B39" s="955">
        <f>COUNTIF(거룡리!$D$7:$D$526,"임")</f>
        <v>0</v>
      </c>
      <c r="C39" s="956" t="s">
        <v>4</v>
      </c>
      <c r="D39" s="957">
        <f>SUMIF(거룡리!$D$7:$D$526,"임",거룡리!$F$7:$F$526)</f>
        <v>0</v>
      </c>
      <c r="E39" s="955">
        <f>COUNTIF(거룡리!$M$7:$M$526,"임국")</f>
        <v>0</v>
      </c>
      <c r="F39" s="956" t="s">
        <v>4</v>
      </c>
      <c r="G39" s="957">
        <f>SUMIF(거룡리!$M$7:$M$526,"임국",거룡리!$F$7:$F$526)</f>
        <v>0</v>
      </c>
      <c r="H39" s="955">
        <f>COUNTIF(거룡리!$M$7:$M$526,"임공")</f>
        <v>0</v>
      </c>
      <c r="I39" s="956" t="s">
        <v>4</v>
      </c>
      <c r="J39" s="957">
        <f>SUMIF(거룡리!$M$7:$M$526,"임공",거룡리!$F$7:$F$526)</f>
        <v>0</v>
      </c>
      <c r="K39" s="955">
        <f t="shared" si="2"/>
        <v>0</v>
      </c>
      <c r="L39" s="956" t="s">
        <v>4</v>
      </c>
      <c r="M39" s="957">
        <f t="shared" ref="M39:M61" si="3">D39-G39-J39</f>
        <v>0</v>
      </c>
      <c r="N39" s="958"/>
    </row>
    <row r="40" spans="1:14" s="328" customFormat="1" ht="30" customHeight="1">
      <c r="A40" s="1000" t="s">
        <v>9</v>
      </c>
      <c r="B40" s="955">
        <f>COUNTIF(거룡리!$D$7:$D$526,"대")</f>
        <v>0</v>
      </c>
      <c r="C40" s="956" t="s">
        <v>4</v>
      </c>
      <c r="D40" s="957">
        <f>SUMIF(거룡리!$D$7:$D$526,"대",거룡리!$F$7:$F$526)</f>
        <v>0</v>
      </c>
      <c r="E40" s="955">
        <f>COUNTIF(거룡리!$M$7:$M$526,"대국")</f>
        <v>0</v>
      </c>
      <c r="F40" s="956" t="s">
        <v>4</v>
      </c>
      <c r="G40" s="957">
        <f>SUMIF(거룡리!$M$7:$M$526,"대국",거룡리!$F$7:$F$526)</f>
        <v>0</v>
      </c>
      <c r="H40" s="955">
        <f>COUNTIF(거룡리!$M$7:$M$526,"대공")</f>
        <v>0</v>
      </c>
      <c r="I40" s="956" t="s">
        <v>4</v>
      </c>
      <c r="J40" s="957">
        <f>SUMIF(거룡리!$M$7:$M$526,"대공",거룡리!$F$7:$F$526)</f>
        <v>0</v>
      </c>
      <c r="K40" s="955">
        <f t="shared" si="2"/>
        <v>0</v>
      </c>
      <c r="L40" s="956" t="s">
        <v>4</v>
      </c>
      <c r="M40" s="957">
        <f t="shared" si="3"/>
        <v>0</v>
      </c>
      <c r="N40" s="958"/>
    </row>
    <row r="41" spans="1:14" s="328" customFormat="1" ht="30" customHeight="1">
      <c r="A41" s="1000" t="s">
        <v>10</v>
      </c>
      <c r="B41" s="955">
        <f>COUNTIF(거룡리!$D$7:$D$526,"도")</f>
        <v>17</v>
      </c>
      <c r="C41" s="956" t="s">
        <v>4</v>
      </c>
      <c r="D41" s="957">
        <f>SUMIF(거룡리!$D$7:$D$526,"도",거룡리!$F$7:$F$526)</f>
        <v>1676</v>
      </c>
      <c r="E41" s="955">
        <f>COUNTIF(거룡리!$M$7:$M$526,"도국")</f>
        <v>3</v>
      </c>
      <c r="F41" s="956" t="s">
        <v>4</v>
      </c>
      <c r="G41" s="957">
        <f>SUMIF(거룡리!$M$7:$M$526,"도국",거룡리!$F$7:$F$526)</f>
        <v>93</v>
      </c>
      <c r="H41" s="955">
        <f>COUNTIF(거룡리!$M$7:$M$526,"도공")</f>
        <v>7</v>
      </c>
      <c r="I41" s="956" t="s">
        <v>4</v>
      </c>
      <c r="J41" s="957">
        <f>SUMIF(거룡리!$M$7:$M$526,"도공",거룡리!$F$7:$F$526)</f>
        <v>1275</v>
      </c>
      <c r="K41" s="955">
        <f t="shared" si="2"/>
        <v>7</v>
      </c>
      <c r="L41" s="956" t="s">
        <v>4</v>
      </c>
      <c r="M41" s="957">
        <f t="shared" si="3"/>
        <v>308</v>
      </c>
      <c r="N41" s="958"/>
    </row>
    <row r="42" spans="1:14" s="328" customFormat="1" ht="30" customHeight="1">
      <c r="A42" s="1000" t="s">
        <v>12</v>
      </c>
      <c r="B42" s="955">
        <f>COUNTIF(거룡리!$D$7:$D$526,"구")</f>
        <v>7</v>
      </c>
      <c r="C42" s="956" t="s">
        <v>4</v>
      </c>
      <c r="D42" s="957">
        <f>SUMIF(거룡리!$D$7:$D$526,"구",거룡리!$F$7:$F$526)</f>
        <v>1058</v>
      </c>
      <c r="E42" s="955">
        <f>COUNTIF(거룡리!$M$7:$M$526,"구국")</f>
        <v>4</v>
      </c>
      <c r="F42" s="956" t="s">
        <v>4</v>
      </c>
      <c r="G42" s="957">
        <f>SUMIF(거룡리!$M$7:$M$526,"구국",거룡리!$F$7:$F$526)</f>
        <v>812</v>
      </c>
      <c r="H42" s="955">
        <f>COUNTIF(거룡리!$M$7:$M$526,"구공")</f>
        <v>0</v>
      </c>
      <c r="I42" s="956" t="s">
        <v>4</v>
      </c>
      <c r="J42" s="957">
        <f>SUMIF(거룡리!$M$7:$M$526,"구공",거룡리!$F$7:$F$526)</f>
        <v>0</v>
      </c>
      <c r="K42" s="955">
        <f t="shared" si="2"/>
        <v>3</v>
      </c>
      <c r="L42" s="956" t="s">
        <v>4</v>
      </c>
      <c r="M42" s="957">
        <f t="shared" si="3"/>
        <v>246</v>
      </c>
      <c r="N42" s="958"/>
    </row>
    <row r="43" spans="1:14" s="328" customFormat="1" ht="30" customHeight="1">
      <c r="A43" s="1000" t="s">
        <v>11</v>
      </c>
      <c r="B43" s="955">
        <f>COUNTIF(거룡리!$D$7:$D$526,"천")</f>
        <v>0</v>
      </c>
      <c r="C43" s="956" t="s">
        <v>4</v>
      </c>
      <c r="D43" s="957">
        <f>SUMIF(거룡리!$D$7:$D$526,"천",거룡리!$F$7:$F$526)</f>
        <v>0</v>
      </c>
      <c r="E43" s="955">
        <f>COUNTIF(거룡리!$M$7:$M$526,"천국")</f>
        <v>0</v>
      </c>
      <c r="F43" s="956" t="s">
        <v>4</v>
      </c>
      <c r="G43" s="957">
        <f>SUMIF(거룡리!$M$7:$M$526,"천국",거룡리!$F$7:$F$526)</f>
        <v>0</v>
      </c>
      <c r="H43" s="955">
        <f>COUNTIF(거룡리!$M$7:$M$526,"천공")</f>
        <v>0</v>
      </c>
      <c r="I43" s="956" t="s">
        <v>4</v>
      </c>
      <c r="J43" s="957">
        <f>SUMIF(거룡리!$M$7:$M$526,"천공",거룡리!$F$7:$F$526)</f>
        <v>0</v>
      </c>
      <c r="K43" s="955">
        <f t="shared" si="2"/>
        <v>0</v>
      </c>
      <c r="L43" s="956" t="s">
        <v>4</v>
      </c>
      <c r="M43" s="957">
        <f t="shared" si="3"/>
        <v>0</v>
      </c>
      <c r="N43" s="958"/>
    </row>
    <row r="44" spans="1:14" s="328" customFormat="1" ht="30" customHeight="1">
      <c r="A44" s="1000" t="s">
        <v>14</v>
      </c>
      <c r="B44" s="955">
        <f>COUNTIF(거룡리!$D$7:$D$526,"유")</f>
        <v>0</v>
      </c>
      <c r="C44" s="956" t="s">
        <v>4</v>
      </c>
      <c r="D44" s="957">
        <f>SUMIF(거룡리!$D$7:$D$526,"유",거룡리!$F$7:$F$526)</f>
        <v>0</v>
      </c>
      <c r="E44" s="955">
        <f>COUNTIF(거룡리!$M$7:$M$526,"유국")</f>
        <v>0</v>
      </c>
      <c r="F44" s="956" t="s">
        <v>4</v>
      </c>
      <c r="G44" s="957">
        <f>SUMIF(거룡리!$M$7:$M$526,"유국",거룡리!$F$7:$F$526)</f>
        <v>0</v>
      </c>
      <c r="H44" s="955">
        <f>COUNTIF(거룡리!$M$7:$M$526,"유공")</f>
        <v>0</v>
      </c>
      <c r="I44" s="956" t="s">
        <v>4</v>
      </c>
      <c r="J44" s="957">
        <f>SUMIF(거룡리!$M$7:$M$526,"유공",거룡리!$F$7:$F$526)</f>
        <v>0</v>
      </c>
      <c r="K44" s="955">
        <f t="shared" si="2"/>
        <v>0</v>
      </c>
      <c r="L44" s="956" t="s">
        <v>4</v>
      </c>
      <c r="M44" s="957">
        <f t="shared" si="3"/>
        <v>0</v>
      </c>
      <c r="N44" s="958"/>
    </row>
    <row r="45" spans="1:14" s="328" customFormat="1" ht="30" customHeight="1">
      <c r="A45" s="1000" t="s">
        <v>13</v>
      </c>
      <c r="B45" s="955">
        <f>COUNTIF(거룡리!$D$7:$D$526,"제")</f>
        <v>0</v>
      </c>
      <c r="C45" s="956" t="s">
        <v>4</v>
      </c>
      <c r="D45" s="957">
        <f>SUMIF(거룡리!$D$7:$D$526,"제",거룡리!$F$7:$F$526)</f>
        <v>0</v>
      </c>
      <c r="E45" s="955">
        <f>COUNTIF(거룡리!$M$7:$M$526,"제국")</f>
        <v>0</v>
      </c>
      <c r="F45" s="956" t="s">
        <v>4</v>
      </c>
      <c r="G45" s="957">
        <f>SUMIF(거룡리!$M$7:$M$526,"제국",거룡리!$F$7:$F$526)</f>
        <v>0</v>
      </c>
      <c r="H45" s="955">
        <f>COUNTIF(거룡리!$M$7:$M$526,"제공")</f>
        <v>0</v>
      </c>
      <c r="I45" s="956" t="s">
        <v>4</v>
      </c>
      <c r="J45" s="957">
        <f>SUMIF(거룡리!$M$7:$M$526,"제공",거룡리!$F$7:$F$526)</f>
        <v>0</v>
      </c>
      <c r="K45" s="955">
        <f t="shared" si="2"/>
        <v>0</v>
      </c>
      <c r="L45" s="956" t="s">
        <v>4</v>
      </c>
      <c r="M45" s="957">
        <f t="shared" si="3"/>
        <v>0</v>
      </c>
      <c r="N45" s="958"/>
    </row>
    <row r="46" spans="1:14" s="328" customFormat="1" ht="30" customHeight="1">
      <c r="A46" s="1000" t="s">
        <v>15</v>
      </c>
      <c r="B46" s="955">
        <f>COUNTIF(거룡리!$D$7:$D$526,"과")</f>
        <v>0</v>
      </c>
      <c r="C46" s="956" t="s">
        <v>4</v>
      </c>
      <c r="D46" s="957">
        <f>SUMIF(거룡리!$D$7:$D$526,"과",거룡리!$F$7:$F$526)</f>
        <v>0</v>
      </c>
      <c r="E46" s="955">
        <f>COUNTIF(거룡리!$M$7:$M$526,"과국")</f>
        <v>0</v>
      </c>
      <c r="F46" s="956" t="s">
        <v>4</v>
      </c>
      <c r="G46" s="957">
        <f>SUMIF(거룡리!$M$7:$M$526,"과국",거룡리!$F$7:$F$526)</f>
        <v>0</v>
      </c>
      <c r="H46" s="955">
        <f>COUNTIF(거룡리!$M$7:$M$526,"과공")</f>
        <v>0</v>
      </c>
      <c r="I46" s="956" t="s">
        <v>4</v>
      </c>
      <c r="J46" s="957">
        <f>SUMIF(거룡리!$M$7:$M$526,"과공",거룡리!$F$7:$F$526)</f>
        <v>0</v>
      </c>
      <c r="K46" s="955">
        <f t="shared" si="2"/>
        <v>0</v>
      </c>
      <c r="L46" s="956" t="s">
        <v>4</v>
      </c>
      <c r="M46" s="957">
        <f t="shared" si="3"/>
        <v>0</v>
      </c>
      <c r="N46" s="958"/>
    </row>
    <row r="47" spans="1:14" s="328" customFormat="1" ht="30" customHeight="1">
      <c r="A47" s="1000" t="s">
        <v>20</v>
      </c>
      <c r="B47" s="955">
        <f>COUNTIF(거룡리!$D$7:$D$526,"장")</f>
        <v>0</v>
      </c>
      <c r="C47" s="956" t="s">
        <v>4</v>
      </c>
      <c r="D47" s="957">
        <f>SUMIF(거룡리!$D$7:$D$526,"장",거룡리!$F$7:$F$526)</f>
        <v>0</v>
      </c>
      <c r="E47" s="955">
        <f>COUNTIF(거룡리!$M$7:$M$526,"장국")</f>
        <v>0</v>
      </c>
      <c r="F47" s="956" t="s">
        <v>4</v>
      </c>
      <c r="G47" s="957">
        <f>SUMIF(거룡리!$M$7:$M$526,"장국",거룡리!$F$7:$F$526)</f>
        <v>0</v>
      </c>
      <c r="H47" s="955">
        <f>COUNTIF(거룡리!$M$7:$M$526,"장공")</f>
        <v>0</v>
      </c>
      <c r="I47" s="956" t="s">
        <v>4</v>
      </c>
      <c r="J47" s="957">
        <f>SUMIF(거룡리!$M$7:$M$526,"장공",거룡리!$F$7:$F$526)</f>
        <v>0</v>
      </c>
      <c r="K47" s="955">
        <f t="shared" si="2"/>
        <v>0</v>
      </c>
      <c r="L47" s="956" t="s">
        <v>4</v>
      </c>
      <c r="M47" s="957">
        <f t="shared" si="3"/>
        <v>0</v>
      </c>
      <c r="N47" s="958"/>
    </row>
    <row r="48" spans="1:14" s="328" customFormat="1" ht="30" customHeight="1">
      <c r="A48" s="1000" t="s">
        <v>17</v>
      </c>
      <c r="B48" s="955">
        <f>COUNTIF(거룡리!$D$7:$D$526,"목")</f>
        <v>0</v>
      </c>
      <c r="C48" s="956" t="s">
        <v>4</v>
      </c>
      <c r="D48" s="957">
        <f>SUMIF(거룡리!$D$7:$D$526,"목",거룡리!$F$7:$F$526)</f>
        <v>0</v>
      </c>
      <c r="E48" s="955">
        <f>COUNTIF(거룡리!$M$7:$M$526,"목국")</f>
        <v>0</v>
      </c>
      <c r="F48" s="956" t="s">
        <v>4</v>
      </c>
      <c r="G48" s="957">
        <f>SUMIF(거룡리!$M$7:$M$526,"목국",거룡리!$F$7:$F$526)</f>
        <v>0</v>
      </c>
      <c r="H48" s="955">
        <f>COUNTIF(거룡리!$M$7:$M$526,"목공")</f>
        <v>0</v>
      </c>
      <c r="I48" s="956" t="s">
        <v>4</v>
      </c>
      <c r="J48" s="957">
        <f>SUMIF(거룡리!$M$7:$M$526,"목공",거룡리!$F$7:$F$526)</f>
        <v>0</v>
      </c>
      <c r="K48" s="955">
        <f t="shared" si="2"/>
        <v>0</v>
      </c>
      <c r="L48" s="956" t="s">
        <v>4</v>
      </c>
      <c r="M48" s="957">
        <f t="shared" si="3"/>
        <v>0</v>
      </c>
      <c r="N48" s="958"/>
    </row>
    <row r="49" spans="1:14" s="328" customFormat="1" ht="30" customHeight="1">
      <c r="A49" s="1000" t="s">
        <v>22</v>
      </c>
      <c r="B49" s="955">
        <f>COUNTIF(거룡리!$D$7:$D$526,"학")</f>
        <v>0</v>
      </c>
      <c r="C49" s="956" t="s">
        <v>4</v>
      </c>
      <c r="D49" s="957">
        <f>SUMIF(거룡리!$D$7:$D$526,"학",거룡리!$F$7:$F$526)</f>
        <v>0</v>
      </c>
      <c r="E49" s="955">
        <f>COUNTIF(거룡리!$M$7:$M$526,"학국")</f>
        <v>0</v>
      </c>
      <c r="F49" s="956" t="s">
        <v>4</v>
      </c>
      <c r="G49" s="957">
        <f>SUMIF(거룡리!$M$7:$M$526,"학국",거룡리!$F$7:$F$526)</f>
        <v>0</v>
      </c>
      <c r="H49" s="955">
        <f>COUNTIF(거룡리!$M$7:$M$526,"학공")</f>
        <v>0</v>
      </c>
      <c r="I49" s="956" t="s">
        <v>4</v>
      </c>
      <c r="J49" s="957">
        <f>SUMIF(거룡리!$M$7:$M$526,"학공",거룡리!$F$7:$F$526)</f>
        <v>0</v>
      </c>
      <c r="K49" s="955">
        <f t="shared" si="2"/>
        <v>0</v>
      </c>
      <c r="L49" s="956" t="s">
        <v>4</v>
      </c>
      <c r="M49" s="957">
        <f t="shared" si="3"/>
        <v>0</v>
      </c>
      <c r="N49" s="958"/>
    </row>
    <row r="50" spans="1:14" s="328" customFormat="1" ht="30" customHeight="1">
      <c r="A50" s="1000" t="s">
        <v>40</v>
      </c>
      <c r="B50" s="955">
        <f>COUNTIF(거룡리!$D$7:$D$526,"철")</f>
        <v>0</v>
      </c>
      <c r="C50" s="956" t="s">
        <v>4</v>
      </c>
      <c r="D50" s="957">
        <f>SUMIF(거룡리!$D$7:$D$526,"철",거룡리!$F$7:$F$526)</f>
        <v>0</v>
      </c>
      <c r="E50" s="955">
        <f>COUNTIF(거룡리!$M$7:$M$526,"철국")</f>
        <v>0</v>
      </c>
      <c r="F50" s="956" t="s">
        <v>4</v>
      </c>
      <c r="G50" s="957">
        <f>SUMIF(거룡리!$M$7:$M$526,"철국",거룡리!$F$7:$F$526)</f>
        <v>0</v>
      </c>
      <c r="H50" s="955">
        <f>COUNTIF(거룡리!$M$7:$M$526,"철공")</f>
        <v>0</v>
      </c>
      <c r="I50" s="956" t="s">
        <v>4</v>
      </c>
      <c r="J50" s="957">
        <f>SUMIF(거룡리!$M$7:$M$526,"철공",거룡리!$F$7:$F$526)</f>
        <v>0</v>
      </c>
      <c r="K50" s="955">
        <f t="shared" si="2"/>
        <v>0</v>
      </c>
      <c r="L50" s="956" t="s">
        <v>4</v>
      </c>
      <c r="M50" s="957">
        <f t="shared" si="3"/>
        <v>0</v>
      </c>
      <c r="N50" s="958"/>
    </row>
    <row r="51" spans="1:14" s="328" customFormat="1" ht="30" customHeight="1">
      <c r="A51" s="1000" t="s">
        <v>16</v>
      </c>
      <c r="B51" s="955">
        <f>COUNTIF(거룡리!$D$7:$D$526,"묘")</f>
        <v>0</v>
      </c>
      <c r="C51" s="956" t="s">
        <v>4</v>
      </c>
      <c r="D51" s="957">
        <f>SUMIF(거룡리!$D$7:$D$526,"묘",거룡리!$F$7:$F$526)</f>
        <v>0</v>
      </c>
      <c r="E51" s="955">
        <f>COUNTIF(거룡리!$M$7:$M$526,"묘국")</f>
        <v>0</v>
      </c>
      <c r="F51" s="956" t="s">
        <v>4</v>
      </c>
      <c r="G51" s="957">
        <f>SUMIF(거룡리!$M$7:$M$526,"묘국",거룡리!$F$7:$F$526)</f>
        <v>0</v>
      </c>
      <c r="H51" s="955">
        <f>COUNTIF(거룡리!$M$7:$M$526,"묘공")</f>
        <v>0</v>
      </c>
      <c r="I51" s="956" t="s">
        <v>4</v>
      </c>
      <c r="J51" s="957">
        <f>SUMIF(거룡리!$M$7:$M$526,"묘공",거룡리!$F$7:$F$526)</f>
        <v>0</v>
      </c>
      <c r="K51" s="955">
        <f t="shared" si="2"/>
        <v>0</v>
      </c>
      <c r="L51" s="956" t="s">
        <v>4</v>
      </c>
      <c r="M51" s="957">
        <f t="shared" si="3"/>
        <v>0</v>
      </c>
      <c r="N51" s="958"/>
    </row>
    <row r="52" spans="1:14" s="328" customFormat="1" ht="30" customHeight="1">
      <c r="A52" s="1000" t="s">
        <v>507</v>
      </c>
      <c r="B52" s="955">
        <f>COUNTIF(거룡리!$D$7:$D$526,"차")</f>
        <v>0</v>
      </c>
      <c r="C52" s="956" t="s">
        <v>4</v>
      </c>
      <c r="D52" s="957">
        <f>SUMIF(거룡리!$D$7:$D$526,"차",거룡리!$F$7:$F$526)</f>
        <v>0</v>
      </c>
      <c r="E52" s="955">
        <f>COUNTIF(거룡리!$M$7:$M$526,"차국")</f>
        <v>0</v>
      </c>
      <c r="F52" s="956" t="s">
        <v>4</v>
      </c>
      <c r="G52" s="957">
        <f>SUMIF(거룡리!$M$7:$M$526,"차국",거룡리!$F$7:$F$526)</f>
        <v>0</v>
      </c>
      <c r="H52" s="955">
        <f>COUNTIF(거룡리!$M$7:$M$526,"차공")</f>
        <v>0</v>
      </c>
      <c r="I52" s="956" t="s">
        <v>4</v>
      </c>
      <c r="J52" s="957">
        <f>SUMIF(거룡리!$M$7:$M$526,"차공",거룡리!$F$7:$F$526)</f>
        <v>0</v>
      </c>
      <c r="K52" s="955">
        <f t="shared" si="2"/>
        <v>0</v>
      </c>
      <c r="L52" s="956" t="s">
        <v>4</v>
      </c>
      <c r="M52" s="957">
        <f t="shared" si="3"/>
        <v>0</v>
      </c>
      <c r="N52" s="958"/>
    </row>
    <row r="53" spans="1:14" s="328" customFormat="1" ht="30" customHeight="1">
      <c r="A53" s="1000" t="s">
        <v>18</v>
      </c>
      <c r="B53" s="955">
        <f>COUNTIF(거룡리!$D$7:$D$526,"잡")</f>
        <v>0</v>
      </c>
      <c r="C53" s="956" t="s">
        <v>4</v>
      </c>
      <c r="D53" s="957">
        <f>SUMIF(거룡리!$D$7:$D$526,"잡",거룡리!$F$7:$F$526)</f>
        <v>0</v>
      </c>
      <c r="E53" s="955">
        <f>COUNTIF(거룡리!$M$7:$M$526,"잡국")</f>
        <v>0</v>
      </c>
      <c r="F53" s="956" t="s">
        <v>4</v>
      </c>
      <c r="G53" s="957">
        <f>SUMIF(거룡리!$M$7:$M$526,"잡국",거룡리!$F$7:$F$526)</f>
        <v>0</v>
      </c>
      <c r="H53" s="955">
        <f>COUNTIF(거룡리!$M$7:$M$526,"잡공")</f>
        <v>0</v>
      </c>
      <c r="I53" s="956" t="s">
        <v>4</v>
      </c>
      <c r="J53" s="957">
        <f>SUMIF(거룡리!$M$7:$M$526,"잡공",거룡리!$F$7:$F$526)</f>
        <v>0</v>
      </c>
      <c r="K53" s="955">
        <f t="shared" si="2"/>
        <v>0</v>
      </c>
      <c r="L53" s="956" t="s">
        <v>4</v>
      </c>
      <c r="M53" s="957">
        <f t="shared" si="3"/>
        <v>0</v>
      </c>
      <c r="N53" s="958"/>
    </row>
    <row r="54" spans="1:14" s="328" customFormat="1" ht="30" customHeight="1">
      <c r="A54" s="1000" t="s">
        <v>41</v>
      </c>
      <c r="B54" s="955">
        <f>COUNTIF(거룡리!$D$7:$D$526,"종")</f>
        <v>0</v>
      </c>
      <c r="C54" s="956" t="s">
        <v>4</v>
      </c>
      <c r="D54" s="957">
        <f>SUMIF(거룡리!$D$7:$D$526,"종",거룡리!$F$7:$F$526)</f>
        <v>0</v>
      </c>
      <c r="E54" s="955">
        <f>COUNTIF(거룡리!$M$7:$M$526,"종국")</f>
        <v>0</v>
      </c>
      <c r="F54" s="956" t="s">
        <v>4</v>
      </c>
      <c r="G54" s="957">
        <f>SUMIF(거룡리!$M$7:$M$526,"종국",거룡리!$F$7:$F$526)</f>
        <v>0</v>
      </c>
      <c r="H54" s="955">
        <f>COUNTIF(거룡리!$M$7:$M$526,"종공")</f>
        <v>0</v>
      </c>
      <c r="I54" s="956" t="s">
        <v>4</v>
      </c>
      <c r="J54" s="957">
        <f>SUMIF(거룡리!$M$7:$M$526,"종공",거룡리!$F$7:$F$526)</f>
        <v>0</v>
      </c>
      <c r="K54" s="955">
        <f t="shared" si="2"/>
        <v>0</v>
      </c>
      <c r="L54" s="956" t="s">
        <v>4</v>
      </c>
      <c r="M54" s="957">
        <f t="shared" si="3"/>
        <v>0</v>
      </c>
      <c r="N54" s="958"/>
    </row>
    <row r="55" spans="1:14" s="328" customFormat="1" ht="30" customHeight="1">
      <c r="A55" s="1002" t="s">
        <v>508</v>
      </c>
      <c r="B55" s="955">
        <f>COUNTIF(거룡리!$D$7:$D$526,"주")</f>
        <v>0</v>
      </c>
      <c r="C55" s="956" t="s">
        <v>4</v>
      </c>
      <c r="D55" s="957">
        <f>SUMIF(거룡리!$D$7:$D$526,"주",거룡리!$F$7:$F$526)</f>
        <v>0</v>
      </c>
      <c r="E55" s="955">
        <f>COUNTIF(거룡리!$M$7:$M$526,"주국")</f>
        <v>0</v>
      </c>
      <c r="F55" s="956" t="s">
        <v>4</v>
      </c>
      <c r="G55" s="957">
        <f>SUMIF(거룡리!$M$7:$M$526,"주국",거룡리!$F$7:$F$526)</f>
        <v>0</v>
      </c>
      <c r="H55" s="955">
        <f>COUNTIF(거룡리!$M$7:$M$526,"주공")</f>
        <v>0</v>
      </c>
      <c r="I55" s="956" t="s">
        <v>4</v>
      </c>
      <c r="J55" s="957">
        <f>SUMIF(거룡리!$M$7:$M$526,"주공",거룡리!$F$7:$F$526)</f>
        <v>0</v>
      </c>
      <c r="K55" s="955">
        <f t="shared" si="2"/>
        <v>0</v>
      </c>
      <c r="L55" s="956" t="s">
        <v>4</v>
      </c>
      <c r="M55" s="957">
        <f t="shared" si="3"/>
        <v>0</v>
      </c>
      <c r="N55" s="958"/>
    </row>
    <row r="56" spans="1:14" s="328" customFormat="1" ht="30" customHeight="1">
      <c r="A56" s="1002" t="s">
        <v>42</v>
      </c>
      <c r="B56" s="955">
        <f>COUNTIF(거룡리!$D$7:$D$526,"공")</f>
        <v>0</v>
      </c>
      <c r="C56" s="956" t="s">
        <v>4</v>
      </c>
      <c r="D56" s="957">
        <f>SUMIF(거룡리!$D$7:$D$526,"공",거룡리!$F$7:$F$526)</f>
        <v>0</v>
      </c>
      <c r="E56" s="955">
        <f>COUNTIF(거룡리!$M$7:$M$526,"국국")</f>
        <v>0</v>
      </c>
      <c r="F56" s="956" t="s">
        <v>4</v>
      </c>
      <c r="G56" s="957">
        <f>SUMIF(거룡리!$M$7:$M$526,"공국",거룡리!$F$7:$F$526)</f>
        <v>0</v>
      </c>
      <c r="H56" s="955">
        <f>COUNTIF(거룡리!$M$7:$M$526,"공공")</f>
        <v>0</v>
      </c>
      <c r="I56" s="956" t="s">
        <v>4</v>
      </c>
      <c r="J56" s="957">
        <f>SUMIF(거룡리!$M$7:$M$526,"공공",거룡리!$F$7:$F$526)</f>
        <v>0</v>
      </c>
      <c r="K56" s="955">
        <f t="shared" si="2"/>
        <v>0</v>
      </c>
      <c r="L56" s="956" t="s">
        <v>4</v>
      </c>
      <c r="M56" s="957">
        <f t="shared" si="3"/>
        <v>0</v>
      </c>
      <c r="N56" s="958"/>
    </row>
    <row r="57" spans="1:14" s="328" customFormat="1" ht="30" customHeight="1">
      <c r="A57" s="1002" t="s">
        <v>43</v>
      </c>
      <c r="B57" s="955">
        <f>COUNTIF(거룡리!$D$7:$D$526,"체")</f>
        <v>0</v>
      </c>
      <c r="C57" s="956" t="s">
        <v>4</v>
      </c>
      <c r="D57" s="957">
        <f>SUMIF(거룡리!$D$7:$D$526,"체",거룡리!$F$7:$F$526)</f>
        <v>0</v>
      </c>
      <c r="E57" s="955">
        <f>COUNTIF(거룡리!$M$7:$M$526,"체국")</f>
        <v>0</v>
      </c>
      <c r="F57" s="956" t="s">
        <v>4</v>
      </c>
      <c r="G57" s="957">
        <f>SUMIF(거룡리!$M$7:$M$526,"체국",거룡리!$F$7:$F$526)</f>
        <v>0</v>
      </c>
      <c r="H57" s="955">
        <f>COUNTIF(거룡리!$M$7:$M$526,"체공")</f>
        <v>0</v>
      </c>
      <c r="I57" s="956" t="s">
        <v>4</v>
      </c>
      <c r="J57" s="957">
        <f>SUMIF(거룡리!$M$7:$M$526,"체공",거룡리!$F$7:$F$526)</f>
        <v>0</v>
      </c>
      <c r="K57" s="955">
        <f t="shared" si="2"/>
        <v>0</v>
      </c>
      <c r="L57" s="956" t="s">
        <v>4</v>
      </c>
      <c r="M57" s="957">
        <f t="shared" si="3"/>
        <v>0</v>
      </c>
      <c r="N57" s="958"/>
    </row>
    <row r="58" spans="1:14" s="328" customFormat="1" ht="30" customHeight="1">
      <c r="A58" s="1002" t="s">
        <v>44</v>
      </c>
      <c r="B58" s="955">
        <f>COUNTIF(거룡리!$D$7:$D$526,"원")</f>
        <v>0</v>
      </c>
      <c r="C58" s="956" t="s">
        <v>4</v>
      </c>
      <c r="D58" s="957">
        <f>SUMIF(거룡리!$D$7:$D$526,"원",거룡리!$F$7:$F$526)</f>
        <v>0</v>
      </c>
      <c r="E58" s="955">
        <f>COUNTIF(거룡리!$M$7:$M$526,"원국")</f>
        <v>0</v>
      </c>
      <c r="F58" s="956" t="s">
        <v>4</v>
      </c>
      <c r="G58" s="957">
        <f>SUMIF(거룡리!$M$7:$M$526,"원국",거룡리!$F$7:$F$526)</f>
        <v>0</v>
      </c>
      <c r="H58" s="955">
        <f>COUNTIF(거룡리!$M$7:$M$526,"원공")</f>
        <v>0</v>
      </c>
      <c r="I58" s="956" t="s">
        <v>4</v>
      </c>
      <c r="J58" s="957">
        <f>SUMIF(거룡리!$M$7:$M$526,"원공",거룡리!$F$7:$F$526)</f>
        <v>0</v>
      </c>
      <c r="K58" s="955">
        <f t="shared" si="2"/>
        <v>0</v>
      </c>
      <c r="L58" s="956" t="s">
        <v>4</v>
      </c>
      <c r="M58" s="957">
        <f t="shared" si="3"/>
        <v>0</v>
      </c>
      <c r="N58" s="958"/>
    </row>
    <row r="59" spans="1:14" s="328" customFormat="1" ht="30" customHeight="1">
      <c r="A59" s="1002" t="s">
        <v>509</v>
      </c>
      <c r="B59" s="955">
        <f>COUNTIF(거룡리!$D$7:$D$526,"수")</f>
        <v>0</v>
      </c>
      <c r="C59" s="956" t="s">
        <v>4</v>
      </c>
      <c r="D59" s="957">
        <f>SUMIF(거룡리!$D$7:$D$526,"수",거룡리!$F$7:$F$526)</f>
        <v>0</v>
      </c>
      <c r="E59" s="955">
        <f>COUNTIF(거룡리!$M$7:$M$526,"수국")</f>
        <v>0</v>
      </c>
      <c r="F59" s="956" t="s">
        <v>4</v>
      </c>
      <c r="G59" s="957">
        <f>SUMIF(거룡리!$M$7:$M$526,"수국",거룡리!$F$7:$F$526)</f>
        <v>0</v>
      </c>
      <c r="H59" s="955">
        <f>COUNTIF(거룡리!$M$7:$M$526,"수공")</f>
        <v>0</v>
      </c>
      <c r="I59" s="956" t="s">
        <v>4</v>
      </c>
      <c r="J59" s="957">
        <f>SUMIF(거룡리!$M$7:$M$526,"수공",거룡리!$F$7:$F$526)</f>
        <v>0</v>
      </c>
      <c r="K59" s="955">
        <f t="shared" si="2"/>
        <v>0</v>
      </c>
      <c r="L59" s="956" t="s">
        <v>4</v>
      </c>
      <c r="M59" s="957">
        <f t="shared" si="3"/>
        <v>0</v>
      </c>
      <c r="N59" s="958"/>
    </row>
    <row r="60" spans="1:14" s="328" customFormat="1" ht="30" customHeight="1">
      <c r="A60" s="1002" t="s">
        <v>504</v>
      </c>
      <c r="B60" s="955">
        <f>COUNTIF(거룡리!$D$7:$D$526,"창")</f>
        <v>0</v>
      </c>
      <c r="C60" s="956" t="s">
        <v>4</v>
      </c>
      <c r="D60" s="957">
        <f>SUMIF(거룡리!$D$7:$D$526,"창",거룡리!$F$7:$F$526)</f>
        <v>0</v>
      </c>
      <c r="E60" s="955">
        <f>COUNTIF(거룡리!$M$7:$M$526,"창국")</f>
        <v>0</v>
      </c>
      <c r="F60" s="956" t="s">
        <v>4</v>
      </c>
      <c r="G60" s="957">
        <f>SUMIF(거룡리!$M$7:$M$526,"창국",거룡리!$F$7:$F$526)</f>
        <v>0</v>
      </c>
      <c r="H60" s="955">
        <f>COUNTIF(거룡리!$M$7:$M$526,"창공")</f>
        <v>0</v>
      </c>
      <c r="I60" s="956" t="s">
        <v>4</v>
      </c>
      <c r="J60" s="957">
        <f>SUMIF(거룡리!$M$7:$M$526,"창공",거룡리!$F$7:$F$526)</f>
        <v>0</v>
      </c>
      <c r="K60" s="955">
        <f t="shared" si="2"/>
        <v>0</v>
      </c>
      <c r="L60" s="956" t="s">
        <v>4</v>
      </c>
      <c r="M60" s="957">
        <f t="shared" si="3"/>
        <v>0</v>
      </c>
      <c r="N60" s="958"/>
    </row>
    <row r="61" spans="1:14" s="328" customFormat="1" ht="30" customHeight="1">
      <c r="A61" s="1003" t="s">
        <v>505</v>
      </c>
      <c r="B61" s="959">
        <f>COUNTIF(거룡리!$D$7:$D$526,"가")</f>
        <v>0</v>
      </c>
      <c r="C61" s="960" t="s">
        <v>4</v>
      </c>
      <c r="D61" s="961">
        <f>SUMIF(거룡리!$D$7:$D$526,"가",거룡리!$F$7:$F$526)</f>
        <v>0</v>
      </c>
      <c r="E61" s="959">
        <f>COUNTIF(거룡리!$M$7:$M$526,"가국")</f>
        <v>0</v>
      </c>
      <c r="F61" s="960" t="s">
        <v>4</v>
      </c>
      <c r="G61" s="961">
        <f>SUMIF(거룡리!$M$7:$M$526,"가국",거룡리!$F$7:$F$526)</f>
        <v>0</v>
      </c>
      <c r="H61" s="959">
        <f>COUNTIF(거룡리!$M$7:$M$526,"가공")</f>
        <v>0</v>
      </c>
      <c r="I61" s="960" t="s">
        <v>4</v>
      </c>
      <c r="J61" s="961">
        <f>SUMIF(거룡리!$M$7:$M$526,"가공",거룡리!$F$7:$F$526)</f>
        <v>0</v>
      </c>
      <c r="K61" s="955">
        <f t="shared" si="2"/>
        <v>0</v>
      </c>
      <c r="L61" s="960" t="s">
        <v>4</v>
      </c>
      <c r="M61" s="961">
        <f t="shared" si="3"/>
        <v>0</v>
      </c>
      <c r="N61" s="962"/>
    </row>
    <row r="62" spans="1:14" ht="18" customHeight="1">
      <c r="A62" s="1063"/>
      <c r="B62" s="1063"/>
      <c r="C62" s="1063"/>
      <c r="D62" s="1063"/>
      <c r="E62" s="1063"/>
      <c r="F62" s="1063"/>
      <c r="G62" s="1063"/>
      <c r="H62" s="1063"/>
      <c r="I62" s="1063"/>
      <c r="J62" s="1063"/>
      <c r="K62" s="1063"/>
    </row>
  </sheetData>
  <mergeCells count="11">
    <mergeCell ref="A62:K62"/>
    <mergeCell ref="E34:G34"/>
    <mergeCell ref="H34:J34"/>
    <mergeCell ref="R6:V6"/>
    <mergeCell ref="W6:W7"/>
    <mergeCell ref="Q6:Q7"/>
    <mergeCell ref="E4:G4"/>
    <mergeCell ref="H4:J4"/>
    <mergeCell ref="Q12:Q13"/>
    <mergeCell ref="R12:T12"/>
    <mergeCell ref="U12:U13"/>
  </mergeCells>
  <phoneticPr fontId="12" type="noConversion"/>
  <printOptions horizontalCentered="1"/>
  <pageMargins left="0.39370078740157483" right="0.39370078740157483" top="1.1811023622047245" bottom="0.19685039370078741" header="0" footer="0"/>
  <pageSetup paperSize="9" scale="80" orientation="portrait" r:id="rId1"/>
  <headerFooter alignWithMargins="0"/>
  <rowBreaks count="1" manualBreakCount="1">
    <brk id="31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594"/>
  <sheetViews>
    <sheetView showGridLines="0" showZeros="0" view="pageBreakPreview" zoomScale="85" zoomScaleSheetLayoutView="85" workbookViewId="0">
      <pane ySplit="6" topLeftCell="A7" activePane="bottomLeft" state="frozen"/>
      <selection activeCell="H16" sqref="H16"/>
      <selection pane="bottomLeft" activeCell="H13" sqref="H13"/>
    </sheetView>
  </sheetViews>
  <sheetFormatPr defaultRowHeight="11.25"/>
  <cols>
    <col min="1" max="2" width="4.77734375" style="847" customWidth="1"/>
    <col min="3" max="3" width="7.77734375" style="848" customWidth="1"/>
    <col min="4" max="4" width="3.77734375" style="847" customWidth="1"/>
    <col min="5" max="5" width="10.77734375" style="847" customWidth="1"/>
    <col min="6" max="6" width="10.33203125" style="894" customWidth="1"/>
    <col min="7" max="7" width="7.77734375" style="847" customWidth="1"/>
    <col min="8" max="8" width="18.77734375" style="847" customWidth="1"/>
    <col min="9" max="11" width="5.33203125" style="847" customWidth="1"/>
    <col min="12" max="12" width="4" style="849" customWidth="1"/>
    <col min="13" max="14" width="10.77734375" style="405" customWidth="1"/>
    <col min="15" max="15" width="15.21875" style="405" customWidth="1"/>
    <col min="16" max="16" width="10.77734375" style="856" customWidth="1"/>
    <col min="17" max="18" width="9.77734375" style="384" customWidth="1"/>
    <col min="19" max="19" width="7.77734375" style="384" customWidth="1"/>
    <col min="20" max="23" width="9.77734375" style="384" customWidth="1"/>
    <col min="24" max="24" width="10.77734375" style="384" customWidth="1"/>
    <col min="25" max="16384" width="8.88671875" style="384"/>
  </cols>
  <sheetData>
    <row r="1" spans="1:31" ht="30" customHeight="1">
      <c r="A1" s="384"/>
      <c r="B1" s="1071" t="s">
        <v>526</v>
      </c>
      <c r="C1" s="1071"/>
      <c r="D1" s="1071"/>
      <c r="E1" s="1071"/>
      <c r="F1" s="1071"/>
      <c r="G1" s="1071"/>
      <c r="H1" s="1071"/>
      <c r="I1" s="1071"/>
      <c r="J1" s="1071"/>
      <c r="K1" s="1071"/>
      <c r="L1" s="1071"/>
      <c r="M1" s="700"/>
      <c r="N1" s="700"/>
      <c r="O1" s="700"/>
      <c r="P1" s="850"/>
      <c r="Q1" s="701"/>
      <c r="R1" s="702"/>
      <c r="S1" s="702"/>
      <c r="T1" s="934" t="s">
        <v>466</v>
      </c>
      <c r="U1" s="934" t="s">
        <v>467</v>
      </c>
      <c r="V1" s="934" t="s">
        <v>468</v>
      </c>
      <c r="W1" s="934" t="s">
        <v>469</v>
      </c>
      <c r="X1" s="934" t="s">
        <v>470</v>
      </c>
      <c r="Y1" s="704" t="s">
        <v>471</v>
      </c>
      <c r="Z1" s="705" t="s">
        <v>472</v>
      </c>
      <c r="AA1" s="705"/>
      <c r="AB1" s="705"/>
      <c r="AC1" s="705"/>
      <c r="AD1" s="705"/>
      <c r="AE1" s="705"/>
    </row>
    <row r="2" spans="1:31" ht="15" customHeight="1">
      <c r="A2" s="778"/>
      <c r="B2" s="778"/>
      <c r="C2" s="779"/>
      <c r="D2" s="780"/>
      <c r="E2" s="780"/>
      <c r="F2" s="889"/>
      <c r="G2" s="780"/>
      <c r="H2" s="780"/>
      <c r="I2" s="780"/>
      <c r="J2" s="780"/>
      <c r="K2" s="780"/>
      <c r="L2" s="781"/>
      <c r="M2" s="700"/>
      <c r="N2" s="850"/>
      <c r="O2" s="700"/>
      <c r="P2" s="850"/>
      <c r="Q2" s="701"/>
      <c r="R2" s="702"/>
      <c r="S2" s="1072" t="s">
        <v>473</v>
      </c>
      <c r="T2" s="934" t="s">
        <v>474</v>
      </c>
      <c r="U2" s="706">
        <v>1.5</v>
      </c>
      <c r="V2" s="706">
        <v>1.5</v>
      </c>
      <c r="W2" s="706">
        <v>1.4</v>
      </c>
      <c r="X2" s="706">
        <v>2</v>
      </c>
      <c r="Y2" s="706">
        <v>2</v>
      </c>
      <c r="Z2" s="707" t="s">
        <v>475</v>
      </c>
      <c r="AA2" s="705"/>
      <c r="AB2" s="705"/>
      <c r="AC2" s="705"/>
      <c r="AD2" s="705"/>
      <c r="AE2" s="705"/>
    </row>
    <row r="3" spans="1:31" ht="15" customHeight="1">
      <c r="A3" s="782"/>
      <c r="B3" s="782"/>
      <c r="C3" s="783"/>
      <c r="D3" s="782"/>
      <c r="E3" s="782"/>
      <c r="F3" s="890"/>
      <c r="G3" s="782"/>
      <c r="H3" s="782"/>
      <c r="I3" s="1074" t="s">
        <v>600</v>
      </c>
      <c r="J3" s="1074"/>
      <c r="K3" s="1074"/>
      <c r="L3" s="1074"/>
      <c r="M3" s="708"/>
      <c r="N3" s="851"/>
      <c r="O3" s="708"/>
      <c r="P3" s="851"/>
      <c r="Q3" s="709"/>
      <c r="R3" s="710"/>
      <c r="S3" s="1073"/>
      <c r="T3" s="711" t="s">
        <v>476</v>
      </c>
      <c r="U3" s="711">
        <v>1.75</v>
      </c>
      <c r="V3" s="711">
        <v>1.75</v>
      </c>
      <c r="W3" s="712">
        <v>1.5</v>
      </c>
      <c r="X3" s="712">
        <v>2.5</v>
      </c>
      <c r="Y3" s="712">
        <v>2.5</v>
      </c>
      <c r="Z3" s="714" t="s">
        <v>477</v>
      </c>
      <c r="AA3" s="715"/>
      <c r="AB3" s="715"/>
      <c r="AC3" s="715"/>
      <c r="AD3" s="715"/>
      <c r="AE3" s="715"/>
    </row>
    <row r="4" spans="1:31" ht="10.15" customHeight="1" thickBot="1">
      <c r="A4" s="782"/>
      <c r="B4" s="782"/>
      <c r="C4" s="783"/>
      <c r="D4" s="782"/>
      <c r="E4" s="782"/>
      <c r="F4" s="890"/>
      <c r="G4" s="782"/>
      <c r="H4" s="782"/>
      <c r="I4" s="782"/>
      <c r="J4" s="782"/>
      <c r="K4" s="782"/>
      <c r="L4" s="784"/>
      <c r="M4" s="716"/>
      <c r="N4" s="716"/>
      <c r="O4" s="716"/>
      <c r="P4" s="852"/>
      <c r="Q4" s="701"/>
      <c r="R4" s="702"/>
      <c r="S4" s="702"/>
      <c r="T4" s="934"/>
      <c r="U4" s="934"/>
      <c r="V4" s="934"/>
      <c r="W4" s="706"/>
      <c r="X4" s="706"/>
      <c r="Y4" s="706"/>
      <c r="Z4" s="705"/>
      <c r="AA4" s="705"/>
      <c r="AB4" s="705"/>
      <c r="AC4" s="705"/>
      <c r="AD4" s="705"/>
      <c r="AE4" s="705"/>
    </row>
    <row r="5" spans="1:31" ht="30" customHeight="1" thickTop="1" thickBot="1">
      <c r="A5" s="901" t="s">
        <v>531</v>
      </c>
      <c r="B5" s="901" t="s">
        <v>25</v>
      </c>
      <c r="C5" s="902" t="s">
        <v>26</v>
      </c>
      <c r="D5" s="901" t="s">
        <v>27</v>
      </c>
      <c r="E5" s="901" t="s">
        <v>28</v>
      </c>
      <c r="F5" s="902" t="s">
        <v>29</v>
      </c>
      <c r="G5" s="903" t="s">
        <v>31</v>
      </c>
      <c r="H5" s="903"/>
      <c r="I5" s="1075" t="s">
        <v>32</v>
      </c>
      <c r="J5" s="1076"/>
      <c r="K5" s="1077"/>
      <c r="L5" s="1078" t="s">
        <v>21</v>
      </c>
      <c r="M5" s="717"/>
      <c r="N5" s="717"/>
      <c r="O5" s="717"/>
      <c r="P5" s="853"/>
      <c r="Q5" s="701"/>
      <c r="R5" s="718" t="s">
        <v>478</v>
      </c>
      <c r="S5" s="1080" t="s">
        <v>479</v>
      </c>
      <c r="T5" s="711" t="s">
        <v>480</v>
      </c>
      <c r="U5" s="719">
        <v>1.75</v>
      </c>
      <c r="V5" s="719">
        <v>1.75</v>
      </c>
      <c r="W5" s="720">
        <v>1.65</v>
      </c>
      <c r="X5" s="720">
        <v>2.2999999999999998</v>
      </c>
      <c r="Y5" s="720">
        <v>2.2999999999999998</v>
      </c>
      <c r="Z5" s="721" t="s">
        <v>481</v>
      </c>
      <c r="AA5" s="721" t="s">
        <v>482</v>
      </c>
      <c r="AB5" s="721" t="s">
        <v>7</v>
      </c>
      <c r="AC5" s="721" t="s">
        <v>483</v>
      </c>
      <c r="AD5" s="721" t="s">
        <v>8</v>
      </c>
      <c r="AE5" s="721" t="s">
        <v>23</v>
      </c>
    </row>
    <row r="6" spans="1:31" ht="30" customHeight="1" thickTop="1" thickBot="1">
      <c r="A6" s="904" t="s">
        <v>532</v>
      </c>
      <c r="B6" s="904" t="s">
        <v>33</v>
      </c>
      <c r="C6" s="905"/>
      <c r="D6" s="906"/>
      <c r="E6" s="904" t="s">
        <v>529</v>
      </c>
      <c r="F6" s="907" t="s">
        <v>529</v>
      </c>
      <c r="G6" s="908" t="s">
        <v>35</v>
      </c>
      <c r="H6" s="908" t="s">
        <v>36</v>
      </c>
      <c r="I6" s="908" t="s">
        <v>35</v>
      </c>
      <c r="J6" s="908" t="s">
        <v>36</v>
      </c>
      <c r="K6" s="922" t="s">
        <v>530</v>
      </c>
      <c r="L6" s="1079"/>
      <c r="M6" s="722"/>
      <c r="N6" s="722"/>
      <c r="O6" s="860" t="s">
        <v>517</v>
      </c>
      <c r="P6" s="861" t="s">
        <v>525</v>
      </c>
      <c r="Q6" s="723"/>
      <c r="R6" s="724"/>
      <c r="S6" s="1080"/>
      <c r="T6" s="727" t="s">
        <v>484</v>
      </c>
      <c r="U6" s="728">
        <v>1.8</v>
      </c>
      <c r="V6" s="728">
        <v>1.8</v>
      </c>
      <c r="W6" s="729">
        <v>1.65</v>
      </c>
      <c r="X6" s="729">
        <v>2.5</v>
      </c>
      <c r="Y6" s="729">
        <v>2.5</v>
      </c>
      <c r="Z6" s="721" t="s">
        <v>485</v>
      </c>
      <c r="AA6" s="725">
        <v>1.8</v>
      </c>
      <c r="AB6" s="725">
        <v>1.8</v>
      </c>
      <c r="AC6" s="725">
        <v>1.65</v>
      </c>
      <c r="AD6" s="725">
        <v>2.5</v>
      </c>
      <c r="AE6" s="725">
        <v>2.5</v>
      </c>
    </row>
    <row r="7" spans="1:31" s="410" customFormat="1" ht="30" customHeight="1" thickTop="1">
      <c r="A7" s="895">
        <v>1</v>
      </c>
      <c r="B7" s="895">
        <v>15</v>
      </c>
      <c r="C7" s="896" t="s">
        <v>581</v>
      </c>
      <c r="D7" s="896" t="s">
        <v>499</v>
      </c>
      <c r="E7" s="937">
        <v>7293</v>
      </c>
      <c r="F7" s="897">
        <v>329</v>
      </c>
      <c r="G7" s="897" t="s">
        <v>680</v>
      </c>
      <c r="H7" s="950" t="s">
        <v>679</v>
      </c>
      <c r="I7" s="789"/>
      <c r="J7" s="886"/>
      <c r="K7" s="790"/>
      <c r="L7" s="791"/>
      <c r="M7" s="775" t="str">
        <f t="shared" ref="M7:M68" si="0">CONCATENATE(D7,G7)</f>
        <v>임김*완</v>
      </c>
      <c r="N7" s="888"/>
      <c r="O7" s="887" t="s">
        <v>536</v>
      </c>
      <c r="P7" s="760"/>
      <c r="Q7" s="408"/>
      <c r="R7" s="731" t="str">
        <f t="shared" ref="R7:R14" si="1">U7&amp;V7&amp;W7&amp;X7&amp;Y7</f>
        <v>0002.500</v>
      </c>
      <c r="S7" s="732">
        <v>4</v>
      </c>
      <c r="T7" s="735" t="str">
        <f>S7&amp;D7</f>
        <v>4임</v>
      </c>
      <c r="U7" s="776">
        <f t="shared" ref="U7:U14" si="2">IF($T7="4전","1.80",IF($T7="4과","1.80",IF($T7="4목","1.80",0)))</f>
        <v>0</v>
      </c>
      <c r="V7" s="776">
        <f t="shared" ref="V7:V14" si="3">IF($T7="4답","1.80",0)</f>
        <v>0</v>
      </c>
      <c r="W7" s="776">
        <f t="shared" ref="W7:W14" si="4">IF($T7="4대","1.65",IF($T7="4장","1.65",IF($T7="4창","1.65",0)))</f>
        <v>0</v>
      </c>
      <c r="X7" s="776" t="str">
        <f t="shared" ref="X7:X14" si="5">IF($T7="4임","2.50",0)</f>
        <v>2.50</v>
      </c>
      <c r="Y7" s="777">
        <f t="shared" ref="Y7:Y18" si="6">IF($D7="전",0,IF($D7="답",0,IF($D7="대",0,IF($D7="임",0,IF($D7="과",0,IF($D7="목",0,IF($D7="장",0,IF($D7="창",0,2.5))))))))</f>
        <v>0</v>
      </c>
    </row>
    <row r="8" spans="1:31" s="410" customFormat="1" ht="30" customHeight="1">
      <c r="A8" s="895">
        <v>2</v>
      </c>
      <c r="B8" s="895">
        <v>16</v>
      </c>
      <c r="C8" s="923" t="s">
        <v>582</v>
      </c>
      <c r="D8" s="923" t="s">
        <v>571</v>
      </c>
      <c r="E8" s="937">
        <v>2456</v>
      </c>
      <c r="F8" s="897">
        <v>301</v>
      </c>
      <c r="G8" s="897" t="s">
        <v>681</v>
      </c>
      <c r="H8" s="950" t="s">
        <v>623</v>
      </c>
      <c r="I8" s="789"/>
      <c r="J8" s="886"/>
      <c r="K8" s="790"/>
      <c r="L8" s="791"/>
      <c r="M8" s="775" t="str">
        <f t="shared" si="0"/>
        <v>전김*경</v>
      </c>
      <c r="N8" s="888"/>
      <c r="O8" s="887" t="s">
        <v>536</v>
      </c>
      <c r="P8" s="760">
        <v>1790</v>
      </c>
      <c r="Q8" s="408"/>
      <c r="R8" s="731" t="str">
        <f t="shared" si="1"/>
        <v>1.800000</v>
      </c>
      <c r="S8" s="732">
        <v>4</v>
      </c>
      <c r="T8" s="735" t="str">
        <f>S8&amp;D8</f>
        <v>4전</v>
      </c>
      <c r="U8" s="776" t="str">
        <f t="shared" si="2"/>
        <v>1.80</v>
      </c>
      <c r="V8" s="776">
        <f t="shared" si="3"/>
        <v>0</v>
      </c>
      <c r="W8" s="776">
        <f t="shared" si="4"/>
        <v>0</v>
      </c>
      <c r="X8" s="776">
        <f t="shared" si="5"/>
        <v>0</v>
      </c>
      <c r="Y8" s="777">
        <f t="shared" si="6"/>
        <v>0</v>
      </c>
      <c r="Z8" s="410">
        <v>0</v>
      </c>
    </row>
    <row r="9" spans="1:31" s="410" customFormat="1" ht="30" customHeight="1">
      <c r="A9" s="895">
        <v>3</v>
      </c>
      <c r="B9" s="895">
        <v>19</v>
      </c>
      <c r="C9" s="923" t="s">
        <v>585</v>
      </c>
      <c r="D9" s="923" t="s">
        <v>571</v>
      </c>
      <c r="E9" s="897">
        <v>334</v>
      </c>
      <c r="F9" s="897">
        <v>153</v>
      </c>
      <c r="G9" s="898" t="s">
        <v>682</v>
      </c>
      <c r="H9" s="898" t="s">
        <v>625</v>
      </c>
      <c r="I9" s="789"/>
      <c r="J9" s="886"/>
      <c r="K9" s="790"/>
      <c r="L9" s="791"/>
      <c r="M9" s="775" t="str">
        <f t="shared" si="0"/>
        <v>전문*언</v>
      </c>
      <c r="N9" s="888"/>
      <c r="O9" s="887" t="s">
        <v>640</v>
      </c>
      <c r="P9" s="760">
        <v>5090</v>
      </c>
      <c r="Q9" s="408"/>
      <c r="R9" s="731" t="str">
        <f t="shared" si="1"/>
        <v>1.800000</v>
      </c>
      <c r="S9" s="732">
        <v>4</v>
      </c>
      <c r="T9" s="735" t="str">
        <f>S9&amp;D9</f>
        <v>4전</v>
      </c>
      <c r="U9" s="776" t="str">
        <f t="shared" si="2"/>
        <v>1.80</v>
      </c>
      <c r="V9" s="776">
        <f t="shared" si="3"/>
        <v>0</v>
      </c>
      <c r="W9" s="776">
        <f t="shared" si="4"/>
        <v>0</v>
      </c>
      <c r="X9" s="776">
        <f t="shared" si="5"/>
        <v>0</v>
      </c>
      <c r="Y9" s="777">
        <f t="shared" si="6"/>
        <v>0</v>
      </c>
      <c r="Z9" s="410">
        <v>0</v>
      </c>
    </row>
    <row r="10" spans="1:31" s="410" customFormat="1" ht="30" customHeight="1">
      <c r="A10" s="895">
        <v>4</v>
      </c>
      <c r="B10" s="895">
        <v>20</v>
      </c>
      <c r="C10" s="923">
        <v>1547</v>
      </c>
      <c r="D10" s="923" t="s">
        <v>499</v>
      </c>
      <c r="E10" s="897">
        <v>841</v>
      </c>
      <c r="F10" s="897">
        <v>118</v>
      </c>
      <c r="G10" s="898" t="s">
        <v>683</v>
      </c>
      <c r="H10" s="898" t="s">
        <v>678</v>
      </c>
      <c r="I10" s="789"/>
      <c r="J10" s="886"/>
      <c r="K10" s="790"/>
      <c r="L10" s="791"/>
      <c r="M10" s="775" t="str">
        <f t="shared" si="0"/>
        <v>임문*옥</v>
      </c>
      <c r="N10" s="888"/>
      <c r="O10" s="887" t="s">
        <v>640</v>
      </c>
      <c r="P10" s="760">
        <v>2640</v>
      </c>
      <c r="Q10" s="408"/>
      <c r="R10" s="731"/>
      <c r="S10" s="732"/>
      <c r="T10" s="735"/>
      <c r="U10" s="776"/>
      <c r="V10" s="776"/>
      <c r="W10" s="776"/>
      <c r="X10" s="776"/>
      <c r="Y10" s="777"/>
    </row>
    <row r="11" spans="1:31" s="410" customFormat="1" ht="30" customHeight="1">
      <c r="A11" s="895">
        <v>5</v>
      </c>
      <c r="B11" s="895">
        <v>21</v>
      </c>
      <c r="C11" s="923" t="s">
        <v>586</v>
      </c>
      <c r="D11" s="923" t="s">
        <v>571</v>
      </c>
      <c r="E11" s="897">
        <v>585</v>
      </c>
      <c r="F11" s="897">
        <v>192</v>
      </c>
      <c r="G11" s="898" t="s">
        <v>684</v>
      </c>
      <c r="H11" s="898" t="s">
        <v>626</v>
      </c>
      <c r="I11" s="789"/>
      <c r="J11" s="790"/>
      <c r="K11" s="790"/>
      <c r="L11" s="791"/>
      <c r="M11" s="775" t="str">
        <f t="shared" si="0"/>
        <v>전곽*자</v>
      </c>
      <c r="N11" s="888"/>
      <c r="O11" s="887" t="s">
        <v>640</v>
      </c>
      <c r="P11" s="760">
        <v>5090</v>
      </c>
      <c r="Q11" s="408"/>
      <c r="R11" s="731"/>
      <c r="S11" s="732"/>
      <c r="T11" s="735"/>
      <c r="U11" s="776"/>
      <c r="V11" s="776"/>
      <c r="W11" s="776"/>
      <c r="X11" s="776"/>
      <c r="Y11" s="777"/>
    </row>
    <row r="12" spans="1:31" s="410" customFormat="1" ht="30" customHeight="1">
      <c r="A12" s="895">
        <v>6</v>
      </c>
      <c r="B12" s="895">
        <v>22</v>
      </c>
      <c r="C12" s="923">
        <v>1545</v>
      </c>
      <c r="D12" s="923" t="s">
        <v>571</v>
      </c>
      <c r="E12" s="897">
        <v>1362</v>
      </c>
      <c r="F12" s="897">
        <v>43</v>
      </c>
      <c r="G12" s="898" t="s">
        <v>685</v>
      </c>
      <c r="H12" s="898" t="s">
        <v>627</v>
      </c>
      <c r="I12" s="789"/>
      <c r="J12" s="790"/>
      <c r="K12" s="790"/>
      <c r="L12" s="791"/>
      <c r="M12" s="775" t="str">
        <f t="shared" si="0"/>
        <v>전윤*식</v>
      </c>
      <c r="N12" s="921"/>
      <c r="O12" s="684" t="s">
        <v>640</v>
      </c>
      <c r="P12" s="760">
        <v>5090</v>
      </c>
      <c r="Q12" s="408"/>
      <c r="R12" s="731"/>
      <c r="S12" s="732"/>
      <c r="T12" s="735"/>
      <c r="U12" s="776"/>
      <c r="V12" s="776"/>
      <c r="W12" s="776"/>
      <c r="X12" s="776"/>
      <c r="Y12" s="777"/>
    </row>
    <row r="13" spans="1:31" s="410" customFormat="1" ht="30" customHeight="1">
      <c r="A13" s="895">
        <v>7</v>
      </c>
      <c r="B13" s="895">
        <v>23</v>
      </c>
      <c r="C13" s="923" t="s">
        <v>587</v>
      </c>
      <c r="D13" s="923" t="s">
        <v>576</v>
      </c>
      <c r="E13" s="897">
        <v>631</v>
      </c>
      <c r="F13" s="897">
        <v>16</v>
      </c>
      <c r="G13" s="898" t="s">
        <v>628</v>
      </c>
      <c r="H13" s="898" t="s">
        <v>629</v>
      </c>
      <c r="I13" s="789"/>
      <c r="J13" s="797"/>
      <c r="K13" s="790"/>
      <c r="L13" s="791"/>
      <c r="M13" s="775" t="str">
        <f t="shared" si="0"/>
        <v>도국</v>
      </c>
      <c r="N13" s="888"/>
      <c r="O13" s="887" t="s">
        <v>640</v>
      </c>
      <c r="P13" s="760">
        <v>1250</v>
      </c>
      <c r="Q13" s="408"/>
      <c r="R13" s="731"/>
      <c r="S13" s="732"/>
      <c r="T13" s="735"/>
      <c r="U13" s="776"/>
      <c r="V13" s="776"/>
      <c r="W13" s="776"/>
      <c r="X13" s="776"/>
      <c r="Y13" s="777"/>
    </row>
    <row r="14" spans="1:31" s="410" customFormat="1" ht="30" customHeight="1">
      <c r="A14" s="895"/>
      <c r="B14" s="895"/>
      <c r="C14" s="896"/>
      <c r="D14" s="896"/>
      <c r="E14" s="900"/>
      <c r="F14" s="897"/>
      <c r="G14" s="898"/>
      <c r="H14" s="898"/>
      <c r="I14" s="789"/>
      <c r="J14" s="790"/>
      <c r="K14" s="790"/>
      <c r="L14" s="791"/>
      <c r="M14" s="775" t="str">
        <f t="shared" si="0"/>
        <v/>
      </c>
      <c r="N14" s="888"/>
      <c r="O14" s="887"/>
      <c r="P14" s="760"/>
      <c r="Q14" s="408"/>
      <c r="R14" s="731" t="str">
        <f t="shared" si="1"/>
        <v>00002.5</v>
      </c>
      <c r="S14" s="732">
        <v>4</v>
      </c>
      <c r="T14" s="735" t="str">
        <f>S14&amp;D14</f>
        <v>4</v>
      </c>
      <c r="U14" s="776">
        <f t="shared" si="2"/>
        <v>0</v>
      </c>
      <c r="V14" s="776">
        <f t="shared" si="3"/>
        <v>0</v>
      </c>
      <c r="W14" s="776">
        <f t="shared" si="4"/>
        <v>0</v>
      </c>
      <c r="X14" s="776">
        <f t="shared" si="5"/>
        <v>0</v>
      </c>
      <c r="Y14" s="777">
        <f t="shared" si="6"/>
        <v>2.5</v>
      </c>
      <c r="Z14" s="410">
        <v>0</v>
      </c>
    </row>
    <row r="15" spans="1:31" s="410" customFormat="1" ht="30" customHeight="1">
      <c r="A15" s="895"/>
      <c r="B15" s="895"/>
      <c r="C15" s="923"/>
      <c r="D15" s="923"/>
      <c r="E15" s="900"/>
      <c r="F15" s="897"/>
      <c r="G15" s="898"/>
      <c r="H15" s="898"/>
      <c r="I15" s="789"/>
      <c r="J15" s="886"/>
      <c r="K15" s="790"/>
      <c r="L15" s="791"/>
      <c r="M15" s="775" t="str">
        <f t="shared" si="0"/>
        <v/>
      </c>
      <c r="N15" s="888"/>
      <c r="O15" s="887"/>
      <c r="P15" s="760"/>
      <c r="Q15" s="408"/>
      <c r="R15" s="731"/>
      <c r="S15" s="732"/>
      <c r="T15" s="735"/>
      <c r="U15" s="776"/>
      <c r="V15" s="776"/>
      <c r="W15" s="776"/>
      <c r="X15" s="776"/>
      <c r="Y15" s="777">
        <f>IF($D11="전",0,IF($D11="답",0,IF($D11="대",0,IF($D11="임",0,IF($D11="과",0,IF($D11="목",0,IF($D11="장",0,IF($D11="창",0,2.5))))))))</f>
        <v>0</v>
      </c>
    </row>
    <row r="16" spans="1:31" s="410" customFormat="1" ht="30" customHeight="1">
      <c r="A16" s="895"/>
      <c r="B16" s="895"/>
      <c r="C16" s="923"/>
      <c r="D16" s="923"/>
      <c r="E16" s="900"/>
      <c r="F16" s="897"/>
      <c r="G16" s="898"/>
      <c r="H16" s="898"/>
      <c r="I16" s="789"/>
      <c r="J16" s="886"/>
      <c r="K16" s="790"/>
      <c r="L16" s="791"/>
      <c r="M16" s="775" t="str">
        <f t="shared" si="0"/>
        <v/>
      </c>
      <c r="N16" s="888"/>
      <c r="O16" s="887"/>
      <c r="P16" s="760"/>
      <c r="Q16" s="408"/>
      <c r="R16" s="731"/>
      <c r="S16" s="732"/>
      <c r="T16" s="735"/>
      <c r="U16" s="776"/>
      <c r="V16" s="776"/>
      <c r="W16" s="776"/>
      <c r="X16" s="776"/>
      <c r="Y16" s="777">
        <f t="shared" si="6"/>
        <v>2.5</v>
      </c>
    </row>
    <row r="17" spans="1:25" s="410" customFormat="1" ht="30" customHeight="1">
      <c r="A17" s="895"/>
      <c r="B17" s="895"/>
      <c r="C17" s="923"/>
      <c r="D17" s="923"/>
      <c r="E17" s="924"/>
      <c r="F17" s="897"/>
      <c r="G17" s="898"/>
      <c r="H17" s="898"/>
      <c r="I17" s="789"/>
      <c r="J17" s="886"/>
      <c r="K17" s="790"/>
      <c r="L17" s="791"/>
      <c r="M17" s="775" t="str">
        <f t="shared" si="0"/>
        <v/>
      </c>
      <c r="N17" s="888"/>
      <c r="O17" s="887"/>
      <c r="P17" s="760"/>
      <c r="Q17" s="408"/>
      <c r="R17" s="731"/>
      <c r="S17" s="732"/>
      <c r="T17" s="735"/>
      <c r="U17" s="776"/>
      <c r="V17" s="776"/>
      <c r="W17" s="776"/>
      <c r="X17" s="776"/>
      <c r="Y17" s="777">
        <f>IF($D13="전",0,IF($D13="답",0,IF($D13="대",0,IF($D13="임",0,IF($D13="과",0,IF($D13="목",0,IF($D13="장",0,IF($D13="창",0,2.5))))))))</f>
        <v>2.5</v>
      </c>
    </row>
    <row r="18" spans="1:25" s="410" customFormat="1" ht="30" customHeight="1">
      <c r="A18" s="895"/>
      <c r="B18" s="895"/>
      <c r="C18" s="923"/>
      <c r="D18" s="923"/>
      <c r="E18" s="924"/>
      <c r="F18" s="897"/>
      <c r="G18" s="898"/>
      <c r="H18" s="898"/>
      <c r="I18" s="792"/>
      <c r="J18" s="790"/>
      <c r="K18" s="790"/>
      <c r="L18" s="791"/>
      <c r="M18" s="775" t="str">
        <f t="shared" si="0"/>
        <v/>
      </c>
      <c r="N18" s="888"/>
      <c r="O18" s="887"/>
      <c r="P18" s="760"/>
      <c r="Q18" s="408"/>
      <c r="R18" s="731"/>
      <c r="S18" s="732"/>
      <c r="T18" s="735"/>
      <c r="U18" s="776"/>
      <c r="V18" s="776"/>
      <c r="W18" s="776"/>
      <c r="X18" s="776"/>
      <c r="Y18" s="777">
        <f t="shared" si="6"/>
        <v>2.5</v>
      </c>
    </row>
    <row r="19" spans="1:25" s="410" customFormat="1" ht="30" customHeight="1">
      <c r="A19" s="895"/>
      <c r="B19" s="895"/>
      <c r="C19" s="923"/>
      <c r="D19" s="923"/>
      <c r="E19" s="924"/>
      <c r="F19" s="899"/>
      <c r="G19" s="898"/>
      <c r="H19" s="898"/>
      <c r="I19" s="792"/>
      <c r="J19" s="790"/>
      <c r="K19" s="790"/>
      <c r="L19" s="791"/>
      <c r="M19" s="775" t="str">
        <f t="shared" si="0"/>
        <v/>
      </c>
      <c r="N19" s="888"/>
      <c r="O19" s="887"/>
      <c r="P19" s="760"/>
      <c r="Q19" s="408"/>
      <c r="R19" s="731"/>
      <c r="S19" s="732"/>
      <c r="T19" s="735"/>
      <c r="U19" s="776"/>
      <c r="V19" s="776"/>
      <c r="W19" s="776"/>
      <c r="X19" s="776"/>
      <c r="Y19" s="777"/>
    </row>
    <row r="20" spans="1:25" s="410" customFormat="1" ht="30" customHeight="1">
      <c r="A20" s="895"/>
      <c r="B20" s="895"/>
      <c r="C20" s="923"/>
      <c r="D20" s="923"/>
      <c r="E20" s="924"/>
      <c r="F20" s="899"/>
      <c r="G20" s="898"/>
      <c r="H20" s="898"/>
      <c r="I20" s="792"/>
      <c r="J20" s="790"/>
      <c r="K20" s="790"/>
      <c r="L20" s="791"/>
      <c r="M20" s="775" t="str">
        <f t="shared" si="0"/>
        <v/>
      </c>
      <c r="N20" s="888"/>
      <c r="O20" s="887"/>
      <c r="P20" s="760"/>
      <c r="Q20" s="408"/>
      <c r="R20" s="731"/>
      <c r="S20" s="732"/>
      <c r="T20" s="735"/>
      <c r="U20" s="776"/>
      <c r="V20" s="776"/>
      <c r="W20" s="776"/>
      <c r="X20" s="776"/>
      <c r="Y20" s="777"/>
    </row>
    <row r="21" spans="1:25" s="410" customFormat="1" ht="30" customHeight="1">
      <c r="A21" s="895"/>
      <c r="B21" s="895"/>
      <c r="C21" s="923"/>
      <c r="D21" s="923"/>
      <c r="E21" s="897"/>
      <c r="F21" s="899"/>
      <c r="G21" s="898"/>
      <c r="H21" s="898"/>
      <c r="I21" s="789"/>
      <c r="J21" s="886"/>
      <c r="K21" s="790"/>
      <c r="L21" s="791"/>
      <c r="M21" s="775" t="str">
        <f t="shared" si="0"/>
        <v/>
      </c>
      <c r="N21" s="888"/>
      <c r="O21" s="887"/>
      <c r="P21" s="760"/>
      <c r="Q21" s="408"/>
      <c r="R21" s="731"/>
      <c r="S21" s="732"/>
      <c r="T21" s="735"/>
      <c r="U21" s="776"/>
      <c r="V21" s="776"/>
      <c r="W21" s="776"/>
      <c r="X21" s="776"/>
      <c r="Y21" s="777"/>
    </row>
    <row r="22" spans="1:25" s="410" customFormat="1" ht="30" customHeight="1">
      <c r="A22" s="895"/>
      <c r="B22" s="895"/>
      <c r="C22" s="923"/>
      <c r="D22" s="923"/>
      <c r="E22" s="897"/>
      <c r="F22" s="931"/>
      <c r="G22" s="898"/>
      <c r="H22" s="898"/>
      <c r="I22" s="789"/>
      <c r="J22" s="797"/>
      <c r="K22" s="790"/>
      <c r="L22" s="791"/>
      <c r="M22" s="775" t="str">
        <f t="shared" ref="M22:M25" si="7">CONCATENATE(D22,G22)</f>
        <v/>
      </c>
      <c r="N22" s="888" t="s">
        <v>527</v>
      </c>
      <c r="O22" s="887"/>
      <c r="P22" s="760"/>
      <c r="Q22" s="408"/>
      <c r="R22" s="731"/>
      <c r="S22" s="732"/>
      <c r="T22" s="735"/>
      <c r="U22" s="776"/>
      <c r="V22" s="776"/>
      <c r="W22" s="776"/>
      <c r="X22" s="776"/>
      <c r="Y22" s="777"/>
    </row>
    <row r="23" spans="1:25" s="410" customFormat="1" ht="30" customHeight="1">
      <c r="A23" s="895"/>
      <c r="B23" s="895"/>
      <c r="C23" s="923"/>
      <c r="D23" s="923"/>
      <c r="E23" s="924"/>
      <c r="F23" s="931"/>
      <c r="G23" s="898"/>
      <c r="H23" s="898"/>
      <c r="I23" s="789"/>
      <c r="J23" s="797"/>
      <c r="K23" s="790"/>
      <c r="L23" s="791"/>
      <c r="M23" s="775"/>
      <c r="N23" s="888"/>
      <c r="O23" s="887"/>
      <c r="P23" s="760"/>
      <c r="Q23" s="408"/>
      <c r="R23" s="731"/>
      <c r="S23" s="732"/>
      <c r="T23" s="735"/>
      <c r="U23" s="776"/>
      <c r="V23" s="776"/>
      <c r="W23" s="776"/>
      <c r="X23" s="776"/>
      <c r="Y23" s="777"/>
    </row>
    <row r="24" spans="1:25" s="410" customFormat="1" ht="30" customHeight="1">
      <c r="A24" s="895"/>
      <c r="B24" s="895"/>
      <c r="C24" s="936"/>
      <c r="D24" s="930"/>
      <c r="E24" s="897"/>
      <c r="F24" s="931"/>
      <c r="G24" s="898"/>
      <c r="H24" s="898"/>
      <c r="I24" s="789"/>
      <c r="J24" s="797"/>
      <c r="K24" s="790"/>
      <c r="L24" s="791"/>
      <c r="M24" s="775" t="str">
        <f t="shared" ref="M24" si="8">CONCATENATE(D24,G24)</f>
        <v/>
      </c>
      <c r="N24" s="888" t="s">
        <v>527</v>
      </c>
      <c r="O24" s="887"/>
      <c r="P24" s="760"/>
      <c r="Q24" s="408"/>
      <c r="R24" s="731"/>
      <c r="S24" s="732"/>
      <c r="T24" s="735"/>
      <c r="U24" s="776"/>
      <c r="V24" s="776"/>
      <c r="W24" s="776"/>
      <c r="X24" s="776"/>
      <c r="Y24" s="777"/>
    </row>
    <row r="25" spans="1:25" s="410" customFormat="1" ht="30" customHeight="1">
      <c r="A25" s="895"/>
      <c r="B25" s="895"/>
      <c r="C25" s="936"/>
      <c r="D25" s="930"/>
      <c r="E25" s="897"/>
      <c r="F25" s="931"/>
      <c r="G25" s="898"/>
      <c r="H25" s="898"/>
      <c r="I25" s="789"/>
      <c r="J25" s="797"/>
      <c r="K25" s="790"/>
      <c r="L25" s="791"/>
      <c r="M25" s="775" t="str">
        <f t="shared" si="7"/>
        <v/>
      </c>
      <c r="N25" s="888" t="s">
        <v>527</v>
      </c>
      <c r="O25" s="887"/>
      <c r="P25" s="760"/>
      <c r="Q25" s="408"/>
      <c r="R25" s="731"/>
      <c r="S25" s="732"/>
      <c r="T25" s="735"/>
      <c r="U25" s="776"/>
      <c r="V25" s="776"/>
      <c r="W25" s="776"/>
      <c r="X25" s="776"/>
      <c r="Y25" s="777"/>
    </row>
    <row r="26" spans="1:25" s="915" customFormat="1" ht="30" customHeight="1">
      <c r="A26" s="1068" t="s">
        <v>677</v>
      </c>
      <c r="B26" s="1069"/>
      <c r="C26" s="1069"/>
      <c r="D26" s="1070"/>
      <c r="E26" s="909">
        <f>SUM(E7:E25)</f>
        <v>13502</v>
      </c>
      <c r="F26" s="909">
        <f>SUM(F7:F25)</f>
        <v>1152</v>
      </c>
      <c r="G26" s="935"/>
      <c r="H26" s="935"/>
      <c r="I26" s="935"/>
      <c r="J26" s="935"/>
      <c r="K26" s="935"/>
      <c r="L26" s="911"/>
      <c r="M26" s="912" t="str">
        <f t="shared" si="0"/>
        <v/>
      </c>
      <c r="N26" s="912"/>
      <c r="O26" s="913"/>
      <c r="P26" s="914"/>
      <c r="R26" s="916"/>
      <c r="S26" s="917"/>
      <c r="T26" s="918" t="str">
        <f>S26&amp;D26</f>
        <v/>
      </c>
      <c r="U26" s="919">
        <f>IF($T26="4전","1.80",IF($T26="4과","1.80",IF($T26="4목","1.80",0)))</f>
        <v>0</v>
      </c>
      <c r="V26" s="919">
        <f>IF($T26="4답","1.80",0)</f>
        <v>0</v>
      </c>
      <c r="W26" s="919">
        <f>IF($T26="4대","1.65",IF($T26="4장","1.65",IF($T26="4창","1.65",0)))</f>
        <v>0</v>
      </c>
      <c r="X26" s="919">
        <f>IF($T26="4임","2.50",0)</f>
        <v>0</v>
      </c>
      <c r="Y26" s="920">
        <f>IF($D26="전",0,IF($D26="답",0,IF($D26="대",0,IF($D26="임",0,IF($D26="과",0,IF($D26="목",0,IF($D26="장",0,IF($D26="창",0,2.5))))))))</f>
        <v>2.5</v>
      </c>
    </row>
    <row r="27" spans="1:25" s="410" customFormat="1" ht="30" customHeight="1">
      <c r="A27" s="785"/>
      <c r="B27" s="785"/>
      <c r="C27" s="799"/>
      <c r="D27" s="800"/>
      <c r="E27" s="801"/>
      <c r="F27" s="801"/>
      <c r="G27" s="800"/>
      <c r="H27" s="808"/>
      <c r="I27" s="792"/>
      <c r="J27" s="798"/>
      <c r="K27" s="790"/>
      <c r="L27" s="791"/>
      <c r="M27" s="775" t="str">
        <f t="shared" si="0"/>
        <v/>
      </c>
      <c r="N27" s="775"/>
      <c r="O27" s="407"/>
      <c r="P27" s="857"/>
      <c r="Q27" s="408"/>
      <c r="R27" s="731"/>
      <c r="S27" s="732"/>
      <c r="T27" s="735"/>
      <c r="U27" s="776"/>
      <c r="V27" s="776"/>
      <c r="W27" s="776"/>
      <c r="X27" s="776"/>
      <c r="Y27" s="777"/>
    </row>
    <row r="28" spans="1:25" s="410" customFormat="1" ht="30" customHeight="1">
      <c r="A28" s="785"/>
      <c r="B28" s="785"/>
      <c r="C28" s="799"/>
      <c r="D28" s="800"/>
      <c r="E28" s="801"/>
      <c r="F28" s="801"/>
      <c r="G28" s="809"/>
      <c r="H28" s="800"/>
      <c r="I28" s="792"/>
      <c r="J28" s="790"/>
      <c r="K28" s="790"/>
      <c r="L28" s="791"/>
      <c r="M28" s="775" t="str">
        <f t="shared" si="0"/>
        <v/>
      </c>
      <c r="N28" s="775"/>
      <c r="O28" s="407"/>
      <c r="P28" s="857"/>
      <c r="Q28" s="408"/>
      <c r="R28" s="731"/>
      <c r="S28" s="732"/>
      <c r="T28" s="735"/>
      <c r="U28" s="776"/>
      <c r="V28" s="776"/>
      <c r="W28" s="776"/>
      <c r="X28" s="776"/>
      <c r="Y28" s="777"/>
    </row>
    <row r="29" spans="1:25" s="410" customFormat="1" ht="30" customHeight="1">
      <c r="A29" s="785"/>
      <c r="B29" s="785"/>
      <c r="C29" s="799"/>
      <c r="D29" s="800"/>
      <c r="E29" s="801"/>
      <c r="F29" s="801"/>
      <c r="G29" s="800"/>
      <c r="H29" s="808"/>
      <c r="I29" s="792"/>
      <c r="J29" s="798"/>
      <c r="K29" s="790"/>
      <c r="L29" s="791"/>
      <c r="M29" s="775" t="str">
        <f t="shared" si="0"/>
        <v/>
      </c>
      <c r="N29" s="775"/>
      <c r="O29" s="407"/>
      <c r="P29" s="857"/>
      <c r="Q29" s="408"/>
      <c r="R29" s="731"/>
      <c r="S29" s="732"/>
      <c r="T29" s="735"/>
      <c r="U29" s="776"/>
      <c r="V29" s="776"/>
      <c r="W29" s="776"/>
      <c r="X29" s="776"/>
      <c r="Y29" s="777"/>
    </row>
    <row r="30" spans="1:25" s="410" customFormat="1" ht="30" customHeight="1">
      <c r="A30" s="785"/>
      <c r="B30" s="785"/>
      <c r="C30" s="799"/>
      <c r="D30" s="800"/>
      <c r="E30" s="801"/>
      <c r="F30" s="801"/>
      <c r="G30" s="800"/>
      <c r="H30" s="808"/>
      <c r="I30" s="792"/>
      <c r="J30" s="798"/>
      <c r="K30" s="790"/>
      <c r="L30" s="791"/>
      <c r="M30" s="775" t="str">
        <f t="shared" si="0"/>
        <v/>
      </c>
      <c r="N30" s="775"/>
      <c r="O30" s="407"/>
      <c r="P30" s="857"/>
      <c r="Q30" s="408"/>
      <c r="R30" s="731"/>
      <c r="S30" s="732"/>
      <c r="T30" s="735"/>
      <c r="U30" s="776"/>
      <c r="V30" s="776"/>
      <c r="W30" s="776"/>
      <c r="X30" s="776"/>
      <c r="Y30" s="777"/>
    </row>
    <row r="31" spans="1:25" s="410" customFormat="1" ht="30" customHeight="1">
      <c r="A31" s="785"/>
      <c r="B31" s="785"/>
      <c r="C31" s="799"/>
      <c r="D31" s="800"/>
      <c r="E31" s="801"/>
      <c r="F31" s="801"/>
      <c r="G31" s="800"/>
      <c r="H31" s="808"/>
      <c r="I31" s="792"/>
      <c r="J31" s="798"/>
      <c r="K31" s="790"/>
      <c r="L31" s="791"/>
      <c r="M31" s="775" t="str">
        <f t="shared" si="0"/>
        <v/>
      </c>
      <c r="N31" s="775"/>
      <c r="O31" s="407"/>
      <c r="P31" s="857"/>
      <c r="Q31" s="408"/>
      <c r="R31" s="731"/>
      <c r="S31" s="732"/>
      <c r="T31" s="735"/>
      <c r="U31" s="776"/>
      <c r="V31" s="776"/>
      <c r="W31" s="776"/>
      <c r="X31" s="776"/>
      <c r="Y31" s="777"/>
    </row>
    <row r="32" spans="1:25" s="410" customFormat="1" ht="30" customHeight="1">
      <c r="A32" s="785"/>
      <c r="B32" s="785"/>
      <c r="C32" s="799"/>
      <c r="D32" s="800"/>
      <c r="E32" s="801"/>
      <c r="F32" s="801"/>
      <c r="G32" s="800"/>
      <c r="H32" s="809"/>
      <c r="I32" s="792"/>
      <c r="J32" s="790"/>
      <c r="K32" s="790"/>
      <c r="L32" s="791"/>
      <c r="M32" s="775" t="str">
        <f t="shared" si="0"/>
        <v/>
      </c>
      <c r="N32" s="775"/>
      <c r="O32" s="407"/>
      <c r="P32" s="857"/>
      <c r="Q32" s="408"/>
      <c r="R32" s="731"/>
      <c r="S32" s="732"/>
      <c r="T32" s="735"/>
      <c r="U32" s="776"/>
      <c r="V32" s="776"/>
      <c r="W32" s="776"/>
      <c r="X32" s="776"/>
      <c r="Y32" s="777"/>
    </row>
    <row r="33" spans="1:25" s="410" customFormat="1" ht="30" customHeight="1">
      <c r="A33" s="785"/>
      <c r="B33" s="785"/>
      <c r="C33" s="799"/>
      <c r="D33" s="800"/>
      <c r="E33" s="801"/>
      <c r="F33" s="801"/>
      <c r="G33" s="800"/>
      <c r="H33" s="800"/>
      <c r="I33" s="794"/>
      <c r="J33" s="798"/>
      <c r="K33" s="790"/>
      <c r="L33" s="791"/>
      <c r="M33" s="775" t="str">
        <f t="shared" si="0"/>
        <v/>
      </c>
      <c r="N33" s="775"/>
      <c r="O33" s="407"/>
      <c r="P33" s="857"/>
      <c r="Q33" s="408"/>
      <c r="R33" s="731"/>
      <c r="S33" s="732"/>
      <c r="T33" s="735"/>
      <c r="U33" s="776"/>
      <c r="V33" s="776"/>
      <c r="W33" s="776"/>
      <c r="X33" s="776"/>
      <c r="Y33" s="777"/>
    </row>
    <row r="34" spans="1:25" s="410" customFormat="1" ht="30" customHeight="1">
      <c r="A34" s="785"/>
      <c r="B34" s="785"/>
      <c r="C34" s="799"/>
      <c r="D34" s="800"/>
      <c r="E34" s="801"/>
      <c r="F34" s="801"/>
      <c r="G34" s="800"/>
      <c r="H34" s="808"/>
      <c r="I34" s="792"/>
      <c r="J34" s="798"/>
      <c r="K34" s="790"/>
      <c r="L34" s="791"/>
      <c r="M34" s="775" t="str">
        <f t="shared" si="0"/>
        <v/>
      </c>
      <c r="N34" s="775"/>
      <c r="O34" s="407"/>
      <c r="P34" s="857"/>
      <c r="Q34" s="408"/>
      <c r="R34" s="731"/>
      <c r="S34" s="732"/>
      <c r="T34" s="735"/>
      <c r="U34" s="776"/>
      <c r="V34" s="776"/>
      <c r="W34" s="776"/>
      <c r="X34" s="776"/>
      <c r="Y34" s="777"/>
    </row>
    <row r="35" spans="1:25" s="410" customFormat="1" ht="30" customHeight="1">
      <c r="A35" s="785"/>
      <c r="B35" s="785"/>
      <c r="C35" s="799"/>
      <c r="D35" s="800"/>
      <c r="E35" s="801"/>
      <c r="F35" s="801"/>
      <c r="G35" s="800"/>
      <c r="H35" s="808"/>
      <c r="I35" s="792"/>
      <c r="J35" s="798"/>
      <c r="K35" s="790"/>
      <c r="L35" s="791"/>
      <c r="M35" s="775" t="str">
        <f t="shared" si="0"/>
        <v/>
      </c>
      <c r="N35" s="775"/>
      <c r="O35" s="407"/>
      <c r="P35" s="857"/>
      <c r="Q35" s="408"/>
      <c r="R35" s="731"/>
      <c r="S35" s="732"/>
      <c r="T35" s="735"/>
      <c r="U35" s="776"/>
      <c r="V35" s="776"/>
      <c r="W35" s="776"/>
      <c r="X35" s="776"/>
      <c r="Y35" s="777"/>
    </row>
    <row r="36" spans="1:25" s="410" customFormat="1" ht="30" customHeight="1">
      <c r="A36" s="785"/>
      <c r="B36" s="785"/>
      <c r="C36" s="799"/>
      <c r="D36" s="800"/>
      <c r="E36" s="801"/>
      <c r="F36" s="801"/>
      <c r="G36" s="788"/>
      <c r="H36" s="788"/>
      <c r="I36" s="792"/>
      <c r="J36" s="790"/>
      <c r="K36" s="790"/>
      <c r="L36" s="791"/>
      <c r="M36" s="775" t="str">
        <f t="shared" si="0"/>
        <v/>
      </c>
      <c r="N36" s="775"/>
      <c r="O36" s="407"/>
      <c r="P36" s="857"/>
      <c r="Q36" s="408"/>
      <c r="R36" s="731"/>
      <c r="S36" s="732"/>
      <c r="T36" s="735"/>
      <c r="U36" s="776"/>
      <c r="V36" s="776"/>
      <c r="W36" s="776"/>
      <c r="X36" s="776"/>
      <c r="Y36" s="777"/>
    </row>
    <row r="37" spans="1:25" s="410" customFormat="1" ht="30" customHeight="1">
      <c r="A37" s="785"/>
      <c r="B37" s="785"/>
      <c r="C37" s="799"/>
      <c r="D37" s="800"/>
      <c r="E37" s="801"/>
      <c r="F37" s="891"/>
      <c r="G37" s="877"/>
      <c r="H37" s="877"/>
      <c r="I37" s="877"/>
      <c r="J37" s="877"/>
      <c r="K37" s="790"/>
      <c r="L37" s="791"/>
      <c r="M37" s="775" t="str">
        <f t="shared" si="0"/>
        <v/>
      </c>
      <c r="N37" s="775"/>
      <c r="O37" s="407"/>
      <c r="P37" s="857"/>
      <c r="Q37" s="408"/>
      <c r="R37" s="731"/>
      <c r="S37" s="732"/>
      <c r="T37" s="735"/>
      <c r="U37" s="776"/>
      <c r="V37" s="776"/>
      <c r="W37" s="776"/>
      <c r="X37" s="776"/>
      <c r="Y37" s="777"/>
    </row>
    <row r="38" spans="1:25" s="410" customFormat="1" ht="30" customHeight="1">
      <c r="A38" s="785"/>
      <c r="B38" s="785"/>
      <c r="C38" s="799"/>
      <c r="D38" s="800"/>
      <c r="E38" s="801"/>
      <c r="F38" s="892"/>
      <c r="G38" s="877"/>
      <c r="H38" s="877"/>
      <c r="I38" s="877"/>
      <c r="J38" s="877"/>
      <c r="K38" s="790"/>
      <c r="L38" s="791"/>
      <c r="M38" s="775" t="str">
        <f t="shared" si="0"/>
        <v/>
      </c>
      <c r="N38" s="775"/>
      <c r="O38" s="407"/>
      <c r="P38" s="857"/>
      <c r="Q38" s="408"/>
      <c r="R38" s="731"/>
      <c r="S38" s="732"/>
      <c r="T38" s="735"/>
      <c r="U38" s="776"/>
      <c r="V38" s="776"/>
      <c r="W38" s="776"/>
      <c r="X38" s="776"/>
      <c r="Y38" s="777"/>
    </row>
    <row r="39" spans="1:25" s="410" customFormat="1" ht="30" customHeight="1">
      <c r="A39" s="785"/>
      <c r="B39" s="785"/>
      <c r="C39" s="799"/>
      <c r="D39" s="800"/>
      <c r="E39" s="801"/>
      <c r="F39" s="801"/>
      <c r="G39" s="884"/>
      <c r="H39" s="884"/>
      <c r="I39" s="884"/>
      <c r="J39" s="884"/>
      <c r="K39" s="790"/>
      <c r="L39" s="791"/>
      <c r="M39" s="775" t="str">
        <f t="shared" si="0"/>
        <v/>
      </c>
      <c r="N39" s="775"/>
      <c r="O39" s="407"/>
      <c r="P39" s="857"/>
      <c r="Q39" s="408"/>
      <c r="R39" s="731"/>
      <c r="S39" s="732"/>
      <c r="T39" s="735"/>
      <c r="U39" s="776"/>
      <c r="V39" s="776"/>
      <c r="W39" s="776"/>
      <c r="X39" s="776"/>
      <c r="Y39" s="777"/>
    </row>
    <row r="40" spans="1:25" s="410" customFormat="1" ht="30" customHeight="1">
      <c r="A40" s="785"/>
      <c r="B40" s="785"/>
      <c r="C40" s="799"/>
      <c r="D40" s="800"/>
      <c r="E40" s="801"/>
      <c r="F40" s="801"/>
      <c r="G40" s="800"/>
      <c r="H40" s="800"/>
      <c r="I40" s="792"/>
      <c r="J40" s="790"/>
      <c r="K40" s="790"/>
      <c r="L40" s="791"/>
      <c r="M40" s="775" t="str">
        <f t="shared" si="0"/>
        <v/>
      </c>
      <c r="N40" s="775"/>
      <c r="O40" s="407"/>
      <c r="P40" s="857"/>
      <c r="Q40" s="408"/>
      <c r="R40" s="731"/>
      <c r="S40" s="732"/>
      <c r="T40" s="735"/>
      <c r="U40" s="776"/>
      <c r="V40" s="776"/>
      <c r="W40" s="776"/>
      <c r="X40" s="776"/>
      <c r="Y40" s="777"/>
    </row>
    <row r="41" spans="1:25" s="410" customFormat="1" ht="30" customHeight="1">
      <c r="A41" s="785"/>
      <c r="B41" s="785"/>
      <c r="C41" s="799"/>
      <c r="D41" s="800"/>
      <c r="E41" s="801"/>
      <c r="F41" s="801"/>
      <c r="G41" s="800"/>
      <c r="H41" s="800"/>
      <c r="I41" s="792"/>
      <c r="J41" s="790"/>
      <c r="K41" s="790"/>
      <c r="L41" s="791"/>
      <c r="M41" s="775" t="str">
        <f t="shared" si="0"/>
        <v/>
      </c>
      <c r="N41" s="775"/>
      <c r="O41" s="407"/>
      <c r="P41" s="857"/>
      <c r="Q41" s="408"/>
      <c r="R41" s="731"/>
      <c r="S41" s="732"/>
      <c r="T41" s="735"/>
      <c r="U41" s="776"/>
      <c r="V41" s="776"/>
      <c r="W41" s="776"/>
      <c r="X41" s="776"/>
      <c r="Y41" s="777"/>
    </row>
    <row r="42" spans="1:25" s="410" customFormat="1" ht="30" customHeight="1">
      <c r="A42" s="785"/>
      <c r="B42" s="785"/>
      <c r="C42" s="799"/>
      <c r="D42" s="800"/>
      <c r="E42" s="801"/>
      <c r="F42" s="801"/>
      <c r="G42" s="800"/>
      <c r="H42" s="800"/>
      <c r="I42" s="792"/>
      <c r="J42" s="790"/>
      <c r="K42" s="790"/>
      <c r="L42" s="791"/>
      <c r="M42" s="775" t="str">
        <f t="shared" si="0"/>
        <v/>
      </c>
      <c r="N42" s="775"/>
      <c r="O42" s="407"/>
      <c r="P42" s="857"/>
      <c r="Q42" s="408"/>
      <c r="R42" s="731"/>
      <c r="S42" s="732"/>
      <c r="T42" s="735"/>
      <c r="U42" s="776"/>
      <c r="V42" s="776"/>
      <c r="W42" s="776"/>
      <c r="X42" s="776"/>
      <c r="Y42" s="777"/>
    </row>
    <row r="43" spans="1:25" s="410" customFormat="1" ht="30" customHeight="1">
      <c r="A43" s="785"/>
      <c r="B43" s="785"/>
      <c r="C43" s="799"/>
      <c r="D43" s="800"/>
      <c r="E43" s="801"/>
      <c r="F43" s="801"/>
      <c r="G43" s="800"/>
      <c r="H43" s="800"/>
      <c r="I43" s="792"/>
      <c r="J43" s="790"/>
      <c r="K43" s="790"/>
      <c r="L43" s="791"/>
      <c r="M43" s="775" t="str">
        <f t="shared" si="0"/>
        <v/>
      </c>
      <c r="N43" s="775"/>
      <c r="O43" s="407"/>
      <c r="P43" s="857"/>
      <c r="Q43" s="408"/>
      <c r="R43" s="731"/>
      <c r="S43" s="732"/>
      <c r="T43" s="735"/>
      <c r="U43" s="776"/>
      <c r="V43" s="776"/>
      <c r="W43" s="776"/>
      <c r="X43" s="776"/>
      <c r="Y43" s="777"/>
    </row>
    <row r="44" spans="1:25" s="410" customFormat="1" ht="30" customHeight="1">
      <c r="A44" s="785"/>
      <c r="B44" s="785"/>
      <c r="C44" s="799"/>
      <c r="D44" s="800"/>
      <c r="E44" s="801"/>
      <c r="F44" s="801"/>
      <c r="G44" s="800"/>
      <c r="H44" s="800"/>
      <c r="I44" s="792"/>
      <c r="J44" s="790"/>
      <c r="K44" s="790"/>
      <c r="L44" s="791"/>
      <c r="M44" s="775" t="str">
        <f t="shared" si="0"/>
        <v/>
      </c>
      <c r="N44" s="775"/>
      <c r="O44" s="407"/>
      <c r="P44" s="857"/>
      <c r="Q44" s="408"/>
      <c r="R44" s="731"/>
      <c r="S44" s="732"/>
      <c r="T44" s="735"/>
      <c r="U44" s="776"/>
      <c r="V44" s="776"/>
      <c r="W44" s="776"/>
      <c r="X44" s="776"/>
      <c r="Y44" s="777"/>
    </row>
    <row r="45" spans="1:25" s="410" customFormat="1" ht="30" customHeight="1">
      <c r="A45" s="810"/>
      <c r="B45" s="810"/>
      <c r="C45" s="802"/>
      <c r="D45" s="802"/>
      <c r="E45" s="811"/>
      <c r="F45" s="811"/>
      <c r="G45" s="800"/>
      <c r="H45" s="800"/>
      <c r="I45" s="792"/>
      <c r="J45" s="790"/>
      <c r="K45" s="790"/>
      <c r="L45" s="791"/>
      <c r="M45" s="775" t="str">
        <f t="shared" si="0"/>
        <v/>
      </c>
      <c r="N45" s="775"/>
      <c r="O45" s="407"/>
      <c r="P45" s="857"/>
      <c r="Q45" s="408"/>
      <c r="R45" s="731"/>
      <c r="S45" s="732"/>
      <c r="T45" s="735"/>
      <c r="U45" s="776"/>
      <c r="V45" s="776"/>
      <c r="W45" s="776"/>
      <c r="X45" s="776"/>
      <c r="Y45" s="777"/>
    </row>
    <row r="46" spans="1:25" s="410" customFormat="1" ht="30" customHeight="1">
      <c r="A46" s="810"/>
      <c r="B46" s="810"/>
      <c r="C46" s="799"/>
      <c r="D46" s="802"/>
      <c r="E46" s="811"/>
      <c r="F46" s="811"/>
      <c r="G46" s="788"/>
      <c r="H46" s="788"/>
      <c r="I46" s="792"/>
      <c r="J46" s="790"/>
      <c r="K46" s="790"/>
      <c r="L46" s="791"/>
      <c r="M46" s="775" t="str">
        <f t="shared" si="0"/>
        <v/>
      </c>
      <c r="N46" s="775"/>
      <c r="O46" s="407"/>
      <c r="P46" s="857"/>
      <c r="Q46" s="408"/>
      <c r="R46" s="731"/>
      <c r="S46" s="732"/>
      <c r="T46" s="735"/>
      <c r="U46" s="776"/>
      <c r="V46" s="776"/>
      <c r="W46" s="776"/>
      <c r="X46" s="776"/>
      <c r="Y46" s="777"/>
    </row>
    <row r="47" spans="1:25" s="410" customFormat="1" ht="30" customHeight="1">
      <c r="A47" s="804"/>
      <c r="B47" s="804"/>
      <c r="C47" s="805" t="s">
        <v>38</v>
      </c>
      <c r="D47" s="806"/>
      <c r="E47" s="801">
        <f>SUM(E27:E46)</f>
        <v>0</v>
      </c>
      <c r="F47" s="801">
        <f>SUM(F27:F46)</f>
        <v>0</v>
      </c>
      <c r="G47" s="800"/>
      <c r="H47" s="800"/>
      <c r="I47" s="800"/>
      <c r="J47" s="800"/>
      <c r="K47" s="800"/>
      <c r="L47" s="807"/>
      <c r="M47" s="775" t="str">
        <f t="shared" si="0"/>
        <v/>
      </c>
      <c r="N47" s="775"/>
      <c r="O47" s="407"/>
      <c r="P47" s="857"/>
      <c r="R47" s="731"/>
      <c r="S47" s="732"/>
      <c r="T47" s="735" t="str">
        <f>S47&amp;D47</f>
        <v/>
      </c>
      <c r="U47" s="776">
        <f>IF($T47="4전","1.80",IF($T47="4과","1.80",IF($T47="4목","1.80",0)))</f>
        <v>0</v>
      </c>
      <c r="V47" s="776">
        <f>IF($T47="4답","1.80",0)</f>
        <v>0</v>
      </c>
      <c r="W47" s="776">
        <f>IF($T47="4대","1.65",IF($T47="4장","1.65",IF($T47="4창","1.65",0)))</f>
        <v>0</v>
      </c>
      <c r="X47" s="776">
        <f>IF($T47="4임","2.50",0)</f>
        <v>0</v>
      </c>
      <c r="Y47" s="777">
        <f>IF($D47="전",0,IF($D47="답",0,IF($D47="대",0,IF($D47="임",0,IF($D47="과",0,IF($D47="목",0,IF($D47="장",0,IF($D47="창",0,2.5))))))))</f>
        <v>2.5</v>
      </c>
    </row>
    <row r="48" spans="1:25" s="410" customFormat="1" ht="30" customHeight="1">
      <c r="A48" s="810"/>
      <c r="B48" s="810"/>
      <c r="C48" s="799"/>
      <c r="D48" s="802"/>
      <c r="E48" s="811"/>
      <c r="F48" s="811"/>
      <c r="G48" s="788"/>
      <c r="H48" s="788"/>
      <c r="I48" s="792"/>
      <c r="J48" s="790"/>
      <c r="K48" s="790"/>
      <c r="L48" s="791"/>
      <c r="M48" s="775" t="str">
        <f t="shared" si="0"/>
        <v/>
      </c>
      <c r="N48" s="775"/>
      <c r="O48" s="407"/>
      <c r="P48" s="857"/>
      <c r="Q48" s="408"/>
      <c r="R48" s="731"/>
      <c r="S48" s="732"/>
      <c r="T48" s="735"/>
      <c r="U48" s="776"/>
      <c r="V48" s="776"/>
      <c r="W48" s="776"/>
      <c r="X48" s="776"/>
      <c r="Y48" s="777"/>
    </row>
    <row r="49" spans="1:25" s="410" customFormat="1" ht="30" customHeight="1">
      <c r="A49" s="810"/>
      <c r="B49" s="810"/>
      <c r="C49" s="799"/>
      <c r="D49" s="802"/>
      <c r="E49" s="811"/>
      <c r="F49" s="811"/>
      <c r="G49" s="788"/>
      <c r="H49" s="788"/>
      <c r="I49" s="792"/>
      <c r="J49" s="790"/>
      <c r="K49" s="790"/>
      <c r="L49" s="791"/>
      <c r="M49" s="775" t="str">
        <f t="shared" si="0"/>
        <v/>
      </c>
      <c r="N49" s="775"/>
      <c r="O49" s="407"/>
      <c r="P49" s="857"/>
      <c r="Q49" s="408"/>
      <c r="R49" s="731"/>
      <c r="S49" s="732"/>
      <c r="T49" s="735"/>
      <c r="U49" s="776"/>
      <c r="V49" s="776"/>
      <c r="W49" s="776"/>
      <c r="X49" s="776"/>
      <c r="Y49" s="777"/>
    </row>
    <row r="50" spans="1:25" s="410" customFormat="1" ht="30" customHeight="1">
      <c r="A50" s="810"/>
      <c r="B50" s="810"/>
      <c r="C50" s="802"/>
      <c r="D50" s="812"/>
      <c r="E50" s="811"/>
      <c r="F50" s="811"/>
      <c r="G50" s="788"/>
      <c r="H50" s="788"/>
      <c r="I50" s="792"/>
      <c r="J50" s="790"/>
      <c r="K50" s="790"/>
      <c r="L50" s="791"/>
      <c r="M50" s="775" t="str">
        <f t="shared" si="0"/>
        <v/>
      </c>
      <c r="N50" s="775"/>
      <c r="O50" s="407"/>
      <c r="P50" s="857"/>
      <c r="Q50" s="408"/>
      <c r="R50" s="731"/>
      <c r="S50" s="732"/>
      <c r="T50" s="735"/>
      <c r="U50" s="776"/>
      <c r="V50" s="776"/>
      <c r="W50" s="776"/>
      <c r="X50" s="776"/>
      <c r="Y50" s="777"/>
    </row>
    <row r="51" spans="1:25" s="410" customFormat="1" ht="30" customHeight="1">
      <c r="A51" s="810"/>
      <c r="B51" s="810"/>
      <c r="C51" s="799"/>
      <c r="D51" s="812"/>
      <c r="E51" s="811"/>
      <c r="F51" s="811"/>
      <c r="G51" s="788"/>
      <c r="H51" s="788"/>
      <c r="I51" s="792"/>
      <c r="J51" s="790"/>
      <c r="K51" s="790"/>
      <c r="L51" s="791"/>
      <c r="M51" s="775" t="str">
        <f t="shared" si="0"/>
        <v/>
      </c>
      <c r="N51" s="775"/>
      <c r="O51" s="407"/>
      <c r="P51" s="857"/>
      <c r="Q51" s="408"/>
      <c r="R51" s="731"/>
      <c r="S51" s="732"/>
      <c r="T51" s="735"/>
      <c r="U51" s="776"/>
      <c r="V51" s="776"/>
      <c r="W51" s="776"/>
      <c r="X51" s="776"/>
      <c r="Y51" s="777"/>
    </row>
    <row r="52" spans="1:25" s="410" customFormat="1" ht="30" customHeight="1">
      <c r="A52" s="810"/>
      <c r="B52" s="810"/>
      <c r="C52" s="799"/>
      <c r="D52" s="812"/>
      <c r="E52" s="811"/>
      <c r="F52" s="811"/>
      <c r="G52" s="788"/>
      <c r="H52" s="788"/>
      <c r="I52" s="789"/>
      <c r="J52" s="798"/>
      <c r="K52" s="790"/>
      <c r="L52" s="791"/>
      <c r="M52" s="775" t="str">
        <f t="shared" si="0"/>
        <v/>
      </c>
      <c r="N52" s="775"/>
      <c r="O52" s="407"/>
      <c r="P52" s="857"/>
      <c r="Q52" s="408"/>
      <c r="R52" s="731"/>
      <c r="S52" s="732"/>
      <c r="T52" s="735"/>
      <c r="U52" s="776"/>
      <c r="V52" s="776"/>
      <c r="W52" s="776"/>
      <c r="X52" s="776"/>
      <c r="Y52" s="777"/>
    </row>
    <row r="53" spans="1:25" s="410" customFormat="1" ht="30" customHeight="1">
      <c r="A53" s="810"/>
      <c r="B53" s="810"/>
      <c r="C53" s="799"/>
      <c r="D53" s="812"/>
      <c r="E53" s="813"/>
      <c r="F53" s="813"/>
      <c r="G53" s="790"/>
      <c r="H53" s="788"/>
      <c r="I53" s="794"/>
      <c r="J53" s="797"/>
      <c r="K53" s="790"/>
      <c r="L53" s="791"/>
      <c r="M53" s="775" t="str">
        <f t="shared" si="0"/>
        <v/>
      </c>
      <c r="N53" s="775"/>
      <c r="O53" s="407"/>
      <c r="P53" s="857"/>
      <c r="Q53" s="408"/>
      <c r="R53" s="731"/>
      <c r="S53" s="732"/>
      <c r="T53" s="735"/>
      <c r="U53" s="776"/>
      <c r="V53" s="776"/>
      <c r="W53" s="776"/>
      <c r="X53" s="776"/>
      <c r="Y53" s="777"/>
    </row>
    <row r="54" spans="1:25" s="410" customFormat="1" ht="30" customHeight="1">
      <c r="A54" s="810"/>
      <c r="B54" s="810"/>
      <c r="C54" s="814"/>
      <c r="D54" s="815"/>
      <c r="E54" s="811"/>
      <c r="F54" s="816"/>
      <c r="G54" s="817"/>
      <c r="H54" s="817"/>
      <c r="I54" s="792"/>
      <c r="J54" s="790"/>
      <c r="K54" s="790"/>
      <c r="L54" s="791"/>
      <c r="M54" s="772" t="str">
        <f t="shared" si="0"/>
        <v/>
      </c>
      <c r="N54" s="772"/>
      <c r="O54" s="858"/>
      <c r="P54" s="859"/>
      <c r="Q54" s="408"/>
      <c r="R54" s="731"/>
      <c r="S54" s="732"/>
      <c r="T54" s="735"/>
      <c r="U54" s="776"/>
      <c r="V54" s="776"/>
      <c r="W54" s="776"/>
      <c r="X54" s="776"/>
      <c r="Y54" s="777"/>
    </row>
    <row r="55" spans="1:25" s="410" customFormat="1" ht="30" customHeight="1">
      <c r="A55" s="810"/>
      <c r="B55" s="810"/>
      <c r="C55" s="802"/>
      <c r="D55" s="812"/>
      <c r="E55" s="811"/>
      <c r="F55" s="811"/>
      <c r="G55" s="788"/>
      <c r="H55" s="803"/>
      <c r="I55" s="792"/>
      <c r="J55" s="790"/>
      <c r="K55" s="790"/>
      <c r="L55" s="791"/>
      <c r="M55" s="772" t="str">
        <f t="shared" si="0"/>
        <v/>
      </c>
      <c r="N55" s="772"/>
      <c r="O55" s="858"/>
      <c r="P55" s="859"/>
      <c r="Q55" s="408"/>
      <c r="R55" s="731"/>
      <c r="S55" s="732"/>
      <c r="T55" s="735"/>
      <c r="U55" s="776"/>
      <c r="V55" s="776"/>
      <c r="W55" s="776"/>
      <c r="X55" s="776"/>
      <c r="Y55" s="777"/>
    </row>
    <row r="56" spans="1:25" s="410" customFormat="1" ht="30" customHeight="1">
      <c r="A56" s="785"/>
      <c r="B56" s="785"/>
      <c r="C56" s="799"/>
      <c r="D56" s="800"/>
      <c r="E56" s="801"/>
      <c r="F56" s="801"/>
      <c r="G56" s="788"/>
      <c r="H56" s="788"/>
      <c r="I56" s="792"/>
      <c r="J56" s="790"/>
      <c r="K56" s="790"/>
      <c r="L56" s="791"/>
      <c r="M56" s="772" t="str">
        <f t="shared" si="0"/>
        <v/>
      </c>
      <c r="N56" s="772"/>
      <c r="O56" s="858"/>
      <c r="P56" s="859"/>
      <c r="Q56" s="408"/>
      <c r="R56" s="731"/>
      <c r="S56" s="732"/>
      <c r="T56" s="735"/>
      <c r="U56" s="776"/>
      <c r="V56" s="776"/>
      <c r="W56" s="776"/>
      <c r="X56" s="776"/>
      <c r="Y56" s="777"/>
    </row>
    <row r="57" spans="1:25" s="410" customFormat="1" ht="30" customHeight="1">
      <c r="A57" s="785"/>
      <c r="B57" s="785"/>
      <c r="C57" s="799"/>
      <c r="D57" s="800"/>
      <c r="E57" s="801"/>
      <c r="F57" s="801"/>
      <c r="G57" s="788"/>
      <c r="H57" s="788"/>
      <c r="I57" s="792"/>
      <c r="J57" s="790"/>
      <c r="K57" s="790"/>
      <c r="L57" s="791"/>
      <c r="M57" s="772" t="str">
        <f t="shared" si="0"/>
        <v/>
      </c>
      <c r="N57" s="772"/>
      <c r="O57" s="858"/>
      <c r="P57" s="859"/>
      <c r="Q57" s="408"/>
      <c r="R57" s="731"/>
      <c r="S57" s="732"/>
      <c r="T57" s="735"/>
      <c r="U57" s="776"/>
      <c r="V57" s="776"/>
      <c r="W57" s="776"/>
      <c r="X57" s="776"/>
      <c r="Y57" s="777"/>
    </row>
    <row r="58" spans="1:25" s="410" customFormat="1" ht="30" customHeight="1">
      <c r="A58" s="785"/>
      <c r="B58" s="785"/>
      <c r="C58" s="799"/>
      <c r="D58" s="800"/>
      <c r="E58" s="801"/>
      <c r="F58" s="801"/>
      <c r="G58" s="788"/>
      <c r="H58" s="788"/>
      <c r="I58" s="792"/>
      <c r="J58" s="790"/>
      <c r="K58" s="790"/>
      <c r="L58" s="791"/>
      <c r="M58" s="772" t="str">
        <f t="shared" si="0"/>
        <v/>
      </c>
      <c r="N58" s="772"/>
      <c r="O58" s="858"/>
      <c r="P58" s="859"/>
      <c r="Q58" s="408"/>
      <c r="R58" s="731"/>
      <c r="S58" s="732"/>
      <c r="T58" s="735"/>
      <c r="U58" s="776"/>
      <c r="V58" s="776"/>
      <c r="W58" s="776"/>
      <c r="X58" s="776"/>
      <c r="Y58" s="777"/>
    </row>
    <row r="59" spans="1:25" s="410" customFormat="1" ht="30" customHeight="1">
      <c r="A59" s="785"/>
      <c r="B59" s="785"/>
      <c r="C59" s="799"/>
      <c r="D59" s="800"/>
      <c r="E59" s="801"/>
      <c r="F59" s="801"/>
      <c r="G59" s="788"/>
      <c r="H59" s="788"/>
      <c r="I59" s="792"/>
      <c r="J59" s="790"/>
      <c r="K59" s="790"/>
      <c r="L59" s="791"/>
      <c r="M59" s="772" t="str">
        <f t="shared" si="0"/>
        <v/>
      </c>
      <c r="N59" s="772"/>
      <c r="O59" s="858"/>
      <c r="P59" s="859"/>
      <c r="Q59" s="408"/>
      <c r="R59" s="731"/>
      <c r="S59" s="732"/>
      <c r="T59" s="735"/>
      <c r="U59" s="776"/>
      <c r="V59" s="776"/>
      <c r="W59" s="776"/>
      <c r="X59" s="776"/>
      <c r="Y59" s="777"/>
    </row>
    <row r="60" spans="1:25" s="410" customFormat="1" ht="30" customHeight="1">
      <c r="A60" s="785"/>
      <c r="B60" s="785"/>
      <c r="C60" s="799"/>
      <c r="D60" s="800"/>
      <c r="E60" s="801"/>
      <c r="F60" s="801"/>
      <c r="G60" s="788"/>
      <c r="H60" s="788"/>
      <c r="I60" s="792"/>
      <c r="J60" s="790"/>
      <c r="K60" s="790"/>
      <c r="L60" s="791"/>
      <c r="M60" s="772" t="str">
        <f t="shared" si="0"/>
        <v/>
      </c>
      <c r="N60" s="772"/>
      <c r="O60" s="858"/>
      <c r="P60" s="859"/>
      <c r="Q60" s="408"/>
      <c r="R60" s="731"/>
      <c r="S60" s="732"/>
      <c r="T60" s="735"/>
      <c r="U60" s="776"/>
      <c r="V60" s="776"/>
      <c r="W60" s="776"/>
      <c r="X60" s="776"/>
      <c r="Y60" s="777"/>
    </row>
    <row r="61" spans="1:25" s="410" customFormat="1" ht="30" customHeight="1">
      <c r="A61" s="785"/>
      <c r="B61" s="785"/>
      <c r="C61" s="799"/>
      <c r="D61" s="800"/>
      <c r="E61" s="801"/>
      <c r="F61" s="801"/>
      <c r="G61" s="788"/>
      <c r="H61" s="788"/>
      <c r="I61" s="792"/>
      <c r="J61" s="790"/>
      <c r="K61" s="790"/>
      <c r="L61" s="791"/>
      <c r="M61" s="772" t="str">
        <f t="shared" si="0"/>
        <v/>
      </c>
      <c r="N61" s="772"/>
      <c r="O61" s="858"/>
      <c r="P61" s="859"/>
      <c r="Q61" s="408"/>
      <c r="R61" s="731"/>
      <c r="S61" s="732"/>
      <c r="T61" s="735"/>
      <c r="U61" s="776"/>
      <c r="V61" s="776"/>
      <c r="W61" s="776"/>
      <c r="X61" s="776"/>
      <c r="Y61" s="777"/>
    </row>
    <row r="62" spans="1:25" s="410" customFormat="1" ht="30" customHeight="1">
      <c r="A62" s="785"/>
      <c r="B62" s="785"/>
      <c r="C62" s="799"/>
      <c r="D62" s="800"/>
      <c r="E62" s="801"/>
      <c r="F62" s="801"/>
      <c r="G62" s="788"/>
      <c r="H62" s="788"/>
      <c r="I62" s="792"/>
      <c r="J62" s="790"/>
      <c r="K62" s="790"/>
      <c r="L62" s="791"/>
      <c r="M62" s="772" t="str">
        <f t="shared" si="0"/>
        <v/>
      </c>
      <c r="N62" s="772"/>
      <c r="O62" s="858"/>
      <c r="P62" s="859"/>
      <c r="Q62" s="408"/>
      <c r="R62" s="731"/>
      <c r="S62" s="732"/>
      <c r="T62" s="735"/>
      <c r="U62" s="776"/>
      <c r="V62" s="776"/>
      <c r="W62" s="776"/>
      <c r="X62" s="776"/>
      <c r="Y62" s="777"/>
    </row>
    <row r="63" spans="1:25" s="410" customFormat="1" ht="30" customHeight="1">
      <c r="A63" s="785"/>
      <c r="B63" s="785"/>
      <c r="C63" s="799"/>
      <c r="D63" s="800"/>
      <c r="E63" s="801"/>
      <c r="F63" s="801"/>
      <c r="G63" s="788"/>
      <c r="H63" s="788"/>
      <c r="I63" s="792"/>
      <c r="J63" s="790"/>
      <c r="K63" s="790"/>
      <c r="L63" s="791"/>
      <c r="M63" s="772" t="str">
        <f t="shared" si="0"/>
        <v/>
      </c>
      <c r="N63" s="772"/>
      <c r="O63" s="858"/>
      <c r="P63" s="859"/>
      <c r="Q63" s="408"/>
      <c r="R63" s="731"/>
      <c r="S63" s="732"/>
      <c r="T63" s="735"/>
      <c r="U63" s="776"/>
      <c r="V63" s="776"/>
      <c r="W63" s="776"/>
      <c r="X63" s="776"/>
      <c r="Y63" s="777"/>
    </row>
    <row r="64" spans="1:25" s="410" customFormat="1" ht="30" customHeight="1">
      <c r="A64" s="785"/>
      <c r="B64" s="785"/>
      <c r="C64" s="799"/>
      <c r="D64" s="800"/>
      <c r="E64" s="801"/>
      <c r="F64" s="801"/>
      <c r="G64" s="788"/>
      <c r="H64" s="788"/>
      <c r="I64" s="792"/>
      <c r="J64" s="790"/>
      <c r="K64" s="790"/>
      <c r="L64" s="791"/>
      <c r="M64" s="772" t="str">
        <f t="shared" si="0"/>
        <v/>
      </c>
      <c r="N64" s="772"/>
      <c r="O64" s="858"/>
      <c r="P64" s="859"/>
      <c r="Q64" s="408"/>
      <c r="R64" s="731"/>
      <c r="S64" s="732"/>
      <c r="T64" s="735"/>
      <c r="U64" s="776"/>
      <c r="V64" s="776"/>
      <c r="W64" s="776"/>
      <c r="X64" s="776"/>
      <c r="Y64" s="777"/>
    </row>
    <row r="65" spans="1:27" s="410" customFormat="1" ht="30" customHeight="1">
      <c r="A65" s="785"/>
      <c r="B65" s="785"/>
      <c r="C65" s="799"/>
      <c r="D65" s="800"/>
      <c r="E65" s="801"/>
      <c r="F65" s="801"/>
      <c r="G65" s="788"/>
      <c r="H65" s="788"/>
      <c r="I65" s="792"/>
      <c r="J65" s="790"/>
      <c r="K65" s="790"/>
      <c r="L65" s="791"/>
      <c r="M65" s="772" t="str">
        <f t="shared" si="0"/>
        <v/>
      </c>
      <c r="N65" s="772"/>
      <c r="O65" s="858"/>
      <c r="P65" s="859"/>
      <c r="Q65" s="408"/>
      <c r="R65" s="731"/>
      <c r="S65" s="732"/>
      <c r="T65" s="735"/>
      <c r="U65" s="776"/>
      <c r="V65" s="776"/>
      <c r="W65" s="776"/>
      <c r="X65" s="776"/>
      <c r="Y65" s="777"/>
    </row>
    <row r="66" spans="1:27" s="410" customFormat="1" ht="30" customHeight="1">
      <c r="A66" s="785"/>
      <c r="B66" s="785"/>
      <c r="C66" s="799"/>
      <c r="D66" s="802"/>
      <c r="E66" s="787"/>
      <c r="F66" s="787"/>
      <c r="G66" s="788"/>
      <c r="H66" s="788"/>
      <c r="I66" s="792"/>
      <c r="J66" s="790"/>
      <c r="K66" s="790"/>
      <c r="L66" s="791"/>
      <c r="M66" s="772" t="str">
        <f t="shared" si="0"/>
        <v/>
      </c>
      <c r="N66" s="772"/>
      <c r="O66" s="858"/>
      <c r="P66" s="859"/>
      <c r="Q66" s="408"/>
      <c r="R66" s="731"/>
      <c r="S66" s="732"/>
      <c r="T66" s="735"/>
      <c r="U66" s="776"/>
      <c r="V66" s="776"/>
      <c r="W66" s="776"/>
      <c r="X66" s="776"/>
      <c r="Y66" s="777"/>
    </row>
    <row r="67" spans="1:27" s="410" customFormat="1" ht="30" customHeight="1">
      <c r="A67" s="785"/>
      <c r="B67" s="785"/>
      <c r="C67" s="799"/>
      <c r="D67" s="799"/>
      <c r="E67" s="787"/>
      <c r="F67" s="787"/>
      <c r="G67" s="788"/>
      <c r="H67" s="788"/>
      <c r="I67" s="792"/>
      <c r="J67" s="790"/>
      <c r="K67" s="790"/>
      <c r="L67" s="791"/>
      <c r="M67" s="772" t="str">
        <f t="shared" si="0"/>
        <v/>
      </c>
      <c r="N67" s="772"/>
      <c r="O67" s="858"/>
      <c r="P67" s="859"/>
      <c r="Q67" s="408"/>
      <c r="R67" s="731"/>
      <c r="S67" s="732"/>
      <c r="T67" s="735"/>
      <c r="U67" s="776"/>
      <c r="V67" s="776"/>
      <c r="W67" s="776"/>
      <c r="X67" s="776"/>
      <c r="Y67" s="777"/>
    </row>
    <row r="68" spans="1:27" s="410" customFormat="1" ht="30" customHeight="1">
      <c r="A68" s="804"/>
      <c r="B68" s="804"/>
      <c r="C68" s="805" t="s">
        <v>38</v>
      </c>
      <c r="D68" s="806"/>
      <c r="E68" s="801">
        <f>SUM(E48:E67)</f>
        <v>0</v>
      </c>
      <c r="F68" s="801">
        <f>SUM(F48:F67)</f>
        <v>0</v>
      </c>
      <c r="G68" s="800"/>
      <c r="H68" s="800"/>
      <c r="I68" s="800"/>
      <c r="J68" s="800"/>
      <c r="K68" s="800"/>
      <c r="L68" s="807"/>
      <c r="M68" s="772" t="str">
        <f t="shared" si="0"/>
        <v/>
      </c>
      <c r="N68" s="772"/>
      <c r="O68" s="858"/>
      <c r="P68" s="859"/>
      <c r="R68" s="731"/>
      <c r="S68" s="732"/>
      <c r="T68" s="735" t="str">
        <f>S68&amp;D68</f>
        <v/>
      </c>
      <c r="U68" s="776">
        <f>IF($T68="4전","1.80",IF($T68="4과","1.80",IF($T68="4목","1.80",0)))</f>
        <v>0</v>
      </c>
      <c r="V68" s="776">
        <f>IF($T68="4답","1.80",0)</f>
        <v>0</v>
      </c>
      <c r="W68" s="776">
        <f>IF($T68="4대","1.65",IF($T68="4장","1.65",IF($T68="4창","1.65",0)))</f>
        <v>0</v>
      </c>
      <c r="X68" s="776">
        <f>IF($T68="4임","2.50",0)</f>
        <v>0</v>
      </c>
      <c r="Y68" s="777">
        <f>IF($D68="전",0,IF($D68="답",0,IF($D68="대",0,IF($D68="임",0,IF($D68="과",0,IF($D68="목",0,IF($D68="장",0,IF($D68="창",0,2.5))))))))</f>
        <v>2.5</v>
      </c>
    </row>
    <row r="70" spans="1:27" s="410" customFormat="1" ht="30" customHeight="1">
      <c r="A70" s="810" t="s">
        <v>402</v>
      </c>
      <c r="B70" s="810" t="s">
        <v>402</v>
      </c>
      <c r="C70" s="802"/>
      <c r="D70" s="802"/>
      <c r="E70" s="811"/>
      <c r="F70" s="811"/>
      <c r="G70" s="788"/>
      <c r="H70" s="788"/>
      <c r="I70" s="790"/>
      <c r="J70" s="790"/>
      <c r="K70" s="790"/>
      <c r="L70" s="791"/>
      <c r="M70" s="775" t="str">
        <f t="shared" ref="M70:M133" si="9">CONCATENATE(D70,G70)</f>
        <v/>
      </c>
      <c r="N70" s="775"/>
      <c r="O70" s="407"/>
      <c r="P70" s="857"/>
      <c r="Q70" s="455"/>
      <c r="R70" s="731" t="str">
        <f t="shared" ref="R70:R89" si="10">U70&amp;V70&amp;W70&amp;X70&amp;Y70</f>
        <v>00002.5</v>
      </c>
      <c r="S70" s="732">
        <v>4</v>
      </c>
      <c r="T70" s="735" t="str">
        <f t="shared" ref="T70:T132" si="11">S70&amp;D70</f>
        <v>4</v>
      </c>
      <c r="U70" s="776">
        <f t="shared" ref="U70:U132" si="12">IF($T70="4전","1.80",IF($T70="4과","1.80",IF($T70="4목","1.80",0)))</f>
        <v>0</v>
      </c>
      <c r="V70" s="776">
        <f t="shared" ref="V70:V132" si="13">IF($T70="4답","1.80",0)</f>
        <v>0</v>
      </c>
      <c r="W70" s="776">
        <f t="shared" ref="W70:W132" si="14">IF($T70="4대","1.65",IF($T70="4장","1.65",IF($T70="4창","1.65",0)))</f>
        <v>0</v>
      </c>
      <c r="X70" s="776">
        <f t="shared" ref="X70:X132" si="15">IF($T70="4임","2.50",0)</f>
        <v>0</v>
      </c>
      <c r="Y70" s="777">
        <f t="shared" ref="Y70:Y132" si="16">IF($D70="전",0,IF($D70="답",0,IF($D70="대",0,IF($D70="임",0,IF($D70="과",0,IF($D70="목",0,IF($D70="장",0,IF($D70="창",0,2.5))))))))</f>
        <v>2.5</v>
      </c>
      <c r="Z70" s="410">
        <v>0</v>
      </c>
    </row>
    <row r="71" spans="1:27" s="410" customFormat="1" ht="30" customHeight="1">
      <c r="A71" s="810" t="s">
        <v>379</v>
      </c>
      <c r="B71" s="810" t="s">
        <v>379</v>
      </c>
      <c r="C71" s="799"/>
      <c r="D71" s="802"/>
      <c r="E71" s="811"/>
      <c r="F71" s="811"/>
      <c r="G71" s="788"/>
      <c r="H71" s="788"/>
      <c r="I71" s="790"/>
      <c r="J71" s="790"/>
      <c r="K71" s="790"/>
      <c r="L71" s="791"/>
      <c r="M71" s="775" t="str">
        <f t="shared" si="9"/>
        <v/>
      </c>
      <c r="N71" s="775"/>
      <c r="O71" s="407"/>
      <c r="P71" s="857"/>
      <c r="Q71" s="455"/>
      <c r="R71" s="731" t="str">
        <f t="shared" si="10"/>
        <v>00002.5</v>
      </c>
      <c r="S71" s="732">
        <v>4</v>
      </c>
      <c r="T71" s="735" t="str">
        <f t="shared" si="11"/>
        <v>4</v>
      </c>
      <c r="U71" s="776">
        <f t="shared" si="12"/>
        <v>0</v>
      </c>
      <c r="V71" s="776">
        <f t="shared" si="13"/>
        <v>0</v>
      </c>
      <c r="W71" s="776">
        <f t="shared" si="14"/>
        <v>0</v>
      </c>
      <c r="X71" s="776">
        <f t="shared" si="15"/>
        <v>0</v>
      </c>
      <c r="Y71" s="777">
        <f t="shared" si="16"/>
        <v>2.5</v>
      </c>
      <c r="Z71" s="410">
        <v>0</v>
      </c>
    </row>
    <row r="72" spans="1:27" s="410" customFormat="1" ht="30" customHeight="1">
      <c r="A72" s="810" t="s">
        <v>380</v>
      </c>
      <c r="B72" s="810" t="s">
        <v>380</v>
      </c>
      <c r="C72" s="799"/>
      <c r="D72" s="802"/>
      <c r="E72" s="811"/>
      <c r="F72" s="811"/>
      <c r="G72" s="788"/>
      <c r="H72" s="788"/>
      <c r="I72" s="790"/>
      <c r="J72" s="790"/>
      <c r="K72" s="790"/>
      <c r="L72" s="791"/>
      <c r="M72" s="775" t="str">
        <f t="shared" si="9"/>
        <v/>
      </c>
      <c r="N72" s="775"/>
      <c r="O72" s="407"/>
      <c r="P72" s="857"/>
      <c r="Q72" s="408"/>
      <c r="R72" s="731" t="str">
        <f t="shared" si="10"/>
        <v>00002.5</v>
      </c>
      <c r="S72" s="732">
        <v>4</v>
      </c>
      <c r="T72" s="735" t="str">
        <f t="shared" si="11"/>
        <v>4</v>
      </c>
      <c r="U72" s="776">
        <f t="shared" si="12"/>
        <v>0</v>
      </c>
      <c r="V72" s="776">
        <f t="shared" si="13"/>
        <v>0</v>
      </c>
      <c r="W72" s="776">
        <f t="shared" si="14"/>
        <v>0</v>
      </c>
      <c r="X72" s="776">
        <f t="shared" si="15"/>
        <v>0</v>
      </c>
      <c r="Y72" s="777">
        <f t="shared" si="16"/>
        <v>2.5</v>
      </c>
      <c r="Z72" s="408">
        <v>0</v>
      </c>
      <c r="AA72" s="408"/>
    </row>
    <row r="73" spans="1:27" s="410" customFormat="1" ht="30" customHeight="1">
      <c r="A73" s="810" t="s">
        <v>381</v>
      </c>
      <c r="B73" s="810" t="s">
        <v>381</v>
      </c>
      <c r="C73" s="799"/>
      <c r="D73" s="802"/>
      <c r="E73" s="811"/>
      <c r="F73" s="811"/>
      <c r="G73" s="788"/>
      <c r="H73" s="788"/>
      <c r="I73" s="790"/>
      <c r="J73" s="795"/>
      <c r="K73" s="790"/>
      <c r="L73" s="791"/>
      <c r="M73" s="775" t="str">
        <f t="shared" si="9"/>
        <v/>
      </c>
      <c r="N73" s="775"/>
      <c r="O73" s="407"/>
      <c r="P73" s="857"/>
      <c r="Q73" s="408"/>
      <c r="R73" s="731" t="str">
        <f t="shared" si="10"/>
        <v>00002.5</v>
      </c>
      <c r="S73" s="732">
        <v>4</v>
      </c>
      <c r="T73" s="735" t="str">
        <f t="shared" si="11"/>
        <v>4</v>
      </c>
      <c r="U73" s="776">
        <f t="shared" si="12"/>
        <v>0</v>
      </c>
      <c r="V73" s="776">
        <f t="shared" si="13"/>
        <v>0</v>
      </c>
      <c r="W73" s="776">
        <f t="shared" si="14"/>
        <v>0</v>
      </c>
      <c r="X73" s="776">
        <f t="shared" si="15"/>
        <v>0</v>
      </c>
      <c r="Y73" s="777">
        <f t="shared" si="16"/>
        <v>2.5</v>
      </c>
      <c r="Z73" s="410">
        <v>0</v>
      </c>
    </row>
    <row r="74" spans="1:27" s="410" customFormat="1" ht="30" customHeight="1">
      <c r="A74" s="810" t="s">
        <v>382</v>
      </c>
      <c r="B74" s="810" t="s">
        <v>382</v>
      </c>
      <c r="C74" s="802"/>
      <c r="D74" s="812"/>
      <c r="E74" s="811"/>
      <c r="F74" s="811"/>
      <c r="G74" s="788"/>
      <c r="H74" s="788"/>
      <c r="I74" s="790"/>
      <c r="J74" s="790"/>
      <c r="K74" s="790"/>
      <c r="L74" s="796"/>
      <c r="M74" s="775" t="str">
        <f t="shared" si="9"/>
        <v/>
      </c>
      <c r="N74" s="775"/>
      <c r="O74" s="407"/>
      <c r="P74" s="857"/>
      <c r="Q74" s="408"/>
      <c r="R74" s="731" t="str">
        <f t="shared" si="10"/>
        <v>00002.5</v>
      </c>
      <c r="S74" s="732">
        <v>4</v>
      </c>
      <c r="T74" s="735" t="str">
        <f t="shared" si="11"/>
        <v>4</v>
      </c>
      <c r="U74" s="776">
        <f t="shared" si="12"/>
        <v>0</v>
      </c>
      <c r="V74" s="776">
        <f t="shared" si="13"/>
        <v>0</v>
      </c>
      <c r="W74" s="776">
        <f t="shared" si="14"/>
        <v>0</v>
      </c>
      <c r="X74" s="776">
        <f t="shared" si="15"/>
        <v>0</v>
      </c>
      <c r="Y74" s="777">
        <f t="shared" si="16"/>
        <v>2.5</v>
      </c>
      <c r="Z74" s="410">
        <v>0</v>
      </c>
    </row>
    <row r="75" spans="1:27" s="410" customFormat="1" ht="30" customHeight="1">
      <c r="A75" s="810" t="s">
        <v>383</v>
      </c>
      <c r="B75" s="810" t="s">
        <v>383</v>
      </c>
      <c r="C75" s="799"/>
      <c r="D75" s="812"/>
      <c r="E75" s="811"/>
      <c r="F75" s="811"/>
      <c r="G75" s="788"/>
      <c r="H75" s="788"/>
      <c r="I75" s="790"/>
      <c r="J75" s="790"/>
      <c r="K75" s="790"/>
      <c r="L75" s="791"/>
      <c r="M75" s="775" t="str">
        <f t="shared" si="9"/>
        <v/>
      </c>
      <c r="N75" s="775"/>
      <c r="O75" s="407"/>
      <c r="P75" s="857"/>
      <c r="Q75" s="408"/>
      <c r="R75" s="731" t="str">
        <f t="shared" si="10"/>
        <v>00002.5</v>
      </c>
      <c r="S75" s="732">
        <v>4</v>
      </c>
      <c r="T75" s="735" t="str">
        <f t="shared" si="11"/>
        <v>4</v>
      </c>
      <c r="U75" s="776">
        <f t="shared" si="12"/>
        <v>0</v>
      </c>
      <c r="V75" s="776">
        <f t="shared" si="13"/>
        <v>0</v>
      </c>
      <c r="W75" s="776">
        <f t="shared" si="14"/>
        <v>0</v>
      </c>
      <c r="X75" s="776">
        <f t="shared" si="15"/>
        <v>0</v>
      </c>
      <c r="Y75" s="777">
        <f t="shared" si="16"/>
        <v>2.5</v>
      </c>
      <c r="Z75" s="410">
        <v>0</v>
      </c>
    </row>
    <row r="76" spans="1:27" s="410" customFormat="1" ht="30" customHeight="1">
      <c r="A76" s="810" t="s">
        <v>384</v>
      </c>
      <c r="B76" s="810" t="s">
        <v>384</v>
      </c>
      <c r="C76" s="799"/>
      <c r="D76" s="812"/>
      <c r="E76" s="811"/>
      <c r="F76" s="811"/>
      <c r="G76" s="788"/>
      <c r="H76" s="788"/>
      <c r="I76" s="790"/>
      <c r="J76" s="790"/>
      <c r="K76" s="790"/>
      <c r="L76" s="791"/>
      <c r="M76" s="775" t="str">
        <f t="shared" si="9"/>
        <v/>
      </c>
      <c r="N76" s="775"/>
      <c r="O76" s="407"/>
      <c r="P76" s="857"/>
      <c r="Q76" s="408"/>
      <c r="R76" s="731" t="str">
        <f t="shared" si="10"/>
        <v>00002.5</v>
      </c>
      <c r="S76" s="732">
        <v>4</v>
      </c>
      <c r="T76" s="735" t="str">
        <f t="shared" si="11"/>
        <v>4</v>
      </c>
      <c r="U76" s="776">
        <f t="shared" si="12"/>
        <v>0</v>
      </c>
      <c r="V76" s="776">
        <f t="shared" si="13"/>
        <v>0</v>
      </c>
      <c r="W76" s="776">
        <f t="shared" si="14"/>
        <v>0</v>
      </c>
      <c r="X76" s="776">
        <f t="shared" si="15"/>
        <v>0</v>
      </c>
      <c r="Y76" s="777">
        <f t="shared" si="16"/>
        <v>2.5</v>
      </c>
      <c r="Z76" s="410">
        <v>0</v>
      </c>
    </row>
    <row r="77" spans="1:27" s="410" customFormat="1" ht="30" customHeight="1">
      <c r="A77" s="810" t="s">
        <v>385</v>
      </c>
      <c r="B77" s="810" t="s">
        <v>385</v>
      </c>
      <c r="C77" s="799"/>
      <c r="D77" s="812"/>
      <c r="E77" s="813"/>
      <c r="F77" s="813"/>
      <c r="G77" s="790"/>
      <c r="H77" s="788"/>
      <c r="I77" s="790"/>
      <c r="J77" s="790"/>
      <c r="K77" s="790"/>
      <c r="L77" s="791"/>
      <c r="M77" s="775" t="str">
        <f t="shared" si="9"/>
        <v/>
      </c>
      <c r="N77" s="775"/>
      <c r="O77" s="407"/>
      <c r="P77" s="857"/>
      <c r="Q77" s="408"/>
      <c r="R77" s="731" t="str">
        <f t="shared" si="10"/>
        <v>00002.5</v>
      </c>
      <c r="S77" s="732">
        <v>4</v>
      </c>
      <c r="T77" s="735" t="str">
        <f t="shared" si="11"/>
        <v>4</v>
      </c>
      <c r="U77" s="776">
        <f t="shared" si="12"/>
        <v>0</v>
      </c>
      <c r="V77" s="776">
        <f t="shared" si="13"/>
        <v>0</v>
      </c>
      <c r="W77" s="776">
        <f t="shared" si="14"/>
        <v>0</v>
      </c>
      <c r="X77" s="776">
        <f t="shared" si="15"/>
        <v>0</v>
      </c>
      <c r="Y77" s="777">
        <f t="shared" si="16"/>
        <v>2.5</v>
      </c>
      <c r="Z77" s="410">
        <v>0</v>
      </c>
    </row>
    <row r="78" spans="1:27" s="410" customFormat="1" ht="30" customHeight="1">
      <c r="A78" s="810" t="s">
        <v>386</v>
      </c>
      <c r="B78" s="810" t="s">
        <v>386</v>
      </c>
      <c r="C78" s="814"/>
      <c r="D78" s="815"/>
      <c r="E78" s="811"/>
      <c r="F78" s="816"/>
      <c r="G78" s="817"/>
      <c r="H78" s="817"/>
      <c r="I78" s="790"/>
      <c r="J78" s="790"/>
      <c r="K78" s="790"/>
      <c r="L78" s="791"/>
      <c r="M78" s="775" t="str">
        <f t="shared" si="9"/>
        <v/>
      </c>
      <c r="N78" s="775"/>
      <c r="O78" s="407"/>
      <c r="P78" s="857"/>
      <c r="Q78" s="408"/>
      <c r="R78" s="731" t="str">
        <f t="shared" si="10"/>
        <v>00002.5</v>
      </c>
      <c r="S78" s="732">
        <v>4</v>
      </c>
      <c r="T78" s="735" t="str">
        <f t="shared" si="11"/>
        <v>4</v>
      </c>
      <c r="U78" s="776">
        <f t="shared" si="12"/>
        <v>0</v>
      </c>
      <c r="V78" s="776">
        <f t="shared" si="13"/>
        <v>0</v>
      </c>
      <c r="W78" s="776">
        <f t="shared" si="14"/>
        <v>0</v>
      </c>
      <c r="X78" s="776">
        <f t="shared" si="15"/>
        <v>0</v>
      </c>
      <c r="Y78" s="777">
        <f t="shared" si="16"/>
        <v>2.5</v>
      </c>
      <c r="Z78" s="410">
        <v>0</v>
      </c>
    </row>
    <row r="79" spans="1:27" s="410" customFormat="1" ht="30" customHeight="1">
      <c r="A79" s="810" t="s">
        <v>387</v>
      </c>
      <c r="B79" s="810" t="s">
        <v>387</v>
      </c>
      <c r="C79" s="802"/>
      <c r="D79" s="812"/>
      <c r="E79" s="811"/>
      <c r="F79" s="811"/>
      <c r="G79" s="788"/>
      <c r="H79" s="788"/>
      <c r="I79" s="790"/>
      <c r="J79" s="790"/>
      <c r="K79" s="790"/>
      <c r="L79" s="791"/>
      <c r="M79" s="775" t="str">
        <f t="shared" si="9"/>
        <v/>
      </c>
      <c r="N79" s="775"/>
      <c r="O79" s="407"/>
      <c r="P79" s="857"/>
      <c r="Q79" s="408"/>
      <c r="R79" s="731" t="str">
        <f t="shared" si="10"/>
        <v>00002.5</v>
      </c>
      <c r="S79" s="732">
        <v>4</v>
      </c>
      <c r="T79" s="735" t="str">
        <f t="shared" si="11"/>
        <v>4</v>
      </c>
      <c r="U79" s="776">
        <f t="shared" si="12"/>
        <v>0</v>
      </c>
      <c r="V79" s="776">
        <f t="shared" si="13"/>
        <v>0</v>
      </c>
      <c r="W79" s="776">
        <f t="shared" si="14"/>
        <v>0</v>
      </c>
      <c r="X79" s="776">
        <f t="shared" si="15"/>
        <v>0</v>
      </c>
      <c r="Y79" s="777">
        <f t="shared" si="16"/>
        <v>2.5</v>
      </c>
      <c r="Z79" s="410">
        <v>0</v>
      </c>
    </row>
    <row r="80" spans="1:27" s="410" customFormat="1" ht="30" customHeight="1">
      <c r="A80" s="810" t="s">
        <v>388</v>
      </c>
      <c r="B80" s="810" t="s">
        <v>388</v>
      </c>
      <c r="C80" s="799"/>
      <c r="D80" s="786"/>
      <c r="E80" s="811"/>
      <c r="F80" s="811"/>
      <c r="G80" s="788"/>
      <c r="H80" s="793"/>
      <c r="I80" s="790"/>
      <c r="J80" s="790"/>
      <c r="K80" s="790"/>
      <c r="L80" s="796"/>
      <c r="M80" s="775" t="str">
        <f t="shared" si="9"/>
        <v/>
      </c>
      <c r="N80" s="775"/>
      <c r="O80" s="407"/>
      <c r="P80" s="857"/>
      <c r="Q80" s="408"/>
      <c r="R80" s="731" t="str">
        <f t="shared" si="10"/>
        <v>00002.5</v>
      </c>
      <c r="S80" s="732">
        <v>4</v>
      </c>
      <c r="T80" s="735" t="str">
        <f t="shared" si="11"/>
        <v>4</v>
      </c>
      <c r="U80" s="776">
        <f t="shared" si="12"/>
        <v>0</v>
      </c>
      <c r="V80" s="776">
        <f t="shared" si="13"/>
        <v>0</v>
      </c>
      <c r="W80" s="776">
        <f t="shared" si="14"/>
        <v>0</v>
      </c>
      <c r="X80" s="776">
        <f t="shared" si="15"/>
        <v>0</v>
      </c>
      <c r="Y80" s="777">
        <f t="shared" si="16"/>
        <v>2.5</v>
      </c>
      <c r="Z80" s="410">
        <v>0</v>
      </c>
    </row>
    <row r="81" spans="1:27" s="410" customFormat="1" ht="30" customHeight="1">
      <c r="A81" s="810" t="s">
        <v>389</v>
      </c>
      <c r="B81" s="810" t="s">
        <v>389</v>
      </c>
      <c r="C81" s="799"/>
      <c r="D81" s="786"/>
      <c r="E81" s="811"/>
      <c r="F81" s="811"/>
      <c r="G81" s="788"/>
      <c r="H81" s="793"/>
      <c r="I81" s="790"/>
      <c r="J81" s="790"/>
      <c r="K81" s="790"/>
      <c r="L81" s="796"/>
      <c r="M81" s="775" t="str">
        <f t="shared" si="9"/>
        <v/>
      </c>
      <c r="N81" s="775"/>
      <c r="O81" s="407"/>
      <c r="P81" s="857"/>
      <c r="Q81" s="408"/>
      <c r="R81" s="731" t="str">
        <f t="shared" si="10"/>
        <v>00002.5</v>
      </c>
      <c r="S81" s="732">
        <v>4</v>
      </c>
      <c r="T81" s="735" t="str">
        <f t="shared" si="11"/>
        <v>4</v>
      </c>
      <c r="U81" s="776">
        <f t="shared" si="12"/>
        <v>0</v>
      </c>
      <c r="V81" s="776">
        <f t="shared" si="13"/>
        <v>0</v>
      </c>
      <c r="W81" s="776">
        <f t="shared" si="14"/>
        <v>0</v>
      </c>
      <c r="X81" s="776">
        <f t="shared" si="15"/>
        <v>0</v>
      </c>
      <c r="Y81" s="777">
        <f t="shared" si="16"/>
        <v>2.5</v>
      </c>
      <c r="Z81" s="410">
        <v>0</v>
      </c>
    </row>
    <row r="82" spans="1:27" s="410" customFormat="1" ht="30" customHeight="1">
      <c r="A82" s="810" t="s">
        <v>390</v>
      </c>
      <c r="B82" s="810" t="s">
        <v>390</v>
      </c>
      <c r="C82" s="799"/>
      <c r="D82" s="799"/>
      <c r="E82" s="811"/>
      <c r="F82" s="811"/>
      <c r="G82" s="788"/>
      <c r="H82" s="788"/>
      <c r="I82" s="790"/>
      <c r="J82" s="790"/>
      <c r="K82" s="790"/>
      <c r="L82" s="791"/>
      <c r="M82" s="775" t="str">
        <f t="shared" si="9"/>
        <v/>
      </c>
      <c r="N82" s="775"/>
      <c r="O82" s="407"/>
      <c r="P82" s="857"/>
      <c r="Q82" s="408"/>
      <c r="R82" s="731" t="str">
        <f t="shared" si="10"/>
        <v>00002.5</v>
      </c>
      <c r="S82" s="732">
        <v>4</v>
      </c>
      <c r="T82" s="735" t="str">
        <f t="shared" si="11"/>
        <v>4</v>
      </c>
      <c r="U82" s="776">
        <f t="shared" si="12"/>
        <v>0</v>
      </c>
      <c r="V82" s="776">
        <f t="shared" si="13"/>
        <v>0</v>
      </c>
      <c r="W82" s="776">
        <f t="shared" si="14"/>
        <v>0</v>
      </c>
      <c r="X82" s="776">
        <f t="shared" si="15"/>
        <v>0</v>
      </c>
      <c r="Y82" s="777">
        <f t="shared" si="16"/>
        <v>2.5</v>
      </c>
      <c r="Z82" s="410">
        <v>0</v>
      </c>
    </row>
    <row r="83" spans="1:27" s="410" customFormat="1" ht="30" customHeight="1">
      <c r="A83" s="810" t="s">
        <v>391</v>
      </c>
      <c r="B83" s="810" t="s">
        <v>391</v>
      </c>
      <c r="C83" s="799"/>
      <c r="D83" s="799"/>
      <c r="E83" s="811"/>
      <c r="F83" s="811"/>
      <c r="G83" s="788"/>
      <c r="H83" s="788"/>
      <c r="I83" s="790"/>
      <c r="J83" s="790"/>
      <c r="K83" s="790"/>
      <c r="L83" s="791"/>
      <c r="M83" s="775" t="str">
        <f t="shared" si="9"/>
        <v/>
      </c>
      <c r="N83" s="775"/>
      <c r="O83" s="407"/>
      <c r="P83" s="857"/>
      <c r="Q83" s="408"/>
      <c r="R83" s="731" t="str">
        <f t="shared" si="10"/>
        <v>00002.5</v>
      </c>
      <c r="S83" s="732">
        <v>4</v>
      </c>
      <c r="T83" s="735" t="str">
        <f t="shared" si="11"/>
        <v>4</v>
      </c>
      <c r="U83" s="776">
        <f t="shared" si="12"/>
        <v>0</v>
      </c>
      <c r="V83" s="776">
        <f t="shared" si="13"/>
        <v>0</v>
      </c>
      <c r="W83" s="776">
        <f t="shared" si="14"/>
        <v>0</v>
      </c>
      <c r="X83" s="776">
        <f t="shared" si="15"/>
        <v>0</v>
      </c>
      <c r="Y83" s="777">
        <f t="shared" si="16"/>
        <v>2.5</v>
      </c>
      <c r="Z83" s="410">
        <v>0</v>
      </c>
    </row>
    <row r="84" spans="1:27" s="410" customFormat="1" ht="30" customHeight="1">
      <c r="A84" s="810" t="s">
        <v>392</v>
      </c>
      <c r="B84" s="810" t="s">
        <v>392</v>
      </c>
      <c r="C84" s="802"/>
      <c r="D84" s="812"/>
      <c r="E84" s="811"/>
      <c r="F84" s="811"/>
      <c r="G84" s="788"/>
      <c r="H84" s="788"/>
      <c r="I84" s="790"/>
      <c r="J84" s="790"/>
      <c r="K84" s="790"/>
      <c r="L84" s="791"/>
      <c r="M84" s="775" t="str">
        <f t="shared" si="9"/>
        <v/>
      </c>
      <c r="N84" s="775"/>
      <c r="O84" s="407"/>
      <c r="P84" s="857"/>
      <c r="Q84" s="408"/>
      <c r="R84" s="731" t="str">
        <f t="shared" si="10"/>
        <v>00002.5</v>
      </c>
      <c r="S84" s="732">
        <v>4</v>
      </c>
      <c r="T84" s="735" t="str">
        <f t="shared" si="11"/>
        <v>4</v>
      </c>
      <c r="U84" s="776">
        <f t="shared" si="12"/>
        <v>0</v>
      </c>
      <c r="V84" s="776">
        <f t="shared" si="13"/>
        <v>0</v>
      </c>
      <c r="W84" s="776">
        <f t="shared" si="14"/>
        <v>0</v>
      </c>
      <c r="X84" s="776">
        <f t="shared" si="15"/>
        <v>0</v>
      </c>
      <c r="Y84" s="777">
        <f t="shared" si="16"/>
        <v>2.5</v>
      </c>
      <c r="Z84" s="410">
        <v>0</v>
      </c>
    </row>
    <row r="85" spans="1:27" s="410" customFormat="1" ht="30" customHeight="1">
      <c r="A85" s="810" t="s">
        <v>393</v>
      </c>
      <c r="B85" s="810" t="s">
        <v>393</v>
      </c>
      <c r="C85" s="802"/>
      <c r="D85" s="812"/>
      <c r="E85" s="811"/>
      <c r="F85" s="811"/>
      <c r="G85" s="788"/>
      <c r="H85" s="788"/>
      <c r="I85" s="790"/>
      <c r="J85" s="790"/>
      <c r="K85" s="790"/>
      <c r="L85" s="791"/>
      <c r="M85" s="775" t="str">
        <f t="shared" si="9"/>
        <v/>
      </c>
      <c r="N85" s="775"/>
      <c r="O85" s="407"/>
      <c r="P85" s="857"/>
      <c r="Q85" s="408"/>
      <c r="R85" s="731" t="str">
        <f t="shared" si="10"/>
        <v>00002.5</v>
      </c>
      <c r="S85" s="732">
        <v>4</v>
      </c>
      <c r="T85" s="735" t="str">
        <f t="shared" si="11"/>
        <v>4</v>
      </c>
      <c r="U85" s="776">
        <f t="shared" si="12"/>
        <v>0</v>
      </c>
      <c r="V85" s="776">
        <f t="shared" si="13"/>
        <v>0</v>
      </c>
      <c r="W85" s="776">
        <f t="shared" si="14"/>
        <v>0</v>
      </c>
      <c r="X85" s="776">
        <f t="shared" si="15"/>
        <v>0</v>
      </c>
      <c r="Y85" s="777">
        <f t="shared" si="16"/>
        <v>2.5</v>
      </c>
      <c r="Z85" s="410">
        <v>0</v>
      </c>
    </row>
    <row r="86" spans="1:27" s="410" customFormat="1" ht="30" customHeight="1">
      <c r="A86" s="810" t="s">
        <v>394</v>
      </c>
      <c r="B86" s="810" t="s">
        <v>394</v>
      </c>
      <c r="C86" s="799"/>
      <c r="D86" s="812"/>
      <c r="E86" s="811"/>
      <c r="F86" s="811"/>
      <c r="G86" s="788"/>
      <c r="H86" s="788"/>
      <c r="I86" s="790"/>
      <c r="J86" s="790"/>
      <c r="K86" s="790"/>
      <c r="L86" s="791"/>
      <c r="M86" s="775" t="str">
        <f t="shared" si="9"/>
        <v/>
      </c>
      <c r="N86" s="775"/>
      <c r="O86" s="407"/>
      <c r="P86" s="857"/>
      <c r="Q86" s="408"/>
      <c r="R86" s="731" t="str">
        <f t="shared" si="10"/>
        <v>00002.5</v>
      </c>
      <c r="S86" s="732">
        <v>4</v>
      </c>
      <c r="T86" s="735" t="str">
        <f t="shared" si="11"/>
        <v>4</v>
      </c>
      <c r="U86" s="776">
        <f t="shared" si="12"/>
        <v>0</v>
      </c>
      <c r="V86" s="776">
        <f t="shared" si="13"/>
        <v>0</v>
      </c>
      <c r="W86" s="776">
        <f t="shared" si="14"/>
        <v>0</v>
      </c>
      <c r="X86" s="776">
        <f t="shared" si="15"/>
        <v>0</v>
      </c>
      <c r="Y86" s="777">
        <f t="shared" si="16"/>
        <v>2.5</v>
      </c>
      <c r="Z86" s="410">
        <v>0</v>
      </c>
    </row>
    <row r="87" spans="1:27" s="410" customFormat="1" ht="30" customHeight="1">
      <c r="A87" s="810" t="s">
        <v>395</v>
      </c>
      <c r="B87" s="810" t="s">
        <v>395</v>
      </c>
      <c r="C87" s="799"/>
      <c r="D87" s="812"/>
      <c r="E87" s="811"/>
      <c r="F87" s="811"/>
      <c r="G87" s="788"/>
      <c r="H87" s="788"/>
      <c r="I87" s="790"/>
      <c r="J87" s="790"/>
      <c r="K87" s="790"/>
      <c r="L87" s="791"/>
      <c r="M87" s="775" t="str">
        <f t="shared" si="9"/>
        <v/>
      </c>
      <c r="N87" s="775"/>
      <c r="O87" s="407"/>
      <c r="P87" s="857"/>
      <c r="Q87" s="408"/>
      <c r="R87" s="731" t="str">
        <f t="shared" si="10"/>
        <v>00002.5</v>
      </c>
      <c r="S87" s="732">
        <v>4</v>
      </c>
      <c r="T87" s="735" t="str">
        <f t="shared" si="11"/>
        <v>4</v>
      </c>
      <c r="U87" s="776">
        <f t="shared" si="12"/>
        <v>0</v>
      </c>
      <c r="V87" s="776">
        <f t="shared" si="13"/>
        <v>0</v>
      </c>
      <c r="W87" s="776">
        <f t="shared" si="14"/>
        <v>0</v>
      </c>
      <c r="X87" s="776">
        <f t="shared" si="15"/>
        <v>0</v>
      </c>
      <c r="Y87" s="777">
        <f t="shared" si="16"/>
        <v>2.5</v>
      </c>
      <c r="Z87" s="410">
        <v>0</v>
      </c>
    </row>
    <row r="88" spans="1:27" s="410" customFormat="1" ht="30" customHeight="1">
      <c r="A88" s="810" t="s">
        <v>396</v>
      </c>
      <c r="B88" s="810" t="s">
        <v>396</v>
      </c>
      <c r="C88" s="799"/>
      <c r="D88" s="812"/>
      <c r="E88" s="811"/>
      <c r="F88" s="811"/>
      <c r="G88" s="788"/>
      <c r="H88" s="788"/>
      <c r="I88" s="790"/>
      <c r="J88" s="790"/>
      <c r="K88" s="790"/>
      <c r="L88" s="791"/>
      <c r="M88" s="775" t="str">
        <f t="shared" si="9"/>
        <v/>
      </c>
      <c r="N88" s="775"/>
      <c r="O88" s="407"/>
      <c r="P88" s="857"/>
      <c r="Q88" s="455"/>
      <c r="R88" s="731" t="str">
        <f t="shared" si="10"/>
        <v>00002.5</v>
      </c>
      <c r="S88" s="732">
        <v>4</v>
      </c>
      <c r="T88" s="735" t="str">
        <f t="shared" si="11"/>
        <v>4</v>
      </c>
      <c r="U88" s="776">
        <f t="shared" si="12"/>
        <v>0</v>
      </c>
      <c r="V88" s="776">
        <f t="shared" si="13"/>
        <v>0</v>
      </c>
      <c r="W88" s="776">
        <f t="shared" si="14"/>
        <v>0</v>
      </c>
      <c r="X88" s="776">
        <f t="shared" si="15"/>
        <v>0</v>
      </c>
      <c r="Y88" s="777">
        <f t="shared" si="16"/>
        <v>2.5</v>
      </c>
      <c r="Z88" s="410">
        <v>0</v>
      </c>
    </row>
    <row r="89" spans="1:27" s="410" customFormat="1" ht="30" customHeight="1">
      <c r="A89" s="810" t="s">
        <v>397</v>
      </c>
      <c r="B89" s="810" t="s">
        <v>397</v>
      </c>
      <c r="C89" s="799"/>
      <c r="D89" s="812"/>
      <c r="E89" s="811"/>
      <c r="F89" s="811"/>
      <c r="G89" s="788"/>
      <c r="H89" s="788"/>
      <c r="I89" s="790"/>
      <c r="J89" s="790"/>
      <c r="K89" s="790"/>
      <c r="L89" s="791"/>
      <c r="M89" s="775" t="str">
        <f t="shared" si="9"/>
        <v/>
      </c>
      <c r="N89" s="775"/>
      <c r="O89" s="407"/>
      <c r="P89" s="857"/>
      <c r="Q89" s="455"/>
      <c r="R89" s="731" t="str">
        <f t="shared" si="10"/>
        <v>00002.5</v>
      </c>
      <c r="S89" s="732">
        <v>4</v>
      </c>
      <c r="T89" s="735" t="str">
        <f t="shared" si="11"/>
        <v>4</v>
      </c>
      <c r="U89" s="776">
        <f t="shared" si="12"/>
        <v>0</v>
      </c>
      <c r="V89" s="776">
        <f t="shared" si="13"/>
        <v>0</v>
      </c>
      <c r="W89" s="776">
        <f t="shared" si="14"/>
        <v>0</v>
      </c>
      <c r="X89" s="776">
        <f t="shared" si="15"/>
        <v>0</v>
      </c>
      <c r="Y89" s="777">
        <f t="shared" si="16"/>
        <v>2.5</v>
      </c>
      <c r="Z89" s="410">
        <v>0</v>
      </c>
    </row>
    <row r="90" spans="1:27" s="410" customFormat="1" ht="30" customHeight="1">
      <c r="A90" s="804"/>
      <c r="B90" s="804"/>
      <c r="C90" s="805" t="s">
        <v>38</v>
      </c>
      <c r="D90" s="806"/>
      <c r="E90" s="801">
        <f>SUM(E70:E89)</f>
        <v>0</v>
      </c>
      <c r="F90" s="801">
        <f>SUM(F70:F89)</f>
        <v>0</v>
      </c>
      <c r="G90" s="800"/>
      <c r="H90" s="800"/>
      <c r="I90" s="800"/>
      <c r="J90" s="800"/>
      <c r="K90" s="800"/>
      <c r="L90" s="807"/>
      <c r="M90" s="775" t="str">
        <f t="shared" si="9"/>
        <v/>
      </c>
      <c r="N90" s="775"/>
      <c r="O90" s="407"/>
      <c r="P90" s="857"/>
      <c r="R90" s="731"/>
      <c r="S90" s="732"/>
      <c r="T90" s="735" t="str">
        <f t="shared" si="11"/>
        <v/>
      </c>
      <c r="U90" s="776">
        <f t="shared" si="12"/>
        <v>0</v>
      </c>
      <c r="V90" s="776">
        <f t="shared" si="13"/>
        <v>0</v>
      </c>
      <c r="W90" s="776">
        <f t="shared" si="14"/>
        <v>0</v>
      </c>
      <c r="X90" s="776">
        <f t="shared" si="15"/>
        <v>0</v>
      </c>
      <c r="Y90" s="777">
        <f t="shared" si="16"/>
        <v>2.5</v>
      </c>
    </row>
    <row r="91" spans="1:27" s="410" customFormat="1" ht="30" customHeight="1">
      <c r="A91" s="818" t="s">
        <v>403</v>
      </c>
      <c r="B91" s="818" t="s">
        <v>403</v>
      </c>
      <c r="C91" s="799"/>
      <c r="D91" s="812"/>
      <c r="E91" s="811"/>
      <c r="F91" s="811"/>
      <c r="G91" s="788"/>
      <c r="H91" s="788"/>
      <c r="I91" s="817"/>
      <c r="J91" s="819"/>
      <c r="K91" s="815"/>
      <c r="L91" s="820"/>
      <c r="M91" s="775" t="str">
        <f t="shared" si="9"/>
        <v/>
      </c>
      <c r="N91" s="775"/>
      <c r="O91" s="407"/>
      <c r="P91" s="857"/>
      <c r="Q91" s="455"/>
      <c r="R91" s="731" t="str">
        <f>U91&amp;V91&amp;W91&amp;X91&amp;Y91</f>
        <v>00002.5</v>
      </c>
      <c r="S91" s="732">
        <v>4</v>
      </c>
      <c r="T91" s="735" t="str">
        <f t="shared" si="11"/>
        <v>4</v>
      </c>
      <c r="U91" s="776">
        <f t="shared" si="12"/>
        <v>0</v>
      </c>
      <c r="V91" s="776">
        <f t="shared" si="13"/>
        <v>0</v>
      </c>
      <c r="W91" s="776">
        <f t="shared" si="14"/>
        <v>0</v>
      </c>
      <c r="X91" s="776">
        <f t="shared" si="15"/>
        <v>0</v>
      </c>
      <c r="Y91" s="777">
        <f t="shared" si="16"/>
        <v>2.5</v>
      </c>
      <c r="Z91" s="410">
        <v>0</v>
      </c>
    </row>
    <row r="92" spans="1:27" s="410" customFormat="1" ht="30" customHeight="1">
      <c r="A92" s="818" t="s">
        <v>311</v>
      </c>
      <c r="B92" s="818" t="s">
        <v>311</v>
      </c>
      <c r="C92" s="802"/>
      <c r="D92" s="812"/>
      <c r="E92" s="811"/>
      <c r="F92" s="811"/>
      <c r="G92" s="788"/>
      <c r="H92" s="788"/>
      <c r="I92" s="817"/>
      <c r="J92" s="817"/>
      <c r="K92" s="815"/>
      <c r="L92" s="820"/>
      <c r="M92" s="775" t="str">
        <f t="shared" si="9"/>
        <v/>
      </c>
      <c r="N92" s="775"/>
      <c r="O92" s="407"/>
      <c r="P92" s="857"/>
      <c r="Q92" s="455"/>
      <c r="R92" s="731" t="str">
        <f>U92&amp;V92&amp;W92&amp;X92&amp;Y92</f>
        <v>00002.5</v>
      </c>
      <c r="S92" s="732">
        <v>4</v>
      </c>
      <c r="T92" s="735" t="str">
        <f t="shared" si="11"/>
        <v>4</v>
      </c>
      <c r="U92" s="776">
        <f t="shared" si="12"/>
        <v>0</v>
      </c>
      <c r="V92" s="776">
        <f t="shared" si="13"/>
        <v>0</v>
      </c>
      <c r="W92" s="776">
        <f t="shared" si="14"/>
        <v>0</v>
      </c>
      <c r="X92" s="776">
        <f t="shared" si="15"/>
        <v>0</v>
      </c>
      <c r="Y92" s="777">
        <f t="shared" si="16"/>
        <v>2.5</v>
      </c>
      <c r="Z92" s="410">
        <v>0</v>
      </c>
    </row>
    <row r="93" spans="1:27" s="410" customFormat="1" ht="30" customHeight="1">
      <c r="A93" s="818" t="s">
        <v>312</v>
      </c>
      <c r="B93" s="818" t="s">
        <v>312</v>
      </c>
      <c r="C93" s="802"/>
      <c r="D93" s="812"/>
      <c r="E93" s="811"/>
      <c r="F93" s="811"/>
      <c r="G93" s="788"/>
      <c r="H93" s="788"/>
      <c r="I93" s="817"/>
      <c r="J93" s="815"/>
      <c r="K93" s="815"/>
      <c r="L93" s="820"/>
      <c r="M93" s="775" t="str">
        <f t="shared" si="9"/>
        <v/>
      </c>
      <c r="N93" s="775"/>
      <c r="O93" s="407"/>
      <c r="P93" s="857"/>
      <c r="Q93" s="455"/>
      <c r="R93" s="731" t="str">
        <f t="shared" ref="R93:R115" si="17">U93&amp;V93&amp;W93&amp;X93&amp;Y93</f>
        <v>00002.5</v>
      </c>
      <c r="S93" s="732">
        <v>4</v>
      </c>
      <c r="T93" s="735" t="str">
        <f t="shared" si="11"/>
        <v>4</v>
      </c>
      <c r="U93" s="776">
        <f t="shared" si="12"/>
        <v>0</v>
      </c>
      <c r="V93" s="776">
        <f t="shared" si="13"/>
        <v>0</v>
      </c>
      <c r="W93" s="776">
        <f t="shared" si="14"/>
        <v>0</v>
      </c>
      <c r="X93" s="776">
        <f t="shared" si="15"/>
        <v>0</v>
      </c>
      <c r="Y93" s="777">
        <f t="shared" si="16"/>
        <v>2.5</v>
      </c>
      <c r="Z93" s="410">
        <v>0</v>
      </c>
    </row>
    <row r="94" spans="1:27" s="410" customFormat="1" ht="30" customHeight="1">
      <c r="A94" s="818" t="s">
        <v>313</v>
      </c>
      <c r="B94" s="818" t="s">
        <v>313</v>
      </c>
      <c r="C94" s="799"/>
      <c r="D94" s="812"/>
      <c r="E94" s="811"/>
      <c r="F94" s="811"/>
      <c r="G94" s="788"/>
      <c r="H94" s="788"/>
      <c r="I94" s="817"/>
      <c r="J94" s="815"/>
      <c r="K94" s="815"/>
      <c r="L94" s="820"/>
      <c r="M94" s="775" t="str">
        <f t="shared" si="9"/>
        <v/>
      </c>
      <c r="N94" s="775"/>
      <c r="O94" s="407"/>
      <c r="P94" s="857"/>
      <c r="Q94" s="455"/>
      <c r="R94" s="731" t="str">
        <f t="shared" si="17"/>
        <v>00002.5</v>
      </c>
      <c r="S94" s="732">
        <v>4</v>
      </c>
      <c r="T94" s="735" t="str">
        <f t="shared" si="11"/>
        <v>4</v>
      </c>
      <c r="U94" s="776">
        <f t="shared" si="12"/>
        <v>0</v>
      </c>
      <c r="V94" s="776">
        <f t="shared" si="13"/>
        <v>0</v>
      </c>
      <c r="W94" s="776">
        <f t="shared" si="14"/>
        <v>0</v>
      </c>
      <c r="X94" s="776">
        <f t="shared" si="15"/>
        <v>0</v>
      </c>
      <c r="Y94" s="777">
        <f t="shared" si="16"/>
        <v>2.5</v>
      </c>
      <c r="Z94" s="408">
        <v>0</v>
      </c>
      <c r="AA94" s="408"/>
    </row>
    <row r="95" spans="1:27" s="410" customFormat="1" ht="30" customHeight="1">
      <c r="A95" s="818" t="s">
        <v>314</v>
      </c>
      <c r="B95" s="818" t="s">
        <v>314</v>
      </c>
      <c r="C95" s="799"/>
      <c r="D95" s="812"/>
      <c r="E95" s="811"/>
      <c r="F95" s="811"/>
      <c r="G95" s="788"/>
      <c r="H95" s="788"/>
      <c r="I95" s="819"/>
      <c r="J95" s="815"/>
      <c r="K95" s="815"/>
      <c r="L95" s="820"/>
      <c r="M95" s="775" t="str">
        <f t="shared" si="9"/>
        <v/>
      </c>
      <c r="N95" s="775"/>
      <c r="O95" s="407"/>
      <c r="P95" s="857"/>
      <c r="Q95" s="408"/>
      <c r="R95" s="731" t="str">
        <f t="shared" si="17"/>
        <v>00002.5</v>
      </c>
      <c r="S95" s="732">
        <v>4</v>
      </c>
      <c r="T95" s="735" t="str">
        <f t="shared" si="11"/>
        <v>4</v>
      </c>
      <c r="U95" s="776">
        <f t="shared" si="12"/>
        <v>0</v>
      </c>
      <c r="V95" s="776">
        <f t="shared" si="13"/>
        <v>0</v>
      </c>
      <c r="W95" s="776">
        <f t="shared" si="14"/>
        <v>0</v>
      </c>
      <c r="X95" s="776">
        <f t="shared" si="15"/>
        <v>0</v>
      </c>
      <c r="Y95" s="777">
        <f t="shared" si="16"/>
        <v>2.5</v>
      </c>
      <c r="Z95" s="410">
        <v>0</v>
      </c>
    </row>
    <row r="96" spans="1:27" s="410" customFormat="1" ht="30" customHeight="1">
      <c r="A96" s="818" t="s">
        <v>315</v>
      </c>
      <c r="B96" s="818" t="s">
        <v>315</v>
      </c>
      <c r="C96" s="799"/>
      <c r="D96" s="812"/>
      <c r="E96" s="811"/>
      <c r="F96" s="811"/>
      <c r="G96" s="788"/>
      <c r="H96" s="788"/>
      <c r="I96" s="817"/>
      <c r="J96" s="815"/>
      <c r="K96" s="815"/>
      <c r="L96" s="820"/>
      <c r="M96" s="775" t="str">
        <f t="shared" si="9"/>
        <v/>
      </c>
      <c r="N96" s="775"/>
      <c r="O96" s="407"/>
      <c r="P96" s="857"/>
      <c r="Q96" s="408"/>
      <c r="R96" s="731" t="str">
        <f t="shared" si="17"/>
        <v>00002.5</v>
      </c>
      <c r="S96" s="732">
        <v>4</v>
      </c>
      <c r="T96" s="735" t="str">
        <f t="shared" si="11"/>
        <v>4</v>
      </c>
      <c r="U96" s="776">
        <f t="shared" si="12"/>
        <v>0</v>
      </c>
      <c r="V96" s="776">
        <f t="shared" si="13"/>
        <v>0</v>
      </c>
      <c r="W96" s="776">
        <f t="shared" si="14"/>
        <v>0</v>
      </c>
      <c r="X96" s="776">
        <f t="shared" si="15"/>
        <v>0</v>
      </c>
      <c r="Y96" s="777">
        <f t="shared" si="16"/>
        <v>2.5</v>
      </c>
      <c r="Z96" s="410">
        <v>0</v>
      </c>
    </row>
    <row r="97" spans="1:26" s="410" customFormat="1" ht="30" customHeight="1">
      <c r="A97" s="818" t="s">
        <v>316</v>
      </c>
      <c r="B97" s="818" t="s">
        <v>316</v>
      </c>
      <c r="C97" s="802"/>
      <c r="D97" s="812"/>
      <c r="E97" s="811"/>
      <c r="F97" s="811"/>
      <c r="G97" s="788"/>
      <c r="H97" s="788"/>
      <c r="I97" s="815"/>
      <c r="J97" s="815"/>
      <c r="K97" s="815"/>
      <c r="L97" s="820"/>
      <c r="M97" s="775" t="str">
        <f t="shared" si="9"/>
        <v/>
      </c>
      <c r="N97" s="775"/>
      <c r="O97" s="407"/>
      <c r="P97" s="857"/>
      <c r="Q97" s="408"/>
      <c r="R97" s="731" t="str">
        <f t="shared" si="17"/>
        <v>00002.5</v>
      </c>
      <c r="S97" s="732">
        <v>4</v>
      </c>
      <c r="T97" s="735" t="str">
        <f t="shared" si="11"/>
        <v>4</v>
      </c>
      <c r="U97" s="776">
        <f t="shared" si="12"/>
        <v>0</v>
      </c>
      <c r="V97" s="776">
        <f t="shared" si="13"/>
        <v>0</v>
      </c>
      <c r="W97" s="776">
        <f t="shared" si="14"/>
        <v>0</v>
      </c>
      <c r="X97" s="776">
        <f t="shared" si="15"/>
        <v>0</v>
      </c>
      <c r="Y97" s="777">
        <f t="shared" si="16"/>
        <v>2.5</v>
      </c>
      <c r="Z97" s="410">
        <v>0</v>
      </c>
    </row>
    <row r="98" spans="1:26" s="410" customFormat="1" ht="30" customHeight="1">
      <c r="A98" s="818" t="s">
        <v>317</v>
      </c>
      <c r="B98" s="818" t="s">
        <v>317</v>
      </c>
      <c r="C98" s="802"/>
      <c r="D98" s="812"/>
      <c r="E98" s="811"/>
      <c r="F98" s="811"/>
      <c r="G98" s="788"/>
      <c r="H98" s="788"/>
      <c r="I98" s="815"/>
      <c r="J98" s="815"/>
      <c r="K98" s="815"/>
      <c r="L98" s="820"/>
      <c r="M98" s="775" t="str">
        <f t="shared" si="9"/>
        <v/>
      </c>
      <c r="N98" s="775"/>
      <c r="O98" s="407"/>
      <c r="P98" s="857"/>
      <c r="Q98" s="408"/>
      <c r="R98" s="731" t="str">
        <f t="shared" si="17"/>
        <v>00002.5</v>
      </c>
      <c r="S98" s="732">
        <v>4</v>
      </c>
      <c r="T98" s="735" t="str">
        <f t="shared" si="11"/>
        <v>4</v>
      </c>
      <c r="U98" s="776">
        <f t="shared" si="12"/>
        <v>0</v>
      </c>
      <c r="V98" s="776">
        <f t="shared" si="13"/>
        <v>0</v>
      </c>
      <c r="W98" s="776">
        <f t="shared" si="14"/>
        <v>0</v>
      </c>
      <c r="X98" s="776">
        <f t="shared" si="15"/>
        <v>0</v>
      </c>
      <c r="Y98" s="777">
        <f t="shared" si="16"/>
        <v>2.5</v>
      </c>
      <c r="Z98" s="410">
        <v>0</v>
      </c>
    </row>
    <row r="99" spans="1:26" s="410" customFormat="1" ht="30" customHeight="1">
      <c r="A99" s="818" t="s">
        <v>318</v>
      </c>
      <c r="B99" s="818" t="s">
        <v>318</v>
      </c>
      <c r="C99" s="802"/>
      <c r="D99" s="812"/>
      <c r="E99" s="811"/>
      <c r="F99" s="811"/>
      <c r="G99" s="788"/>
      <c r="H99" s="788"/>
      <c r="I99" s="817"/>
      <c r="J99" s="817"/>
      <c r="K99" s="817"/>
      <c r="L99" s="820"/>
      <c r="M99" s="775" t="str">
        <f t="shared" si="9"/>
        <v/>
      </c>
      <c r="N99" s="775"/>
      <c r="O99" s="407"/>
      <c r="P99" s="857"/>
      <c r="Q99" s="408"/>
      <c r="R99" s="731" t="str">
        <f t="shared" si="17"/>
        <v>00002.5</v>
      </c>
      <c r="S99" s="732">
        <v>4</v>
      </c>
      <c r="T99" s="735" t="str">
        <f t="shared" si="11"/>
        <v>4</v>
      </c>
      <c r="U99" s="776">
        <f t="shared" si="12"/>
        <v>0</v>
      </c>
      <c r="V99" s="776">
        <f t="shared" si="13"/>
        <v>0</v>
      </c>
      <c r="W99" s="776">
        <f t="shared" si="14"/>
        <v>0</v>
      </c>
      <c r="X99" s="776">
        <f t="shared" si="15"/>
        <v>0</v>
      </c>
      <c r="Y99" s="777">
        <f t="shared" si="16"/>
        <v>2.5</v>
      </c>
      <c r="Z99" s="410">
        <v>0</v>
      </c>
    </row>
    <row r="100" spans="1:26" s="410" customFormat="1" ht="30" customHeight="1">
      <c r="A100" s="818" t="s">
        <v>319</v>
      </c>
      <c r="B100" s="818" t="s">
        <v>319</v>
      </c>
      <c r="C100" s="799"/>
      <c r="D100" s="812"/>
      <c r="E100" s="813"/>
      <c r="F100" s="813"/>
      <c r="G100" s="790"/>
      <c r="H100" s="790"/>
      <c r="I100" s="817"/>
      <c r="J100" s="817"/>
      <c r="K100" s="817"/>
      <c r="L100" s="820"/>
      <c r="M100" s="775" t="str">
        <f t="shared" si="9"/>
        <v/>
      </c>
      <c r="N100" s="775"/>
      <c r="O100" s="407"/>
      <c r="P100" s="857"/>
      <c r="Q100" s="408"/>
      <c r="R100" s="731" t="str">
        <f t="shared" si="17"/>
        <v>00002.5</v>
      </c>
      <c r="S100" s="732">
        <v>4</v>
      </c>
      <c r="T100" s="735" t="str">
        <f t="shared" si="11"/>
        <v>4</v>
      </c>
      <c r="U100" s="776">
        <f t="shared" si="12"/>
        <v>0</v>
      </c>
      <c r="V100" s="776">
        <f t="shared" si="13"/>
        <v>0</v>
      </c>
      <c r="W100" s="776">
        <f t="shared" si="14"/>
        <v>0</v>
      </c>
      <c r="X100" s="776">
        <f t="shared" si="15"/>
        <v>0</v>
      </c>
      <c r="Y100" s="777">
        <f t="shared" si="16"/>
        <v>2.5</v>
      </c>
      <c r="Z100" s="410">
        <v>0</v>
      </c>
    </row>
    <row r="101" spans="1:26" s="410" customFormat="1" ht="30" customHeight="1">
      <c r="A101" s="818" t="s">
        <v>320</v>
      </c>
      <c r="B101" s="818" t="s">
        <v>320</v>
      </c>
      <c r="C101" s="799"/>
      <c r="D101" s="812"/>
      <c r="E101" s="813"/>
      <c r="F101" s="813"/>
      <c r="G101" s="790"/>
      <c r="H101" s="793"/>
      <c r="I101" s="817"/>
      <c r="J101" s="817"/>
      <c r="K101" s="817"/>
      <c r="L101" s="820"/>
      <c r="M101" s="775" t="str">
        <f t="shared" si="9"/>
        <v/>
      </c>
      <c r="N101" s="775"/>
      <c r="O101" s="407"/>
      <c r="P101" s="857"/>
      <c r="Q101" s="408"/>
      <c r="R101" s="731" t="str">
        <f t="shared" si="17"/>
        <v>00002.5</v>
      </c>
      <c r="S101" s="732">
        <v>4</v>
      </c>
      <c r="T101" s="735" t="str">
        <f t="shared" si="11"/>
        <v>4</v>
      </c>
      <c r="U101" s="776">
        <f t="shared" si="12"/>
        <v>0</v>
      </c>
      <c r="V101" s="776">
        <f t="shared" si="13"/>
        <v>0</v>
      </c>
      <c r="W101" s="776">
        <f t="shared" si="14"/>
        <v>0</v>
      </c>
      <c r="X101" s="776">
        <f t="shared" si="15"/>
        <v>0</v>
      </c>
      <c r="Y101" s="777">
        <f t="shared" si="16"/>
        <v>2.5</v>
      </c>
      <c r="Z101" s="410">
        <v>0</v>
      </c>
    </row>
    <row r="102" spans="1:26" s="410" customFormat="1" ht="30" customHeight="1">
      <c r="A102" s="818" t="s">
        <v>321</v>
      </c>
      <c r="B102" s="818" t="s">
        <v>321</v>
      </c>
      <c r="C102" s="799"/>
      <c r="D102" s="812"/>
      <c r="E102" s="811"/>
      <c r="F102" s="811"/>
      <c r="G102" s="788"/>
      <c r="H102" s="788"/>
      <c r="I102" s="817"/>
      <c r="J102" s="817"/>
      <c r="K102" s="817"/>
      <c r="L102" s="820"/>
      <c r="M102" s="775" t="str">
        <f t="shared" si="9"/>
        <v/>
      </c>
      <c r="N102" s="775"/>
      <c r="O102" s="407"/>
      <c r="P102" s="857"/>
      <c r="Q102" s="655"/>
      <c r="R102" s="731" t="str">
        <f t="shared" si="17"/>
        <v>00002.5</v>
      </c>
      <c r="S102" s="732">
        <v>4</v>
      </c>
      <c r="T102" s="735" t="str">
        <f t="shared" si="11"/>
        <v>4</v>
      </c>
      <c r="U102" s="776">
        <f t="shared" si="12"/>
        <v>0</v>
      </c>
      <c r="V102" s="776">
        <f t="shared" si="13"/>
        <v>0</v>
      </c>
      <c r="W102" s="776">
        <f t="shared" si="14"/>
        <v>0</v>
      </c>
      <c r="X102" s="776">
        <f t="shared" si="15"/>
        <v>0</v>
      </c>
      <c r="Y102" s="777">
        <f t="shared" si="16"/>
        <v>2.5</v>
      </c>
      <c r="Z102" s="410">
        <v>0</v>
      </c>
    </row>
    <row r="103" spans="1:26" s="410" customFormat="1" ht="30" customHeight="1">
      <c r="A103" s="818" t="s">
        <v>322</v>
      </c>
      <c r="B103" s="818" t="s">
        <v>322</v>
      </c>
      <c r="C103" s="802"/>
      <c r="D103" s="812"/>
      <c r="E103" s="811"/>
      <c r="F103" s="811"/>
      <c r="G103" s="790"/>
      <c r="H103" s="790"/>
      <c r="I103" s="815"/>
      <c r="J103" s="815"/>
      <c r="K103" s="815"/>
      <c r="L103" s="820"/>
      <c r="M103" s="775" t="str">
        <f t="shared" si="9"/>
        <v/>
      </c>
      <c r="N103" s="775"/>
      <c r="O103" s="407"/>
      <c r="P103" s="857"/>
      <c r="Q103" s="408"/>
      <c r="R103" s="731" t="str">
        <f t="shared" si="17"/>
        <v>00002.5</v>
      </c>
      <c r="S103" s="732">
        <v>4</v>
      </c>
      <c r="T103" s="735" t="str">
        <f t="shared" si="11"/>
        <v>4</v>
      </c>
      <c r="U103" s="776">
        <f t="shared" si="12"/>
        <v>0</v>
      </c>
      <c r="V103" s="776">
        <f t="shared" si="13"/>
        <v>0</v>
      </c>
      <c r="W103" s="776">
        <f t="shared" si="14"/>
        <v>0</v>
      </c>
      <c r="X103" s="776">
        <f t="shared" si="15"/>
        <v>0</v>
      </c>
      <c r="Y103" s="777">
        <f t="shared" si="16"/>
        <v>2.5</v>
      </c>
      <c r="Z103" s="410">
        <v>0</v>
      </c>
    </row>
    <row r="104" spans="1:26" s="410" customFormat="1" ht="30" customHeight="1">
      <c r="A104" s="818" t="s">
        <v>323</v>
      </c>
      <c r="B104" s="818" t="s">
        <v>323</v>
      </c>
      <c r="C104" s="799"/>
      <c r="D104" s="812"/>
      <c r="E104" s="811"/>
      <c r="F104" s="811"/>
      <c r="G104" s="790"/>
      <c r="H104" s="790"/>
      <c r="I104" s="815"/>
      <c r="J104" s="815"/>
      <c r="K104" s="815"/>
      <c r="L104" s="820"/>
      <c r="M104" s="775" t="str">
        <f t="shared" si="9"/>
        <v/>
      </c>
      <c r="N104" s="775"/>
      <c r="O104" s="407"/>
      <c r="P104" s="857"/>
      <c r="Q104" s="408"/>
      <c r="R104" s="731" t="str">
        <f t="shared" si="17"/>
        <v>00002.5</v>
      </c>
      <c r="S104" s="732">
        <v>4</v>
      </c>
      <c r="T104" s="735" t="str">
        <f t="shared" si="11"/>
        <v>4</v>
      </c>
      <c r="U104" s="776">
        <f t="shared" si="12"/>
        <v>0</v>
      </c>
      <c r="V104" s="776">
        <f t="shared" si="13"/>
        <v>0</v>
      </c>
      <c r="W104" s="776">
        <f t="shared" si="14"/>
        <v>0</v>
      </c>
      <c r="X104" s="776">
        <f t="shared" si="15"/>
        <v>0</v>
      </c>
      <c r="Y104" s="777">
        <f t="shared" si="16"/>
        <v>2.5</v>
      </c>
      <c r="Z104" s="410">
        <v>0</v>
      </c>
    </row>
    <row r="105" spans="1:26" s="410" customFormat="1" ht="30" customHeight="1">
      <c r="A105" s="818" t="s">
        <v>324</v>
      </c>
      <c r="B105" s="818" t="s">
        <v>324</v>
      </c>
      <c r="C105" s="799"/>
      <c r="D105" s="812"/>
      <c r="E105" s="811"/>
      <c r="F105" s="811"/>
      <c r="G105" s="788"/>
      <c r="H105" s="788"/>
      <c r="I105" s="815"/>
      <c r="J105" s="815"/>
      <c r="K105" s="815"/>
      <c r="L105" s="820"/>
      <c r="M105" s="775" t="str">
        <f t="shared" si="9"/>
        <v/>
      </c>
      <c r="N105" s="775"/>
      <c r="O105" s="407"/>
      <c r="P105" s="857"/>
      <c r="Q105" s="408"/>
      <c r="R105" s="731" t="str">
        <f t="shared" si="17"/>
        <v>00002.5</v>
      </c>
      <c r="S105" s="732">
        <v>4</v>
      </c>
      <c r="T105" s="735" t="str">
        <f t="shared" si="11"/>
        <v>4</v>
      </c>
      <c r="U105" s="776">
        <f t="shared" si="12"/>
        <v>0</v>
      </c>
      <c r="V105" s="776">
        <f t="shared" si="13"/>
        <v>0</v>
      </c>
      <c r="W105" s="776">
        <f t="shared" si="14"/>
        <v>0</v>
      </c>
      <c r="X105" s="776">
        <f t="shared" si="15"/>
        <v>0</v>
      </c>
      <c r="Y105" s="777">
        <f t="shared" si="16"/>
        <v>2.5</v>
      </c>
      <c r="Z105" s="410">
        <v>0</v>
      </c>
    </row>
    <row r="106" spans="1:26" s="410" customFormat="1" ht="30" customHeight="1">
      <c r="A106" s="818" t="s">
        <v>325</v>
      </c>
      <c r="B106" s="818" t="s">
        <v>325</v>
      </c>
      <c r="C106" s="799"/>
      <c r="D106" s="812"/>
      <c r="E106" s="811"/>
      <c r="F106" s="811"/>
      <c r="G106" s="788"/>
      <c r="H106" s="788"/>
      <c r="I106" s="815"/>
      <c r="J106" s="815"/>
      <c r="K106" s="815"/>
      <c r="L106" s="820"/>
      <c r="M106" s="775" t="str">
        <f t="shared" si="9"/>
        <v/>
      </c>
      <c r="N106" s="775"/>
      <c r="O106" s="407"/>
      <c r="P106" s="857"/>
      <c r="Q106" s="408"/>
      <c r="R106" s="731" t="str">
        <f t="shared" si="17"/>
        <v>00002.5</v>
      </c>
      <c r="S106" s="732">
        <v>4</v>
      </c>
      <c r="T106" s="735" t="str">
        <f t="shared" si="11"/>
        <v>4</v>
      </c>
      <c r="U106" s="776">
        <f t="shared" si="12"/>
        <v>0</v>
      </c>
      <c r="V106" s="776">
        <f t="shared" si="13"/>
        <v>0</v>
      </c>
      <c r="W106" s="776">
        <f t="shared" si="14"/>
        <v>0</v>
      </c>
      <c r="X106" s="776">
        <f t="shared" si="15"/>
        <v>0</v>
      </c>
      <c r="Y106" s="777">
        <f t="shared" si="16"/>
        <v>2.5</v>
      </c>
      <c r="Z106" s="410">
        <v>0</v>
      </c>
    </row>
    <row r="107" spans="1:26" s="410" customFormat="1" ht="30" customHeight="1">
      <c r="A107" s="818" t="s">
        <v>326</v>
      </c>
      <c r="B107" s="818" t="s">
        <v>326</v>
      </c>
      <c r="C107" s="799"/>
      <c r="D107" s="812"/>
      <c r="E107" s="811"/>
      <c r="F107" s="811"/>
      <c r="G107" s="788"/>
      <c r="H107" s="788"/>
      <c r="I107" s="815"/>
      <c r="J107" s="815"/>
      <c r="K107" s="815"/>
      <c r="L107" s="820"/>
      <c r="M107" s="775" t="str">
        <f t="shared" si="9"/>
        <v/>
      </c>
      <c r="N107" s="775"/>
      <c r="O107" s="407"/>
      <c r="P107" s="857"/>
      <c r="Q107" s="408"/>
      <c r="R107" s="731" t="str">
        <f t="shared" si="17"/>
        <v>00002.5</v>
      </c>
      <c r="S107" s="732">
        <v>4</v>
      </c>
      <c r="T107" s="735" t="str">
        <f t="shared" si="11"/>
        <v>4</v>
      </c>
      <c r="U107" s="776">
        <f t="shared" si="12"/>
        <v>0</v>
      </c>
      <c r="V107" s="776">
        <f t="shared" si="13"/>
        <v>0</v>
      </c>
      <c r="W107" s="776">
        <f t="shared" si="14"/>
        <v>0</v>
      </c>
      <c r="X107" s="776">
        <f t="shared" si="15"/>
        <v>0</v>
      </c>
      <c r="Y107" s="777">
        <f t="shared" si="16"/>
        <v>2.5</v>
      </c>
      <c r="Z107" s="410">
        <v>0</v>
      </c>
    </row>
    <row r="108" spans="1:26" s="410" customFormat="1" ht="30" customHeight="1">
      <c r="A108" s="818" t="s">
        <v>327</v>
      </c>
      <c r="B108" s="818" t="s">
        <v>327</v>
      </c>
      <c r="C108" s="799"/>
      <c r="D108" s="812"/>
      <c r="E108" s="811"/>
      <c r="F108" s="811"/>
      <c r="G108" s="788"/>
      <c r="H108" s="788"/>
      <c r="I108" s="815"/>
      <c r="J108" s="815"/>
      <c r="K108" s="815"/>
      <c r="L108" s="820"/>
      <c r="M108" s="775" t="str">
        <f t="shared" si="9"/>
        <v/>
      </c>
      <c r="N108" s="775"/>
      <c r="O108" s="407"/>
      <c r="P108" s="857"/>
      <c r="Q108" s="408"/>
      <c r="R108" s="731" t="str">
        <f t="shared" si="17"/>
        <v>00002.5</v>
      </c>
      <c r="S108" s="732">
        <v>4</v>
      </c>
      <c r="T108" s="735" t="str">
        <f t="shared" si="11"/>
        <v>4</v>
      </c>
      <c r="U108" s="776">
        <f t="shared" si="12"/>
        <v>0</v>
      </c>
      <c r="V108" s="776">
        <f t="shared" si="13"/>
        <v>0</v>
      </c>
      <c r="W108" s="776">
        <f t="shared" si="14"/>
        <v>0</v>
      </c>
      <c r="X108" s="776">
        <f t="shared" si="15"/>
        <v>0</v>
      </c>
      <c r="Y108" s="777">
        <f t="shared" si="16"/>
        <v>2.5</v>
      </c>
      <c r="Z108" s="410">
        <v>0</v>
      </c>
    </row>
    <row r="109" spans="1:26" s="410" customFormat="1" ht="30" customHeight="1">
      <c r="A109" s="818" t="s">
        <v>328</v>
      </c>
      <c r="B109" s="818" t="s">
        <v>328</v>
      </c>
      <c r="C109" s="802"/>
      <c r="D109" s="812"/>
      <c r="E109" s="811"/>
      <c r="F109" s="811"/>
      <c r="G109" s="788"/>
      <c r="H109" s="788"/>
      <c r="I109" s="815"/>
      <c r="J109" s="815"/>
      <c r="K109" s="815"/>
      <c r="L109" s="820"/>
      <c r="M109" s="775" t="str">
        <f t="shared" si="9"/>
        <v/>
      </c>
      <c r="N109" s="775"/>
      <c r="O109" s="407"/>
      <c r="P109" s="857"/>
      <c r="Q109" s="408"/>
      <c r="R109" s="731" t="str">
        <f t="shared" si="17"/>
        <v>00002.5</v>
      </c>
      <c r="S109" s="732">
        <v>4</v>
      </c>
      <c r="T109" s="735" t="str">
        <f t="shared" si="11"/>
        <v>4</v>
      </c>
      <c r="U109" s="776">
        <f t="shared" si="12"/>
        <v>0</v>
      </c>
      <c r="V109" s="776">
        <f t="shared" si="13"/>
        <v>0</v>
      </c>
      <c r="W109" s="776">
        <f t="shared" si="14"/>
        <v>0</v>
      </c>
      <c r="X109" s="776">
        <f t="shared" si="15"/>
        <v>0</v>
      </c>
      <c r="Y109" s="777">
        <f t="shared" si="16"/>
        <v>2.5</v>
      </c>
      <c r="Z109" s="410">
        <v>0</v>
      </c>
    </row>
    <row r="110" spans="1:26" s="410" customFormat="1" ht="30" customHeight="1">
      <c r="A110" s="818" t="s">
        <v>329</v>
      </c>
      <c r="B110" s="818" t="s">
        <v>329</v>
      </c>
      <c r="C110" s="802"/>
      <c r="D110" s="812"/>
      <c r="E110" s="811"/>
      <c r="F110" s="811"/>
      <c r="G110" s="788"/>
      <c r="H110" s="788"/>
      <c r="I110" s="815"/>
      <c r="J110" s="815"/>
      <c r="K110" s="815"/>
      <c r="L110" s="820"/>
      <c r="M110" s="775" t="str">
        <f t="shared" si="9"/>
        <v/>
      </c>
      <c r="N110" s="775"/>
      <c r="O110" s="407"/>
      <c r="P110" s="857"/>
      <c r="Q110" s="455"/>
      <c r="R110" s="731" t="str">
        <f t="shared" si="17"/>
        <v>00002.5</v>
      </c>
      <c r="S110" s="732">
        <v>4</v>
      </c>
      <c r="T110" s="735" t="str">
        <f t="shared" si="11"/>
        <v>4</v>
      </c>
      <c r="U110" s="776">
        <f t="shared" si="12"/>
        <v>0</v>
      </c>
      <c r="V110" s="776">
        <f t="shared" si="13"/>
        <v>0</v>
      </c>
      <c r="W110" s="776">
        <f t="shared" si="14"/>
        <v>0</v>
      </c>
      <c r="X110" s="776">
        <f t="shared" si="15"/>
        <v>0</v>
      </c>
      <c r="Y110" s="777">
        <f t="shared" si="16"/>
        <v>2.5</v>
      </c>
      <c r="Z110" s="410">
        <v>0</v>
      </c>
    </row>
    <row r="111" spans="1:26" s="410" customFormat="1" ht="30" customHeight="1">
      <c r="A111" s="804"/>
      <c r="B111" s="804"/>
      <c r="C111" s="805" t="s">
        <v>38</v>
      </c>
      <c r="D111" s="806"/>
      <c r="E111" s="801">
        <f>SUM(E91:E110)</f>
        <v>0</v>
      </c>
      <c r="F111" s="801">
        <f>SUM(F91:F110)</f>
        <v>0</v>
      </c>
      <c r="G111" s="800"/>
      <c r="H111" s="800"/>
      <c r="I111" s="800"/>
      <c r="J111" s="800"/>
      <c r="K111" s="800"/>
      <c r="L111" s="807"/>
      <c r="M111" s="775" t="str">
        <f t="shared" si="9"/>
        <v/>
      </c>
      <c r="N111" s="775"/>
      <c r="O111" s="407"/>
      <c r="P111" s="857"/>
      <c r="R111" s="731"/>
      <c r="S111" s="732"/>
      <c r="T111" s="735" t="str">
        <f t="shared" si="11"/>
        <v/>
      </c>
      <c r="U111" s="776">
        <f t="shared" si="12"/>
        <v>0</v>
      </c>
      <c r="V111" s="776">
        <f t="shared" si="13"/>
        <v>0</v>
      </c>
      <c r="W111" s="776">
        <f t="shared" si="14"/>
        <v>0</v>
      </c>
      <c r="X111" s="776">
        <f t="shared" si="15"/>
        <v>0</v>
      </c>
      <c r="Y111" s="777">
        <f t="shared" si="16"/>
        <v>2.5</v>
      </c>
    </row>
    <row r="112" spans="1:26" s="410" customFormat="1" ht="30" customHeight="1">
      <c r="A112" s="818" t="s">
        <v>404</v>
      </c>
      <c r="B112" s="818" t="s">
        <v>404</v>
      </c>
      <c r="C112" s="802"/>
      <c r="D112" s="812"/>
      <c r="E112" s="811"/>
      <c r="F112" s="811"/>
      <c r="G112" s="788"/>
      <c r="H112" s="788"/>
      <c r="I112" s="815"/>
      <c r="J112" s="815"/>
      <c r="K112" s="815"/>
      <c r="L112" s="820"/>
      <c r="M112" s="775" t="str">
        <f t="shared" si="9"/>
        <v/>
      </c>
      <c r="N112" s="775"/>
      <c r="O112" s="407"/>
      <c r="P112" s="857"/>
      <c r="Q112" s="455"/>
      <c r="R112" s="731" t="str">
        <f t="shared" si="17"/>
        <v>00002.5</v>
      </c>
      <c r="S112" s="732">
        <v>4</v>
      </c>
      <c r="T112" s="735" t="str">
        <f t="shared" si="11"/>
        <v>4</v>
      </c>
      <c r="U112" s="776">
        <f t="shared" si="12"/>
        <v>0</v>
      </c>
      <c r="V112" s="776">
        <f t="shared" si="13"/>
        <v>0</v>
      </c>
      <c r="W112" s="776">
        <f t="shared" si="14"/>
        <v>0</v>
      </c>
      <c r="X112" s="776">
        <f t="shared" si="15"/>
        <v>0</v>
      </c>
      <c r="Y112" s="777">
        <f t="shared" si="16"/>
        <v>2.5</v>
      </c>
      <c r="Z112" s="410">
        <v>0</v>
      </c>
    </row>
    <row r="113" spans="1:27" s="410" customFormat="1" ht="30" customHeight="1">
      <c r="A113" s="818" t="s">
        <v>330</v>
      </c>
      <c r="B113" s="818" t="s">
        <v>330</v>
      </c>
      <c r="C113" s="802"/>
      <c r="D113" s="812"/>
      <c r="E113" s="811"/>
      <c r="F113" s="811"/>
      <c r="G113" s="788"/>
      <c r="H113" s="788"/>
      <c r="I113" s="815"/>
      <c r="J113" s="815"/>
      <c r="K113" s="815"/>
      <c r="L113" s="820"/>
      <c r="M113" s="775" t="str">
        <f t="shared" si="9"/>
        <v/>
      </c>
      <c r="N113" s="775"/>
      <c r="O113" s="407"/>
      <c r="P113" s="857"/>
      <c r="Q113" s="455"/>
      <c r="R113" s="731" t="str">
        <f t="shared" si="17"/>
        <v>00002.5</v>
      </c>
      <c r="S113" s="732">
        <v>4</v>
      </c>
      <c r="T113" s="735" t="str">
        <f t="shared" si="11"/>
        <v>4</v>
      </c>
      <c r="U113" s="776">
        <f t="shared" si="12"/>
        <v>0</v>
      </c>
      <c r="V113" s="776">
        <f t="shared" si="13"/>
        <v>0</v>
      </c>
      <c r="W113" s="776">
        <f t="shared" si="14"/>
        <v>0</v>
      </c>
      <c r="X113" s="776">
        <f t="shared" si="15"/>
        <v>0</v>
      </c>
      <c r="Y113" s="777">
        <f t="shared" si="16"/>
        <v>2.5</v>
      </c>
      <c r="Z113" s="410">
        <v>0</v>
      </c>
    </row>
    <row r="114" spans="1:27" s="410" customFormat="1" ht="30" customHeight="1">
      <c r="A114" s="818" t="s">
        <v>331</v>
      </c>
      <c r="B114" s="818" t="s">
        <v>331</v>
      </c>
      <c r="C114" s="814"/>
      <c r="D114" s="812"/>
      <c r="E114" s="813"/>
      <c r="F114" s="813"/>
      <c r="G114" s="790"/>
      <c r="H114" s="790"/>
      <c r="I114" s="815"/>
      <c r="J114" s="815"/>
      <c r="K114" s="815"/>
      <c r="L114" s="820"/>
      <c r="M114" s="775" t="str">
        <f t="shared" si="9"/>
        <v/>
      </c>
      <c r="N114" s="775"/>
      <c r="O114" s="407"/>
      <c r="P114" s="857"/>
      <c r="Q114" s="455"/>
      <c r="R114" s="731" t="str">
        <f t="shared" si="17"/>
        <v>00002.5</v>
      </c>
      <c r="S114" s="732">
        <v>4</v>
      </c>
      <c r="T114" s="735" t="str">
        <f t="shared" si="11"/>
        <v>4</v>
      </c>
      <c r="U114" s="776">
        <f t="shared" si="12"/>
        <v>0</v>
      </c>
      <c r="V114" s="776">
        <f t="shared" si="13"/>
        <v>0</v>
      </c>
      <c r="W114" s="776">
        <f t="shared" si="14"/>
        <v>0</v>
      </c>
      <c r="X114" s="776">
        <f t="shared" si="15"/>
        <v>0</v>
      </c>
      <c r="Y114" s="777">
        <f t="shared" si="16"/>
        <v>2.5</v>
      </c>
      <c r="Z114" s="410">
        <v>0</v>
      </c>
    </row>
    <row r="115" spans="1:27" s="410" customFormat="1" ht="30" customHeight="1">
      <c r="A115" s="818" t="s">
        <v>332</v>
      </c>
      <c r="B115" s="818" t="s">
        <v>332</v>
      </c>
      <c r="C115" s="814"/>
      <c r="D115" s="812"/>
      <c r="E115" s="811"/>
      <c r="F115" s="811"/>
      <c r="G115" s="788"/>
      <c r="H115" s="788"/>
      <c r="I115" s="815"/>
      <c r="J115" s="815"/>
      <c r="K115" s="815"/>
      <c r="L115" s="820"/>
      <c r="M115" s="775" t="str">
        <f t="shared" si="9"/>
        <v/>
      </c>
      <c r="N115" s="775"/>
      <c r="O115" s="407"/>
      <c r="P115" s="857"/>
      <c r="Q115" s="408"/>
      <c r="R115" s="731" t="str">
        <f t="shared" si="17"/>
        <v>00002.5</v>
      </c>
      <c r="S115" s="732">
        <v>4</v>
      </c>
      <c r="T115" s="735" t="str">
        <f t="shared" si="11"/>
        <v>4</v>
      </c>
      <c r="U115" s="776">
        <f t="shared" si="12"/>
        <v>0</v>
      </c>
      <c r="V115" s="776">
        <f t="shared" si="13"/>
        <v>0</v>
      </c>
      <c r="W115" s="776">
        <f t="shared" si="14"/>
        <v>0</v>
      </c>
      <c r="X115" s="776">
        <f t="shared" si="15"/>
        <v>0</v>
      </c>
      <c r="Y115" s="777">
        <f t="shared" si="16"/>
        <v>2.5</v>
      </c>
      <c r="Z115" s="408">
        <v>0</v>
      </c>
      <c r="AA115" s="408"/>
    </row>
    <row r="116" spans="1:27" s="410" customFormat="1" ht="30" customHeight="1">
      <c r="A116" s="818"/>
      <c r="B116" s="818"/>
      <c r="C116" s="814"/>
      <c r="D116" s="812"/>
      <c r="E116" s="811"/>
      <c r="F116" s="811"/>
      <c r="G116" s="788"/>
      <c r="H116" s="788"/>
      <c r="I116" s="815"/>
      <c r="J116" s="815"/>
      <c r="K116" s="815"/>
      <c r="L116" s="820"/>
      <c r="M116" s="775" t="str">
        <f t="shared" si="9"/>
        <v/>
      </c>
      <c r="N116" s="775"/>
      <c r="O116" s="407"/>
      <c r="P116" s="857"/>
      <c r="Q116" s="455"/>
      <c r="R116" s="408"/>
      <c r="S116" s="732"/>
      <c r="T116" s="735" t="str">
        <f t="shared" si="11"/>
        <v/>
      </c>
      <c r="U116" s="776">
        <f t="shared" si="12"/>
        <v>0</v>
      </c>
      <c r="V116" s="776">
        <f t="shared" si="13"/>
        <v>0</v>
      </c>
      <c r="W116" s="776">
        <f t="shared" si="14"/>
        <v>0</v>
      </c>
      <c r="X116" s="776">
        <f t="shared" si="15"/>
        <v>0</v>
      </c>
      <c r="Y116" s="777">
        <f t="shared" si="16"/>
        <v>2.5</v>
      </c>
      <c r="Z116" s="408">
        <v>0</v>
      </c>
      <c r="AA116" s="408"/>
    </row>
    <row r="117" spans="1:27" s="410" customFormat="1" ht="30" customHeight="1">
      <c r="A117" s="818"/>
      <c r="B117" s="818"/>
      <c r="C117" s="814"/>
      <c r="D117" s="812"/>
      <c r="E117" s="811"/>
      <c r="F117" s="811"/>
      <c r="G117" s="788"/>
      <c r="H117" s="788"/>
      <c r="I117" s="815"/>
      <c r="J117" s="815"/>
      <c r="K117" s="815"/>
      <c r="L117" s="820"/>
      <c r="M117" s="775" t="str">
        <f t="shared" si="9"/>
        <v/>
      </c>
      <c r="N117" s="775"/>
      <c r="O117" s="407"/>
      <c r="P117" s="857"/>
      <c r="Q117" s="408"/>
      <c r="R117" s="408"/>
      <c r="S117" s="732"/>
      <c r="T117" s="735" t="str">
        <f t="shared" si="11"/>
        <v/>
      </c>
      <c r="U117" s="776">
        <f t="shared" si="12"/>
        <v>0</v>
      </c>
      <c r="V117" s="776">
        <f t="shared" si="13"/>
        <v>0</v>
      </c>
      <c r="W117" s="776">
        <f t="shared" si="14"/>
        <v>0</v>
      </c>
      <c r="X117" s="776">
        <f t="shared" si="15"/>
        <v>0</v>
      </c>
      <c r="Y117" s="777">
        <f t="shared" si="16"/>
        <v>2.5</v>
      </c>
      <c r="Z117" s="410">
        <v>0</v>
      </c>
    </row>
    <row r="118" spans="1:27" s="410" customFormat="1" ht="30" customHeight="1">
      <c r="A118" s="818"/>
      <c r="B118" s="818"/>
      <c r="C118" s="814"/>
      <c r="D118" s="812"/>
      <c r="E118" s="811"/>
      <c r="F118" s="811"/>
      <c r="G118" s="788"/>
      <c r="H118" s="788"/>
      <c r="I118" s="815"/>
      <c r="J118" s="815"/>
      <c r="K118" s="815"/>
      <c r="L118" s="820"/>
      <c r="M118" s="775" t="str">
        <f t="shared" si="9"/>
        <v/>
      </c>
      <c r="N118" s="775"/>
      <c r="O118" s="407"/>
      <c r="P118" s="857"/>
      <c r="Q118" s="408"/>
      <c r="R118" s="408"/>
      <c r="S118" s="732"/>
      <c r="T118" s="735" t="str">
        <f t="shared" si="11"/>
        <v/>
      </c>
      <c r="U118" s="776">
        <f t="shared" si="12"/>
        <v>0</v>
      </c>
      <c r="V118" s="776">
        <f t="shared" si="13"/>
        <v>0</v>
      </c>
      <c r="W118" s="776">
        <f t="shared" si="14"/>
        <v>0</v>
      </c>
      <c r="X118" s="776">
        <f t="shared" si="15"/>
        <v>0</v>
      </c>
      <c r="Y118" s="777">
        <f t="shared" si="16"/>
        <v>2.5</v>
      </c>
      <c r="Z118" s="410">
        <v>0</v>
      </c>
    </row>
    <row r="119" spans="1:27" s="410" customFormat="1" ht="30" customHeight="1">
      <c r="A119" s="818"/>
      <c r="B119" s="818"/>
      <c r="C119" s="814"/>
      <c r="D119" s="812"/>
      <c r="E119" s="811"/>
      <c r="F119" s="811"/>
      <c r="G119" s="788"/>
      <c r="H119" s="788"/>
      <c r="I119" s="815"/>
      <c r="J119" s="815"/>
      <c r="K119" s="815"/>
      <c r="L119" s="820"/>
      <c r="M119" s="775" t="str">
        <f t="shared" si="9"/>
        <v/>
      </c>
      <c r="N119" s="775"/>
      <c r="O119" s="407"/>
      <c r="P119" s="857"/>
      <c r="Q119" s="408"/>
      <c r="R119" s="408"/>
      <c r="S119" s="732"/>
      <c r="T119" s="735" t="str">
        <f t="shared" si="11"/>
        <v/>
      </c>
      <c r="U119" s="776">
        <f t="shared" si="12"/>
        <v>0</v>
      </c>
      <c r="V119" s="776">
        <f t="shared" si="13"/>
        <v>0</v>
      </c>
      <c r="W119" s="776">
        <f t="shared" si="14"/>
        <v>0</v>
      </c>
      <c r="X119" s="776">
        <f t="shared" si="15"/>
        <v>0</v>
      </c>
      <c r="Y119" s="777">
        <f t="shared" si="16"/>
        <v>2.5</v>
      </c>
      <c r="Z119" s="410">
        <v>0</v>
      </c>
    </row>
    <row r="120" spans="1:27" s="410" customFormat="1" ht="30" customHeight="1">
      <c r="A120" s="818"/>
      <c r="B120" s="818"/>
      <c r="C120" s="814"/>
      <c r="D120" s="812"/>
      <c r="E120" s="811"/>
      <c r="F120" s="811"/>
      <c r="G120" s="788"/>
      <c r="H120" s="788"/>
      <c r="I120" s="815"/>
      <c r="J120" s="815"/>
      <c r="K120" s="815"/>
      <c r="L120" s="820"/>
      <c r="M120" s="775" t="str">
        <f t="shared" si="9"/>
        <v/>
      </c>
      <c r="N120" s="775"/>
      <c r="O120" s="407"/>
      <c r="P120" s="857"/>
      <c r="Q120" s="408"/>
      <c r="R120" s="408"/>
      <c r="S120" s="732"/>
      <c r="T120" s="735" t="str">
        <f t="shared" si="11"/>
        <v/>
      </c>
      <c r="U120" s="776">
        <f t="shared" si="12"/>
        <v>0</v>
      </c>
      <c r="V120" s="776">
        <f t="shared" si="13"/>
        <v>0</v>
      </c>
      <c r="W120" s="776">
        <f t="shared" si="14"/>
        <v>0</v>
      </c>
      <c r="X120" s="776">
        <f t="shared" si="15"/>
        <v>0</v>
      </c>
      <c r="Y120" s="777">
        <f t="shared" si="16"/>
        <v>2.5</v>
      </c>
      <c r="Z120" s="410">
        <v>0</v>
      </c>
    </row>
    <row r="121" spans="1:27" s="410" customFormat="1" ht="30" customHeight="1">
      <c r="A121" s="818"/>
      <c r="B121" s="818"/>
      <c r="C121" s="814"/>
      <c r="D121" s="812"/>
      <c r="E121" s="811"/>
      <c r="F121" s="811"/>
      <c r="G121" s="788"/>
      <c r="H121" s="788"/>
      <c r="I121" s="815"/>
      <c r="J121" s="815"/>
      <c r="K121" s="815"/>
      <c r="L121" s="820"/>
      <c r="M121" s="775" t="str">
        <f t="shared" si="9"/>
        <v/>
      </c>
      <c r="N121" s="775"/>
      <c r="O121" s="407"/>
      <c r="P121" s="857"/>
      <c r="Q121" s="408"/>
      <c r="R121" s="408"/>
      <c r="S121" s="732"/>
      <c r="T121" s="735" t="str">
        <f t="shared" si="11"/>
        <v/>
      </c>
      <c r="U121" s="776">
        <f t="shared" si="12"/>
        <v>0</v>
      </c>
      <c r="V121" s="776">
        <f t="shared" si="13"/>
        <v>0</v>
      </c>
      <c r="W121" s="776">
        <f t="shared" si="14"/>
        <v>0</v>
      </c>
      <c r="X121" s="776">
        <f t="shared" si="15"/>
        <v>0</v>
      </c>
      <c r="Y121" s="777">
        <f t="shared" si="16"/>
        <v>2.5</v>
      </c>
      <c r="Z121" s="410">
        <v>0</v>
      </c>
    </row>
    <row r="122" spans="1:27" s="410" customFormat="1" ht="30" customHeight="1">
      <c r="A122" s="818"/>
      <c r="B122" s="818"/>
      <c r="C122" s="814"/>
      <c r="D122" s="815"/>
      <c r="E122" s="787"/>
      <c r="F122" s="787"/>
      <c r="G122" s="817"/>
      <c r="H122" s="817"/>
      <c r="I122" s="815"/>
      <c r="J122" s="815"/>
      <c r="K122" s="815"/>
      <c r="L122" s="820"/>
      <c r="M122" s="775" t="str">
        <f t="shared" si="9"/>
        <v/>
      </c>
      <c r="N122" s="775"/>
      <c r="O122" s="407"/>
      <c r="P122" s="857"/>
      <c r="Q122" s="408"/>
      <c r="R122" s="408"/>
      <c r="S122" s="732"/>
      <c r="T122" s="735" t="str">
        <f t="shared" si="11"/>
        <v/>
      </c>
      <c r="U122" s="776">
        <f t="shared" si="12"/>
        <v>0</v>
      </c>
      <c r="V122" s="776">
        <f t="shared" si="13"/>
        <v>0</v>
      </c>
      <c r="W122" s="776">
        <f t="shared" si="14"/>
        <v>0</v>
      </c>
      <c r="X122" s="776">
        <f t="shared" si="15"/>
        <v>0</v>
      </c>
      <c r="Y122" s="777">
        <f t="shared" si="16"/>
        <v>2.5</v>
      </c>
      <c r="Z122" s="410">
        <v>0</v>
      </c>
    </row>
    <row r="123" spans="1:27" s="410" customFormat="1" ht="30" customHeight="1">
      <c r="A123" s="815"/>
      <c r="B123" s="815"/>
      <c r="C123" s="814"/>
      <c r="D123" s="815"/>
      <c r="E123" s="787"/>
      <c r="F123" s="787"/>
      <c r="G123" s="815"/>
      <c r="H123" s="815"/>
      <c r="I123" s="815"/>
      <c r="J123" s="815"/>
      <c r="K123" s="815"/>
      <c r="L123" s="820"/>
      <c r="M123" s="775" t="str">
        <f t="shared" si="9"/>
        <v/>
      </c>
      <c r="N123" s="775"/>
      <c r="O123" s="407"/>
      <c r="P123" s="857"/>
      <c r="Q123" s="408"/>
      <c r="R123" s="408"/>
      <c r="S123" s="732"/>
      <c r="T123" s="735" t="str">
        <f t="shared" si="11"/>
        <v/>
      </c>
      <c r="U123" s="776">
        <f t="shared" si="12"/>
        <v>0</v>
      </c>
      <c r="V123" s="776">
        <f t="shared" si="13"/>
        <v>0</v>
      </c>
      <c r="W123" s="776">
        <f t="shared" si="14"/>
        <v>0</v>
      </c>
      <c r="X123" s="776">
        <f t="shared" si="15"/>
        <v>0</v>
      </c>
      <c r="Y123" s="777">
        <f t="shared" si="16"/>
        <v>2.5</v>
      </c>
      <c r="Z123" s="410">
        <v>0</v>
      </c>
    </row>
    <row r="124" spans="1:27" s="410" customFormat="1" ht="30" customHeight="1">
      <c r="A124" s="815"/>
      <c r="B124" s="815"/>
      <c r="C124" s="814"/>
      <c r="D124" s="815"/>
      <c r="E124" s="787"/>
      <c r="F124" s="787"/>
      <c r="G124" s="815"/>
      <c r="H124" s="815"/>
      <c r="I124" s="815"/>
      <c r="J124" s="815"/>
      <c r="K124" s="815"/>
      <c r="L124" s="820"/>
      <c r="M124" s="775" t="str">
        <f t="shared" si="9"/>
        <v/>
      </c>
      <c r="N124" s="775"/>
      <c r="O124" s="407"/>
      <c r="P124" s="857"/>
      <c r="Q124" s="408"/>
      <c r="R124" s="408"/>
      <c r="S124" s="732"/>
      <c r="T124" s="735" t="str">
        <f t="shared" si="11"/>
        <v/>
      </c>
      <c r="U124" s="776">
        <f t="shared" si="12"/>
        <v>0</v>
      </c>
      <c r="V124" s="776">
        <f t="shared" si="13"/>
        <v>0</v>
      </c>
      <c r="W124" s="776">
        <f t="shared" si="14"/>
        <v>0</v>
      </c>
      <c r="X124" s="776">
        <f t="shared" si="15"/>
        <v>0</v>
      </c>
      <c r="Y124" s="777">
        <f t="shared" si="16"/>
        <v>2.5</v>
      </c>
      <c r="Z124" s="410">
        <v>0</v>
      </c>
    </row>
    <row r="125" spans="1:27" s="410" customFormat="1" ht="30" customHeight="1">
      <c r="A125" s="815"/>
      <c r="B125" s="815"/>
      <c r="C125" s="814"/>
      <c r="D125" s="815"/>
      <c r="E125" s="787"/>
      <c r="F125" s="787"/>
      <c r="G125" s="815"/>
      <c r="H125" s="815"/>
      <c r="I125" s="815"/>
      <c r="J125" s="815"/>
      <c r="K125" s="815"/>
      <c r="L125" s="820"/>
      <c r="M125" s="775" t="str">
        <f t="shared" si="9"/>
        <v/>
      </c>
      <c r="N125" s="775"/>
      <c r="O125" s="407"/>
      <c r="P125" s="857"/>
      <c r="Q125" s="408"/>
      <c r="R125" s="408"/>
      <c r="S125" s="732"/>
      <c r="T125" s="735" t="str">
        <f t="shared" si="11"/>
        <v/>
      </c>
      <c r="U125" s="776">
        <f t="shared" si="12"/>
        <v>0</v>
      </c>
      <c r="V125" s="776">
        <f t="shared" si="13"/>
        <v>0</v>
      </c>
      <c r="W125" s="776">
        <f t="shared" si="14"/>
        <v>0</v>
      </c>
      <c r="X125" s="776">
        <f t="shared" si="15"/>
        <v>0</v>
      </c>
      <c r="Y125" s="777">
        <f t="shared" si="16"/>
        <v>2.5</v>
      </c>
      <c r="Z125" s="410">
        <v>0</v>
      </c>
    </row>
    <row r="126" spans="1:27" s="410" customFormat="1" ht="30" customHeight="1">
      <c r="A126" s="815"/>
      <c r="B126" s="815"/>
      <c r="C126" s="814"/>
      <c r="D126" s="815"/>
      <c r="E126" s="787"/>
      <c r="F126" s="787"/>
      <c r="G126" s="815"/>
      <c r="H126" s="815"/>
      <c r="I126" s="815"/>
      <c r="J126" s="815"/>
      <c r="K126" s="815"/>
      <c r="L126" s="820"/>
      <c r="M126" s="775" t="str">
        <f t="shared" si="9"/>
        <v/>
      </c>
      <c r="N126" s="775"/>
      <c r="O126" s="407"/>
      <c r="P126" s="857"/>
      <c r="Q126" s="408"/>
      <c r="R126" s="408"/>
      <c r="S126" s="732"/>
      <c r="T126" s="735" t="str">
        <f t="shared" si="11"/>
        <v/>
      </c>
      <c r="U126" s="776">
        <f t="shared" si="12"/>
        <v>0</v>
      </c>
      <c r="V126" s="776">
        <f t="shared" si="13"/>
        <v>0</v>
      </c>
      <c r="W126" s="776">
        <f t="shared" si="14"/>
        <v>0</v>
      </c>
      <c r="X126" s="776">
        <f t="shared" si="15"/>
        <v>0</v>
      </c>
      <c r="Y126" s="777">
        <f t="shared" si="16"/>
        <v>2.5</v>
      </c>
      <c r="Z126" s="410">
        <v>0</v>
      </c>
    </row>
    <row r="127" spans="1:27" s="410" customFormat="1" ht="30" customHeight="1">
      <c r="A127" s="815"/>
      <c r="B127" s="815"/>
      <c r="C127" s="814"/>
      <c r="D127" s="815"/>
      <c r="E127" s="787"/>
      <c r="F127" s="787"/>
      <c r="G127" s="815"/>
      <c r="H127" s="815"/>
      <c r="I127" s="815"/>
      <c r="J127" s="815"/>
      <c r="K127" s="815"/>
      <c r="L127" s="820"/>
      <c r="M127" s="775" t="str">
        <f t="shared" si="9"/>
        <v/>
      </c>
      <c r="N127" s="775"/>
      <c r="O127" s="407"/>
      <c r="P127" s="857"/>
      <c r="Q127" s="408"/>
      <c r="R127" s="408"/>
      <c r="S127" s="732"/>
      <c r="T127" s="735" t="str">
        <f t="shared" si="11"/>
        <v/>
      </c>
      <c r="U127" s="776">
        <f t="shared" si="12"/>
        <v>0</v>
      </c>
      <c r="V127" s="776">
        <f t="shared" si="13"/>
        <v>0</v>
      </c>
      <c r="W127" s="776">
        <f t="shared" si="14"/>
        <v>0</v>
      </c>
      <c r="X127" s="776">
        <f t="shared" si="15"/>
        <v>0</v>
      </c>
      <c r="Y127" s="777">
        <f t="shared" si="16"/>
        <v>2.5</v>
      </c>
      <c r="Z127" s="410">
        <v>0</v>
      </c>
    </row>
    <row r="128" spans="1:27" s="410" customFormat="1" ht="30" customHeight="1">
      <c r="A128" s="815"/>
      <c r="B128" s="815"/>
      <c r="C128" s="814"/>
      <c r="D128" s="815"/>
      <c r="E128" s="787"/>
      <c r="F128" s="787"/>
      <c r="G128" s="815"/>
      <c r="H128" s="815"/>
      <c r="I128" s="815"/>
      <c r="J128" s="815"/>
      <c r="K128" s="815"/>
      <c r="L128" s="820"/>
      <c r="M128" s="775" t="str">
        <f t="shared" si="9"/>
        <v/>
      </c>
      <c r="N128" s="775"/>
      <c r="O128" s="407"/>
      <c r="P128" s="857"/>
      <c r="Q128" s="408"/>
      <c r="R128" s="408"/>
      <c r="S128" s="732"/>
      <c r="T128" s="735" t="str">
        <f t="shared" si="11"/>
        <v/>
      </c>
      <c r="U128" s="776">
        <f t="shared" si="12"/>
        <v>0</v>
      </c>
      <c r="V128" s="776">
        <f t="shared" si="13"/>
        <v>0</v>
      </c>
      <c r="W128" s="776">
        <f t="shared" si="14"/>
        <v>0</v>
      </c>
      <c r="X128" s="776">
        <f t="shared" si="15"/>
        <v>0</v>
      </c>
      <c r="Y128" s="777">
        <f t="shared" si="16"/>
        <v>2.5</v>
      </c>
      <c r="Z128" s="410">
        <v>0</v>
      </c>
    </row>
    <row r="129" spans="1:26" s="410" customFormat="1" ht="30" customHeight="1">
      <c r="A129" s="815"/>
      <c r="B129" s="815"/>
      <c r="C129" s="814"/>
      <c r="D129" s="815"/>
      <c r="E129" s="787"/>
      <c r="F129" s="787"/>
      <c r="G129" s="815"/>
      <c r="H129" s="815"/>
      <c r="I129" s="815"/>
      <c r="J129" s="815"/>
      <c r="K129" s="815"/>
      <c r="L129" s="820"/>
      <c r="M129" s="775" t="str">
        <f t="shared" si="9"/>
        <v/>
      </c>
      <c r="N129" s="775"/>
      <c r="O129" s="407"/>
      <c r="P129" s="857"/>
      <c r="Q129" s="408"/>
      <c r="R129" s="408"/>
      <c r="S129" s="732"/>
      <c r="T129" s="735" t="str">
        <f t="shared" si="11"/>
        <v/>
      </c>
      <c r="U129" s="776">
        <f t="shared" si="12"/>
        <v>0</v>
      </c>
      <c r="V129" s="776">
        <f t="shared" si="13"/>
        <v>0</v>
      </c>
      <c r="W129" s="776">
        <f t="shared" si="14"/>
        <v>0</v>
      </c>
      <c r="X129" s="776">
        <f t="shared" si="15"/>
        <v>0</v>
      </c>
      <c r="Y129" s="777">
        <f t="shared" si="16"/>
        <v>2.5</v>
      </c>
      <c r="Z129" s="410">
        <v>0</v>
      </c>
    </row>
    <row r="130" spans="1:26" s="410" customFormat="1" ht="30" customHeight="1">
      <c r="A130" s="815"/>
      <c r="B130" s="815"/>
      <c r="C130" s="814"/>
      <c r="D130" s="815"/>
      <c r="E130" s="787"/>
      <c r="F130" s="787"/>
      <c r="G130" s="815"/>
      <c r="H130" s="815"/>
      <c r="I130" s="815"/>
      <c r="J130" s="815"/>
      <c r="K130" s="815"/>
      <c r="L130" s="820"/>
      <c r="M130" s="775" t="str">
        <f t="shared" si="9"/>
        <v/>
      </c>
      <c r="N130" s="775"/>
      <c r="O130" s="407"/>
      <c r="P130" s="857"/>
      <c r="Q130" s="408"/>
      <c r="R130" s="408"/>
      <c r="S130" s="732"/>
      <c r="T130" s="735" t="str">
        <f t="shared" si="11"/>
        <v/>
      </c>
      <c r="U130" s="776">
        <f t="shared" si="12"/>
        <v>0</v>
      </c>
      <c r="V130" s="776">
        <f t="shared" si="13"/>
        <v>0</v>
      </c>
      <c r="W130" s="776">
        <f t="shared" si="14"/>
        <v>0</v>
      </c>
      <c r="X130" s="776">
        <f t="shared" si="15"/>
        <v>0</v>
      </c>
      <c r="Y130" s="777">
        <f t="shared" si="16"/>
        <v>2.5</v>
      </c>
      <c r="Z130" s="410">
        <v>0</v>
      </c>
    </row>
    <row r="131" spans="1:26" s="410" customFormat="1" ht="30" customHeight="1">
      <c r="A131" s="804"/>
      <c r="B131" s="804"/>
      <c r="C131" s="805" t="s">
        <v>38</v>
      </c>
      <c r="D131" s="806"/>
      <c r="E131" s="801">
        <f>SUM(E112:E130)</f>
        <v>0</v>
      </c>
      <c r="F131" s="801">
        <f>SUM(F112:F130)</f>
        <v>0</v>
      </c>
      <c r="G131" s="800"/>
      <c r="H131" s="800"/>
      <c r="I131" s="800"/>
      <c r="J131" s="800"/>
      <c r="K131" s="800"/>
      <c r="L131" s="807"/>
      <c r="M131" s="775" t="str">
        <f t="shared" si="9"/>
        <v/>
      </c>
      <c r="N131" s="775"/>
      <c r="O131" s="407"/>
      <c r="P131" s="857"/>
      <c r="Q131" s="408"/>
      <c r="R131" s="408"/>
      <c r="S131" s="732"/>
      <c r="T131" s="735" t="str">
        <f t="shared" si="11"/>
        <v/>
      </c>
      <c r="U131" s="776">
        <f t="shared" si="12"/>
        <v>0</v>
      </c>
      <c r="V131" s="776">
        <f t="shared" si="13"/>
        <v>0</v>
      </c>
      <c r="W131" s="776">
        <f t="shared" si="14"/>
        <v>0</v>
      </c>
      <c r="X131" s="776">
        <f t="shared" si="15"/>
        <v>0</v>
      </c>
      <c r="Y131" s="777">
        <f t="shared" si="16"/>
        <v>2.5</v>
      </c>
      <c r="Z131" s="410">
        <v>0</v>
      </c>
    </row>
    <row r="132" spans="1:26" s="410" customFormat="1" ht="30" customHeight="1">
      <c r="A132" s="804"/>
      <c r="B132" s="804"/>
      <c r="C132" s="805" t="s">
        <v>405</v>
      </c>
      <c r="D132" s="806"/>
      <c r="E132" s="801" t="e">
        <f>E131+E111+E90+#REF!+#REF!</f>
        <v>#REF!</v>
      </c>
      <c r="F132" s="801" t="e">
        <f>F131+F111+F90+#REF!+#REF!</f>
        <v>#REF!</v>
      </c>
      <c r="G132" s="800"/>
      <c r="H132" s="800"/>
      <c r="I132" s="800"/>
      <c r="J132" s="800"/>
      <c r="K132" s="800"/>
      <c r="L132" s="807"/>
      <c r="M132" s="775" t="str">
        <f t="shared" si="9"/>
        <v/>
      </c>
      <c r="N132" s="775"/>
      <c r="O132" s="407"/>
      <c r="P132" s="857"/>
      <c r="R132" s="408"/>
      <c r="S132" s="732"/>
      <c r="T132" s="735" t="str">
        <f t="shared" si="11"/>
        <v/>
      </c>
      <c r="U132" s="776">
        <f t="shared" si="12"/>
        <v>0</v>
      </c>
      <c r="V132" s="776">
        <f t="shared" si="13"/>
        <v>0</v>
      </c>
      <c r="W132" s="776">
        <f t="shared" si="14"/>
        <v>0</v>
      </c>
      <c r="X132" s="776">
        <f t="shared" si="15"/>
        <v>0</v>
      </c>
      <c r="Y132" s="777">
        <f t="shared" si="16"/>
        <v>2.5</v>
      </c>
    </row>
    <row r="133" spans="1:26" ht="27.95" customHeight="1">
      <c r="A133" s="815"/>
      <c r="B133" s="815"/>
      <c r="C133" s="814"/>
      <c r="D133" s="815"/>
      <c r="E133" s="815"/>
      <c r="F133" s="815"/>
      <c r="G133" s="815"/>
      <c r="H133" s="815"/>
      <c r="I133" s="815"/>
      <c r="J133" s="815"/>
      <c r="K133" s="815"/>
      <c r="L133" s="820"/>
      <c r="M133" s="608" t="str">
        <f t="shared" si="9"/>
        <v/>
      </c>
      <c r="N133" s="608"/>
      <c r="O133" s="398"/>
      <c r="P133" s="854"/>
      <c r="Q133" s="401"/>
      <c r="R133" s="391"/>
      <c r="S133" s="732"/>
      <c r="T133" s="391"/>
      <c r="U133" s="391"/>
      <c r="V133" s="391"/>
      <c r="W133" s="391"/>
      <c r="X133" s="402"/>
      <c r="Y133" s="384">
        <v>0</v>
      </c>
      <c r="Z133" s="384">
        <v>0</v>
      </c>
    </row>
    <row r="134" spans="1:26" ht="27.95" customHeight="1">
      <c r="A134" s="815"/>
      <c r="B134" s="815"/>
      <c r="C134" s="814"/>
      <c r="D134" s="815"/>
      <c r="E134" s="815"/>
      <c r="F134" s="815"/>
      <c r="G134" s="815"/>
      <c r="H134" s="815"/>
      <c r="I134" s="815"/>
      <c r="J134" s="815"/>
      <c r="K134" s="815"/>
      <c r="L134" s="820"/>
      <c r="M134" s="608" t="str">
        <f t="shared" ref="M134:M194" si="18">CONCATENATE(D134,G134)</f>
        <v/>
      </c>
      <c r="N134" s="608"/>
      <c r="O134" s="398"/>
      <c r="P134" s="854"/>
      <c r="Q134" s="401"/>
      <c r="R134" s="391"/>
      <c r="S134" s="732"/>
      <c r="T134" s="391"/>
      <c r="U134" s="391"/>
      <c r="V134" s="391"/>
      <c r="W134" s="391"/>
      <c r="X134" s="402"/>
      <c r="Y134" s="384">
        <v>0</v>
      </c>
      <c r="Z134" s="384">
        <v>0</v>
      </c>
    </row>
    <row r="135" spans="1:26" ht="27.95" customHeight="1">
      <c r="A135" s="815"/>
      <c r="B135" s="815"/>
      <c r="C135" s="814"/>
      <c r="D135" s="815"/>
      <c r="E135" s="815"/>
      <c r="F135" s="815"/>
      <c r="G135" s="815"/>
      <c r="H135" s="815"/>
      <c r="I135" s="815"/>
      <c r="J135" s="815"/>
      <c r="K135" s="815"/>
      <c r="L135" s="820"/>
      <c r="M135" s="608" t="str">
        <f t="shared" si="18"/>
        <v/>
      </c>
      <c r="N135" s="608"/>
      <c r="O135" s="398"/>
      <c r="P135" s="854"/>
      <c r="Q135" s="401"/>
      <c r="R135" s="391"/>
      <c r="S135" s="732"/>
      <c r="T135" s="391"/>
      <c r="U135" s="391"/>
      <c r="V135" s="391"/>
      <c r="W135" s="391"/>
      <c r="X135" s="402"/>
      <c r="Y135" s="384">
        <v>0</v>
      </c>
      <c r="Z135" s="384">
        <v>0</v>
      </c>
    </row>
    <row r="136" spans="1:26" ht="27.95" customHeight="1">
      <c r="A136" s="815"/>
      <c r="B136" s="815"/>
      <c r="C136" s="814"/>
      <c r="D136" s="815"/>
      <c r="E136" s="815"/>
      <c r="F136" s="815"/>
      <c r="G136" s="815"/>
      <c r="H136" s="815"/>
      <c r="I136" s="815"/>
      <c r="J136" s="815"/>
      <c r="K136" s="815"/>
      <c r="L136" s="820"/>
      <c r="M136" s="608" t="str">
        <f t="shared" si="18"/>
        <v/>
      </c>
      <c r="N136" s="608"/>
      <c r="O136" s="398"/>
      <c r="P136" s="854"/>
      <c r="Q136" s="391"/>
      <c r="R136" s="391"/>
      <c r="S136" s="732"/>
      <c r="T136" s="391"/>
      <c r="U136" s="391"/>
      <c r="V136" s="391"/>
      <c r="W136" s="391"/>
      <c r="X136" s="391"/>
      <c r="Y136" s="384">
        <v>0</v>
      </c>
      <c r="Z136" s="384">
        <v>0</v>
      </c>
    </row>
    <row r="137" spans="1:26" ht="27.95" customHeight="1">
      <c r="A137" s="815"/>
      <c r="B137" s="815"/>
      <c r="C137" s="814"/>
      <c r="D137" s="815"/>
      <c r="E137" s="815"/>
      <c r="F137" s="815"/>
      <c r="G137" s="815"/>
      <c r="H137" s="815"/>
      <c r="I137" s="815"/>
      <c r="J137" s="815"/>
      <c r="K137" s="815"/>
      <c r="L137" s="820"/>
      <c r="M137" s="608" t="str">
        <f t="shared" si="18"/>
        <v/>
      </c>
      <c r="N137" s="608"/>
      <c r="O137" s="398"/>
      <c r="P137" s="854"/>
      <c r="Q137" s="391"/>
      <c r="R137" s="391"/>
      <c r="S137" s="732"/>
      <c r="T137" s="391"/>
      <c r="U137" s="391"/>
      <c r="V137" s="391"/>
      <c r="W137" s="391"/>
      <c r="X137" s="391"/>
      <c r="Y137" s="384">
        <v>0</v>
      </c>
      <c r="Z137" s="384">
        <v>0</v>
      </c>
    </row>
    <row r="138" spans="1:26" ht="27.95" customHeight="1">
      <c r="A138" s="815"/>
      <c r="B138" s="815"/>
      <c r="C138" s="814"/>
      <c r="D138" s="815"/>
      <c r="E138" s="815"/>
      <c r="F138" s="815"/>
      <c r="G138" s="815"/>
      <c r="H138" s="815"/>
      <c r="I138" s="815"/>
      <c r="J138" s="815"/>
      <c r="K138" s="815"/>
      <c r="L138" s="820"/>
      <c r="M138" s="608" t="str">
        <f t="shared" si="18"/>
        <v/>
      </c>
      <c r="N138" s="608"/>
      <c r="O138" s="398"/>
      <c r="P138" s="854"/>
      <c r="Q138" s="391"/>
      <c r="R138" s="391"/>
      <c r="S138" s="732"/>
      <c r="T138" s="391"/>
      <c r="U138" s="391"/>
      <c r="V138" s="391"/>
      <c r="W138" s="391"/>
      <c r="X138" s="391"/>
      <c r="Y138" s="384">
        <v>0</v>
      </c>
      <c r="Z138" s="384">
        <v>0</v>
      </c>
    </row>
    <row r="139" spans="1:26" ht="27.95" customHeight="1">
      <c r="A139" s="815"/>
      <c r="B139" s="815"/>
      <c r="C139" s="814"/>
      <c r="D139" s="815"/>
      <c r="E139" s="815"/>
      <c r="F139" s="815"/>
      <c r="G139" s="815"/>
      <c r="H139" s="815"/>
      <c r="I139" s="815"/>
      <c r="J139" s="815"/>
      <c r="K139" s="815"/>
      <c r="L139" s="820"/>
      <c r="M139" s="608" t="str">
        <f t="shared" si="18"/>
        <v/>
      </c>
      <c r="N139" s="608"/>
      <c r="O139" s="398"/>
      <c r="P139" s="854"/>
      <c r="Q139" s="391"/>
      <c r="R139" s="391"/>
      <c r="S139" s="732"/>
      <c r="T139" s="391"/>
      <c r="U139" s="391"/>
      <c r="V139" s="391"/>
      <c r="W139" s="391"/>
      <c r="X139" s="391"/>
      <c r="Y139" s="384">
        <v>0</v>
      </c>
      <c r="Z139" s="384">
        <v>0</v>
      </c>
    </row>
    <row r="140" spans="1:26" ht="27.95" customHeight="1">
      <c r="A140" s="815"/>
      <c r="B140" s="815"/>
      <c r="C140" s="814"/>
      <c r="D140" s="815"/>
      <c r="E140" s="815"/>
      <c r="F140" s="815"/>
      <c r="G140" s="815"/>
      <c r="H140" s="815"/>
      <c r="I140" s="815"/>
      <c r="J140" s="815"/>
      <c r="K140" s="815"/>
      <c r="L140" s="820"/>
      <c r="M140" s="608" t="str">
        <f t="shared" si="18"/>
        <v/>
      </c>
      <c r="N140" s="608"/>
      <c r="O140" s="398"/>
      <c r="P140" s="854"/>
      <c r="Q140" s="391"/>
      <c r="R140" s="391"/>
      <c r="S140" s="732"/>
      <c r="T140" s="391"/>
      <c r="U140" s="391"/>
      <c r="V140" s="391"/>
      <c r="W140" s="391"/>
      <c r="X140" s="391"/>
      <c r="Y140" s="384">
        <v>0</v>
      </c>
      <c r="Z140" s="384">
        <v>0</v>
      </c>
    </row>
    <row r="141" spans="1:26" ht="27.95" customHeight="1">
      <c r="A141" s="815"/>
      <c r="B141" s="815"/>
      <c r="C141" s="814"/>
      <c r="D141" s="815"/>
      <c r="E141" s="815"/>
      <c r="F141" s="815"/>
      <c r="G141" s="815"/>
      <c r="H141" s="815"/>
      <c r="I141" s="815"/>
      <c r="J141" s="815"/>
      <c r="K141" s="815"/>
      <c r="L141" s="820"/>
      <c r="M141" s="608" t="str">
        <f t="shared" si="18"/>
        <v/>
      </c>
      <c r="N141" s="608"/>
      <c r="O141" s="398"/>
      <c r="P141" s="854"/>
      <c r="Q141" s="391"/>
      <c r="R141" s="391"/>
      <c r="S141" s="732"/>
      <c r="T141" s="391"/>
      <c r="U141" s="391"/>
      <c r="V141" s="391"/>
      <c r="W141" s="391"/>
      <c r="X141" s="391"/>
      <c r="Y141" s="384">
        <v>0</v>
      </c>
      <c r="Z141" s="384">
        <v>0</v>
      </c>
    </row>
    <row r="142" spans="1:26" ht="27.95" customHeight="1">
      <c r="A142" s="815"/>
      <c r="B142" s="815"/>
      <c r="C142" s="814"/>
      <c r="D142" s="815"/>
      <c r="E142" s="815"/>
      <c r="F142" s="815"/>
      <c r="G142" s="815"/>
      <c r="H142" s="815"/>
      <c r="I142" s="815"/>
      <c r="J142" s="815"/>
      <c r="K142" s="815"/>
      <c r="L142" s="820"/>
      <c r="M142" s="608" t="str">
        <f t="shared" si="18"/>
        <v/>
      </c>
      <c r="N142" s="608"/>
      <c r="O142" s="398"/>
      <c r="P142" s="854"/>
      <c r="Q142" s="391"/>
      <c r="R142" s="391"/>
      <c r="S142" s="732"/>
      <c r="T142" s="391"/>
      <c r="U142" s="391"/>
      <c r="V142" s="391"/>
      <c r="W142" s="391"/>
      <c r="X142" s="391"/>
      <c r="Y142" s="384">
        <v>0</v>
      </c>
      <c r="Z142" s="384">
        <v>0</v>
      </c>
    </row>
    <row r="143" spans="1:26" ht="27.95" customHeight="1">
      <c r="A143" s="815"/>
      <c r="B143" s="815"/>
      <c r="C143" s="814"/>
      <c r="D143" s="815"/>
      <c r="E143" s="815"/>
      <c r="F143" s="815"/>
      <c r="G143" s="815"/>
      <c r="H143" s="815"/>
      <c r="I143" s="815"/>
      <c r="J143" s="815"/>
      <c r="K143" s="815"/>
      <c r="L143" s="820"/>
      <c r="M143" s="608" t="str">
        <f t="shared" si="18"/>
        <v/>
      </c>
      <c r="N143" s="608"/>
      <c r="O143" s="398"/>
      <c r="P143" s="854"/>
      <c r="Q143" s="391"/>
      <c r="R143" s="391"/>
      <c r="S143" s="732"/>
      <c r="T143" s="391"/>
      <c r="U143" s="391"/>
      <c r="V143" s="391"/>
      <c r="W143" s="391"/>
      <c r="X143" s="391"/>
      <c r="Y143" s="384">
        <v>0</v>
      </c>
      <c r="Z143" s="384">
        <v>0</v>
      </c>
    </row>
    <row r="144" spans="1:26" ht="27.95" customHeight="1">
      <c r="A144" s="815"/>
      <c r="B144" s="815"/>
      <c r="C144" s="814"/>
      <c r="D144" s="815"/>
      <c r="E144" s="815"/>
      <c r="F144" s="815"/>
      <c r="G144" s="815"/>
      <c r="H144" s="815"/>
      <c r="I144" s="815"/>
      <c r="J144" s="815"/>
      <c r="K144" s="815"/>
      <c r="L144" s="820"/>
      <c r="M144" s="608" t="str">
        <f t="shared" si="18"/>
        <v/>
      </c>
      <c r="N144" s="608"/>
      <c r="O144" s="398"/>
      <c r="P144" s="854"/>
      <c r="Q144" s="391"/>
      <c r="R144" s="391"/>
      <c r="S144" s="732"/>
      <c r="T144" s="391"/>
      <c r="U144" s="391"/>
      <c r="V144" s="391"/>
      <c r="W144" s="391"/>
      <c r="X144" s="391"/>
      <c r="Y144" s="384">
        <v>0</v>
      </c>
      <c r="Z144" s="384">
        <v>0</v>
      </c>
    </row>
    <row r="145" spans="1:27" ht="27.95" customHeight="1">
      <c r="A145" s="815"/>
      <c r="B145" s="815"/>
      <c r="C145" s="814"/>
      <c r="D145" s="815"/>
      <c r="E145" s="815"/>
      <c r="F145" s="815"/>
      <c r="G145" s="815"/>
      <c r="H145" s="815"/>
      <c r="I145" s="815"/>
      <c r="J145" s="815"/>
      <c r="K145" s="815"/>
      <c r="L145" s="820"/>
      <c r="M145" s="608" t="str">
        <f t="shared" si="18"/>
        <v/>
      </c>
      <c r="N145" s="608"/>
      <c r="O145" s="398"/>
      <c r="P145" s="854"/>
      <c r="Q145" s="391"/>
      <c r="R145" s="391"/>
      <c r="S145" s="732"/>
      <c r="T145" s="391"/>
      <c r="U145" s="391"/>
      <c r="V145" s="391"/>
      <c r="W145" s="391"/>
      <c r="X145" s="391"/>
      <c r="Y145" s="384">
        <v>0</v>
      </c>
      <c r="Z145" s="384">
        <v>0</v>
      </c>
    </row>
    <row r="146" spans="1:27" ht="27.95" customHeight="1">
      <c r="A146" s="815"/>
      <c r="B146" s="815"/>
      <c r="C146" s="814"/>
      <c r="D146" s="815"/>
      <c r="E146" s="815"/>
      <c r="F146" s="815"/>
      <c r="G146" s="815"/>
      <c r="H146" s="815"/>
      <c r="I146" s="815"/>
      <c r="J146" s="815"/>
      <c r="K146" s="815"/>
      <c r="L146" s="820"/>
      <c r="M146" s="608" t="str">
        <f t="shared" si="18"/>
        <v/>
      </c>
      <c r="N146" s="608"/>
      <c r="O146" s="398"/>
      <c r="P146" s="854"/>
      <c r="Q146" s="391"/>
      <c r="R146" s="391"/>
      <c r="S146" s="732"/>
      <c r="T146" s="391"/>
      <c r="U146" s="391"/>
      <c r="V146" s="391"/>
      <c r="W146" s="391"/>
      <c r="X146" s="391"/>
      <c r="Y146" s="384">
        <v>0</v>
      </c>
      <c r="Z146" s="384">
        <v>0</v>
      </c>
    </row>
    <row r="147" spans="1:27" ht="27.95" customHeight="1">
      <c r="A147" s="815"/>
      <c r="B147" s="815"/>
      <c r="C147" s="814"/>
      <c r="D147" s="815"/>
      <c r="E147" s="815"/>
      <c r="F147" s="815"/>
      <c r="G147" s="815"/>
      <c r="H147" s="815"/>
      <c r="I147" s="815"/>
      <c r="J147" s="815"/>
      <c r="K147" s="815"/>
      <c r="L147" s="820"/>
      <c r="M147" s="608" t="str">
        <f t="shared" si="18"/>
        <v/>
      </c>
      <c r="N147" s="608"/>
      <c r="O147" s="398"/>
      <c r="P147" s="854"/>
      <c r="Q147" s="391"/>
      <c r="R147" s="391"/>
      <c r="S147" s="732"/>
      <c r="T147" s="391"/>
      <c r="U147" s="391"/>
      <c r="V147" s="391"/>
      <c r="W147" s="391"/>
      <c r="X147" s="391"/>
      <c r="Y147" s="384">
        <v>0</v>
      </c>
      <c r="Z147" s="384">
        <v>0</v>
      </c>
    </row>
    <row r="148" spans="1:27" ht="27.95" customHeight="1">
      <c r="A148" s="815"/>
      <c r="B148" s="815"/>
      <c r="C148" s="814"/>
      <c r="D148" s="815"/>
      <c r="E148" s="815"/>
      <c r="F148" s="815"/>
      <c r="G148" s="815"/>
      <c r="H148" s="815"/>
      <c r="I148" s="815"/>
      <c r="J148" s="815"/>
      <c r="K148" s="815"/>
      <c r="L148" s="820"/>
      <c r="M148" s="608" t="str">
        <f t="shared" si="18"/>
        <v/>
      </c>
      <c r="N148" s="608"/>
      <c r="O148" s="398"/>
      <c r="P148" s="854"/>
      <c r="Q148" s="391"/>
      <c r="R148" s="391"/>
      <c r="S148" s="732"/>
      <c r="T148" s="391"/>
      <c r="U148" s="391"/>
      <c r="V148" s="391"/>
      <c r="W148" s="391"/>
      <c r="X148" s="391"/>
      <c r="Y148" s="384">
        <v>0</v>
      </c>
      <c r="Z148" s="384">
        <v>0</v>
      </c>
    </row>
    <row r="149" spans="1:27" ht="27.95" customHeight="1">
      <c r="A149" s="815"/>
      <c r="B149" s="815"/>
      <c r="C149" s="814"/>
      <c r="D149" s="815"/>
      <c r="E149" s="815"/>
      <c r="F149" s="815"/>
      <c r="G149" s="815"/>
      <c r="H149" s="815"/>
      <c r="I149" s="815"/>
      <c r="J149" s="815"/>
      <c r="K149" s="815"/>
      <c r="L149" s="820"/>
      <c r="M149" s="608" t="str">
        <f t="shared" si="18"/>
        <v/>
      </c>
      <c r="N149" s="608"/>
      <c r="O149" s="398"/>
      <c r="P149" s="854"/>
      <c r="Q149" s="391"/>
      <c r="R149" s="391"/>
      <c r="S149" s="732"/>
      <c r="T149" s="391"/>
      <c r="U149" s="391"/>
      <c r="V149" s="391"/>
      <c r="W149" s="391"/>
      <c r="X149" s="391"/>
      <c r="Y149" s="384">
        <v>0</v>
      </c>
      <c r="Z149" s="384">
        <v>0</v>
      </c>
    </row>
    <row r="150" spans="1:27" ht="27.95" customHeight="1">
      <c r="A150" s="815"/>
      <c r="B150" s="815"/>
      <c r="C150" s="814"/>
      <c r="D150" s="815"/>
      <c r="E150" s="815"/>
      <c r="F150" s="815"/>
      <c r="G150" s="815"/>
      <c r="H150" s="815"/>
      <c r="I150" s="815"/>
      <c r="J150" s="815"/>
      <c r="K150" s="815"/>
      <c r="L150" s="820"/>
      <c r="M150" s="608" t="str">
        <f t="shared" si="18"/>
        <v/>
      </c>
      <c r="N150" s="608"/>
      <c r="O150" s="398"/>
      <c r="P150" s="854"/>
      <c r="Q150" s="391"/>
      <c r="R150" s="391"/>
      <c r="S150" s="732"/>
      <c r="T150" s="391"/>
      <c r="U150" s="391"/>
      <c r="V150" s="391"/>
      <c r="W150" s="391"/>
      <c r="X150" s="391"/>
      <c r="Y150" s="384">
        <v>0</v>
      </c>
      <c r="Z150" s="384">
        <v>0</v>
      </c>
    </row>
    <row r="151" spans="1:27" ht="27.95" customHeight="1">
      <c r="A151" s="815"/>
      <c r="B151" s="815"/>
      <c r="C151" s="814"/>
      <c r="D151" s="815"/>
      <c r="E151" s="815"/>
      <c r="F151" s="815"/>
      <c r="G151" s="815"/>
      <c r="H151" s="815"/>
      <c r="I151" s="815"/>
      <c r="J151" s="815"/>
      <c r="K151" s="815"/>
      <c r="L151" s="820"/>
      <c r="M151" s="608" t="str">
        <f t="shared" si="18"/>
        <v/>
      </c>
      <c r="N151" s="608"/>
      <c r="O151" s="398"/>
      <c r="P151" s="854"/>
      <c r="Q151" s="401"/>
      <c r="R151" s="391"/>
      <c r="S151" s="732"/>
      <c r="T151" s="391"/>
      <c r="U151" s="391"/>
      <c r="V151" s="391"/>
      <c r="W151" s="391"/>
      <c r="X151" s="402"/>
      <c r="Y151" s="384">
        <v>0</v>
      </c>
      <c r="Z151" s="384">
        <v>0</v>
      </c>
    </row>
    <row r="152" spans="1:27" ht="27.95" customHeight="1">
      <c r="A152" s="815"/>
      <c r="B152" s="815"/>
      <c r="C152" s="814"/>
      <c r="D152" s="815"/>
      <c r="E152" s="815"/>
      <c r="F152" s="815"/>
      <c r="G152" s="815"/>
      <c r="H152" s="815"/>
      <c r="I152" s="815"/>
      <c r="J152" s="815"/>
      <c r="K152" s="815"/>
      <c r="L152" s="820"/>
      <c r="M152" s="608" t="str">
        <f t="shared" si="18"/>
        <v/>
      </c>
      <c r="N152" s="608"/>
      <c r="O152" s="398"/>
      <c r="P152" s="854"/>
      <c r="Q152" s="401"/>
      <c r="R152" s="391"/>
      <c r="S152" s="732"/>
      <c r="T152" s="391"/>
      <c r="U152" s="391"/>
      <c r="V152" s="391"/>
      <c r="W152" s="391"/>
      <c r="X152" s="402"/>
      <c r="Y152" s="384">
        <v>0</v>
      </c>
      <c r="Z152" s="384">
        <v>0</v>
      </c>
    </row>
    <row r="153" spans="1:27" ht="27.95" customHeight="1">
      <c r="A153" s="932"/>
      <c r="B153" s="932"/>
      <c r="C153" s="805" t="s">
        <v>38</v>
      </c>
      <c r="D153" s="933"/>
      <c r="E153" s="823"/>
      <c r="F153" s="823">
        <f>SUM(F133:F152)</f>
        <v>0</v>
      </c>
      <c r="G153" s="800"/>
      <c r="H153" s="800"/>
      <c r="I153" s="800"/>
      <c r="J153" s="800"/>
      <c r="K153" s="800"/>
      <c r="L153" s="807"/>
      <c r="M153" s="608" t="str">
        <f t="shared" si="18"/>
        <v/>
      </c>
      <c r="N153" s="608"/>
      <c r="O153" s="398"/>
      <c r="P153" s="854"/>
      <c r="R153" s="391"/>
      <c r="S153" s="732"/>
    </row>
    <row r="154" spans="1:27" ht="27.95" customHeight="1">
      <c r="A154" s="815"/>
      <c r="B154" s="815"/>
      <c r="C154" s="814"/>
      <c r="D154" s="815"/>
      <c r="E154" s="815"/>
      <c r="F154" s="815"/>
      <c r="G154" s="815"/>
      <c r="H154" s="815"/>
      <c r="I154" s="815"/>
      <c r="J154" s="815"/>
      <c r="K154" s="815"/>
      <c r="L154" s="820">
        <v>0</v>
      </c>
      <c r="M154" s="608" t="str">
        <f t="shared" si="18"/>
        <v/>
      </c>
      <c r="N154" s="608"/>
      <c r="O154" s="398"/>
      <c r="P154" s="854"/>
      <c r="Q154" s="401"/>
      <c r="R154" s="391"/>
      <c r="S154" s="732"/>
      <c r="T154" s="391"/>
      <c r="U154" s="391"/>
      <c r="V154" s="391"/>
      <c r="W154" s="391"/>
      <c r="X154" s="402"/>
      <c r="Y154" s="384">
        <v>0</v>
      </c>
      <c r="Z154" s="384">
        <v>0</v>
      </c>
    </row>
    <row r="155" spans="1:27" ht="27.95" customHeight="1">
      <c r="A155" s="815"/>
      <c r="B155" s="815"/>
      <c r="C155" s="814"/>
      <c r="D155" s="815"/>
      <c r="E155" s="815"/>
      <c r="F155" s="815"/>
      <c r="G155" s="815"/>
      <c r="H155" s="815"/>
      <c r="I155" s="815"/>
      <c r="J155" s="815"/>
      <c r="K155" s="815"/>
      <c r="L155" s="820">
        <v>0</v>
      </c>
      <c r="M155" s="608" t="str">
        <f t="shared" si="18"/>
        <v/>
      </c>
      <c r="N155" s="608"/>
      <c r="O155" s="398"/>
      <c r="P155" s="854"/>
      <c r="Q155" s="401"/>
      <c r="R155" s="391"/>
      <c r="S155" s="732"/>
      <c r="T155" s="391"/>
      <c r="U155" s="391"/>
      <c r="V155" s="391"/>
      <c r="W155" s="391"/>
      <c r="X155" s="402"/>
      <c r="Y155" s="384">
        <v>0</v>
      </c>
      <c r="Z155" s="384">
        <v>0</v>
      </c>
    </row>
    <row r="156" spans="1:27" ht="27.95" customHeight="1">
      <c r="A156" s="815"/>
      <c r="B156" s="815"/>
      <c r="C156" s="814"/>
      <c r="D156" s="815"/>
      <c r="E156" s="815"/>
      <c r="F156" s="815"/>
      <c r="G156" s="815"/>
      <c r="H156" s="815"/>
      <c r="I156" s="815"/>
      <c r="J156" s="815"/>
      <c r="K156" s="815"/>
      <c r="L156" s="820">
        <v>0</v>
      </c>
      <c r="M156" s="608" t="str">
        <f t="shared" si="18"/>
        <v/>
      </c>
      <c r="N156" s="608"/>
      <c r="O156" s="398"/>
      <c r="P156" s="854"/>
      <c r="Q156" s="401"/>
      <c r="R156" s="391"/>
      <c r="S156" s="732"/>
      <c r="T156" s="391"/>
      <c r="U156" s="391"/>
      <c r="V156" s="391"/>
      <c r="W156" s="391"/>
      <c r="X156" s="402"/>
      <c r="Y156" s="384">
        <v>0</v>
      </c>
      <c r="Z156" s="384">
        <v>0</v>
      </c>
    </row>
    <row r="157" spans="1:27" ht="27.95" customHeight="1">
      <c r="A157" s="815"/>
      <c r="B157" s="815"/>
      <c r="C157" s="814"/>
      <c r="D157" s="815"/>
      <c r="E157" s="815"/>
      <c r="F157" s="815"/>
      <c r="G157" s="815"/>
      <c r="H157" s="815"/>
      <c r="I157" s="815"/>
      <c r="J157" s="815"/>
      <c r="K157" s="815"/>
      <c r="L157" s="820">
        <v>0</v>
      </c>
      <c r="M157" s="608" t="str">
        <f t="shared" si="18"/>
        <v/>
      </c>
      <c r="N157" s="608"/>
      <c r="O157" s="398"/>
      <c r="P157" s="854"/>
      <c r="Q157" s="401"/>
      <c r="R157" s="391"/>
      <c r="S157" s="732"/>
      <c r="T157" s="391"/>
      <c r="U157" s="391"/>
      <c r="V157" s="391"/>
      <c r="W157" s="391"/>
      <c r="X157" s="411"/>
      <c r="Y157" s="391">
        <v>0</v>
      </c>
      <c r="Z157" s="391">
        <v>0</v>
      </c>
      <c r="AA157" s="391"/>
    </row>
    <row r="158" spans="1:27" ht="27.95" customHeight="1">
      <c r="A158" s="815"/>
      <c r="B158" s="815"/>
      <c r="C158" s="814"/>
      <c r="D158" s="815"/>
      <c r="E158" s="815"/>
      <c r="F158" s="815"/>
      <c r="G158" s="815"/>
      <c r="H158" s="815"/>
      <c r="I158" s="815"/>
      <c r="J158" s="815"/>
      <c r="K158" s="815"/>
      <c r="L158" s="820">
        <v>0</v>
      </c>
      <c r="M158" s="608" t="str">
        <f t="shared" si="18"/>
        <v/>
      </c>
      <c r="N158" s="608"/>
      <c r="O158" s="398"/>
      <c r="P158" s="854"/>
      <c r="Q158" s="391"/>
      <c r="R158" s="391"/>
      <c r="S158" s="732"/>
      <c r="T158" s="391"/>
      <c r="U158" s="391"/>
      <c r="V158" s="391"/>
      <c r="W158" s="391"/>
      <c r="X158" s="391"/>
      <c r="Y158" s="384">
        <v>0</v>
      </c>
      <c r="Z158" s="384">
        <v>0</v>
      </c>
    </row>
    <row r="159" spans="1:27" s="414" customFormat="1" ht="27.95" customHeight="1">
      <c r="A159" s="815"/>
      <c r="B159" s="815"/>
      <c r="C159" s="814"/>
      <c r="D159" s="815"/>
      <c r="E159" s="815"/>
      <c r="F159" s="815"/>
      <c r="G159" s="815"/>
      <c r="H159" s="815"/>
      <c r="I159" s="815"/>
      <c r="J159" s="815"/>
      <c r="K159" s="815"/>
      <c r="L159" s="820">
        <v>0</v>
      </c>
      <c r="M159" s="608" t="str">
        <f t="shared" si="18"/>
        <v/>
      </c>
      <c r="N159" s="608"/>
      <c r="O159" s="398"/>
      <c r="P159" s="854"/>
      <c r="Q159" s="413"/>
      <c r="R159" s="391"/>
      <c r="S159" s="732"/>
      <c r="T159" s="413"/>
      <c r="U159" s="413"/>
      <c r="V159" s="413"/>
      <c r="W159" s="413"/>
      <c r="X159" s="413"/>
      <c r="Y159" s="414">
        <v>0</v>
      </c>
      <c r="Z159" s="414">
        <v>0</v>
      </c>
    </row>
    <row r="160" spans="1:27" ht="27.95" customHeight="1">
      <c r="A160" s="815"/>
      <c r="B160" s="815"/>
      <c r="C160" s="814"/>
      <c r="D160" s="815"/>
      <c r="E160" s="815"/>
      <c r="F160" s="815"/>
      <c r="G160" s="815"/>
      <c r="H160" s="815"/>
      <c r="I160" s="815"/>
      <c r="J160" s="815"/>
      <c r="K160" s="815"/>
      <c r="L160" s="820">
        <v>0</v>
      </c>
      <c r="M160" s="608" t="str">
        <f t="shared" si="18"/>
        <v/>
      </c>
      <c r="N160" s="608"/>
      <c r="O160" s="398"/>
      <c r="P160" s="854"/>
      <c r="Q160" s="391"/>
      <c r="R160" s="391"/>
      <c r="S160" s="732"/>
      <c r="T160" s="391"/>
      <c r="U160" s="391"/>
      <c r="V160" s="391"/>
      <c r="W160" s="391"/>
      <c r="X160" s="391"/>
    </row>
    <row r="161" spans="1:24" ht="27.95" customHeight="1">
      <c r="A161" s="815"/>
      <c r="B161" s="815"/>
      <c r="C161" s="814"/>
      <c r="D161" s="815"/>
      <c r="E161" s="815"/>
      <c r="F161" s="815"/>
      <c r="G161" s="815"/>
      <c r="H161" s="815"/>
      <c r="I161" s="815"/>
      <c r="J161" s="815"/>
      <c r="K161" s="815"/>
      <c r="L161" s="820">
        <v>0</v>
      </c>
      <c r="M161" s="608" t="str">
        <f t="shared" si="18"/>
        <v/>
      </c>
      <c r="N161" s="608"/>
      <c r="O161" s="398"/>
      <c r="P161" s="854"/>
      <c r="Q161" s="391"/>
      <c r="R161" s="391"/>
      <c r="S161" s="732"/>
      <c r="T161" s="391"/>
      <c r="U161" s="391"/>
      <c r="V161" s="391"/>
      <c r="W161" s="391"/>
      <c r="X161" s="391"/>
    </row>
    <row r="162" spans="1:24" ht="27.95" customHeight="1">
      <c r="A162" s="815"/>
      <c r="B162" s="815"/>
      <c r="C162" s="814"/>
      <c r="D162" s="815"/>
      <c r="E162" s="815"/>
      <c r="F162" s="815"/>
      <c r="G162" s="815"/>
      <c r="H162" s="815"/>
      <c r="I162" s="815"/>
      <c r="J162" s="815"/>
      <c r="K162" s="815"/>
      <c r="L162" s="820">
        <v>0</v>
      </c>
      <c r="M162" s="608" t="str">
        <f t="shared" si="18"/>
        <v/>
      </c>
      <c r="N162" s="608"/>
      <c r="O162" s="398"/>
      <c r="P162" s="854"/>
      <c r="Q162" s="391"/>
      <c r="R162" s="391"/>
      <c r="S162" s="391"/>
      <c r="T162" s="391"/>
      <c r="U162" s="391"/>
      <c r="V162" s="391"/>
      <c r="W162" s="391"/>
      <c r="X162" s="391"/>
    </row>
    <row r="163" spans="1:24" ht="27.95" customHeight="1">
      <c r="A163" s="815"/>
      <c r="B163" s="815"/>
      <c r="C163" s="814"/>
      <c r="D163" s="815"/>
      <c r="E163" s="815"/>
      <c r="F163" s="815"/>
      <c r="G163" s="815"/>
      <c r="H163" s="815"/>
      <c r="I163" s="815"/>
      <c r="J163" s="815"/>
      <c r="K163" s="815"/>
      <c r="L163" s="820">
        <v>0</v>
      </c>
      <c r="M163" s="608" t="str">
        <f t="shared" si="18"/>
        <v/>
      </c>
      <c r="N163" s="608"/>
      <c r="O163" s="398"/>
      <c r="P163" s="854"/>
      <c r="Q163" s="391"/>
      <c r="R163" s="391"/>
      <c r="S163" s="391"/>
      <c r="T163" s="391"/>
      <c r="U163" s="391"/>
      <c r="V163" s="391"/>
      <c r="W163" s="391"/>
      <c r="X163" s="391"/>
    </row>
    <row r="164" spans="1:24" ht="27.95" customHeight="1">
      <c r="A164" s="815"/>
      <c r="B164" s="815"/>
      <c r="C164" s="814"/>
      <c r="D164" s="815"/>
      <c r="E164" s="815"/>
      <c r="F164" s="815"/>
      <c r="G164" s="815"/>
      <c r="H164" s="815"/>
      <c r="I164" s="815"/>
      <c r="J164" s="815"/>
      <c r="K164" s="815"/>
      <c r="L164" s="820">
        <v>0</v>
      </c>
      <c r="M164" s="608" t="str">
        <f t="shared" si="18"/>
        <v/>
      </c>
      <c r="N164" s="608"/>
      <c r="O164" s="398"/>
      <c r="P164" s="854"/>
      <c r="Q164" s="391"/>
      <c r="R164" s="391"/>
      <c r="S164" s="391"/>
      <c r="T164" s="391"/>
      <c r="U164" s="391"/>
      <c r="V164" s="391"/>
      <c r="W164" s="391"/>
      <c r="X164" s="391"/>
    </row>
    <row r="165" spans="1:24" ht="27.95" customHeight="1">
      <c r="A165" s="815"/>
      <c r="B165" s="815"/>
      <c r="C165" s="814"/>
      <c r="D165" s="815"/>
      <c r="E165" s="815"/>
      <c r="F165" s="815"/>
      <c r="G165" s="815"/>
      <c r="H165" s="815"/>
      <c r="I165" s="815"/>
      <c r="J165" s="815"/>
      <c r="K165" s="815"/>
      <c r="L165" s="820">
        <v>0</v>
      </c>
      <c r="M165" s="608" t="str">
        <f t="shared" si="18"/>
        <v/>
      </c>
      <c r="N165" s="608"/>
      <c r="O165" s="398"/>
      <c r="P165" s="854"/>
      <c r="Q165" s="391"/>
      <c r="R165" s="391"/>
      <c r="S165" s="391"/>
      <c r="T165" s="391"/>
      <c r="U165" s="391"/>
      <c r="V165" s="391"/>
      <c r="W165" s="391"/>
      <c r="X165" s="391"/>
    </row>
    <row r="166" spans="1:24" ht="27.95" customHeight="1">
      <c r="A166" s="815"/>
      <c r="B166" s="815"/>
      <c r="C166" s="814"/>
      <c r="D166" s="815"/>
      <c r="E166" s="815"/>
      <c r="F166" s="815"/>
      <c r="G166" s="815"/>
      <c r="H166" s="815"/>
      <c r="I166" s="815"/>
      <c r="J166" s="815"/>
      <c r="K166" s="815"/>
      <c r="L166" s="820">
        <v>0</v>
      </c>
      <c r="M166" s="608" t="str">
        <f t="shared" si="18"/>
        <v/>
      </c>
      <c r="N166" s="608"/>
      <c r="O166" s="398"/>
      <c r="P166" s="854"/>
      <c r="Q166" s="391"/>
      <c r="R166" s="391"/>
      <c r="S166" s="391"/>
      <c r="T166" s="391"/>
      <c r="U166" s="391"/>
      <c r="V166" s="391"/>
      <c r="W166" s="391"/>
      <c r="X166" s="391"/>
    </row>
    <row r="167" spans="1:24" ht="27.95" customHeight="1">
      <c r="A167" s="815"/>
      <c r="B167" s="815"/>
      <c r="C167" s="814"/>
      <c r="D167" s="815"/>
      <c r="E167" s="815"/>
      <c r="F167" s="815"/>
      <c r="G167" s="815"/>
      <c r="H167" s="815"/>
      <c r="I167" s="815"/>
      <c r="J167" s="815"/>
      <c r="K167" s="815"/>
      <c r="L167" s="820">
        <v>0</v>
      </c>
      <c r="M167" s="608" t="str">
        <f t="shared" si="18"/>
        <v/>
      </c>
      <c r="N167" s="608"/>
      <c r="O167" s="398"/>
      <c r="P167" s="854"/>
      <c r="Q167" s="391"/>
      <c r="R167" s="391"/>
      <c r="S167" s="391"/>
      <c r="T167" s="391"/>
      <c r="U167" s="391"/>
      <c r="V167" s="391"/>
      <c r="W167" s="391"/>
      <c r="X167" s="391"/>
    </row>
    <row r="168" spans="1:24" ht="27.95" customHeight="1">
      <c r="A168" s="815"/>
      <c r="B168" s="815"/>
      <c r="C168" s="814"/>
      <c r="D168" s="815"/>
      <c r="E168" s="815"/>
      <c r="F168" s="815"/>
      <c r="G168" s="815"/>
      <c r="H168" s="815"/>
      <c r="I168" s="815"/>
      <c r="J168" s="815"/>
      <c r="K168" s="815"/>
      <c r="L168" s="820">
        <v>0</v>
      </c>
      <c r="M168" s="608" t="str">
        <f t="shared" si="18"/>
        <v/>
      </c>
      <c r="N168" s="608"/>
      <c r="O168" s="398"/>
      <c r="P168" s="854"/>
      <c r="Q168" s="391"/>
      <c r="R168" s="391"/>
      <c r="S168" s="391"/>
      <c r="T168" s="391"/>
      <c r="U168" s="391"/>
      <c r="V168" s="391"/>
      <c r="W168" s="391"/>
      <c r="X168" s="391"/>
    </row>
    <row r="169" spans="1:24" ht="27.95" customHeight="1">
      <c r="A169" s="815"/>
      <c r="B169" s="815"/>
      <c r="C169" s="814"/>
      <c r="D169" s="815"/>
      <c r="E169" s="815"/>
      <c r="F169" s="815"/>
      <c r="G169" s="815"/>
      <c r="H169" s="815"/>
      <c r="I169" s="815"/>
      <c r="J169" s="815"/>
      <c r="K169" s="815"/>
      <c r="L169" s="820">
        <v>0</v>
      </c>
      <c r="M169" s="608" t="str">
        <f t="shared" si="18"/>
        <v/>
      </c>
      <c r="N169" s="608"/>
      <c r="O169" s="398"/>
      <c r="P169" s="854"/>
      <c r="Q169" s="391"/>
      <c r="R169" s="391"/>
      <c r="S169" s="391"/>
      <c r="T169" s="391"/>
      <c r="U169" s="391"/>
      <c r="V169" s="391"/>
      <c r="W169" s="391"/>
      <c r="X169" s="391"/>
    </row>
    <row r="170" spans="1:24" ht="27.95" customHeight="1">
      <c r="A170" s="815"/>
      <c r="B170" s="815"/>
      <c r="C170" s="814"/>
      <c r="D170" s="815"/>
      <c r="E170" s="815"/>
      <c r="F170" s="815"/>
      <c r="G170" s="815"/>
      <c r="H170" s="815"/>
      <c r="I170" s="815"/>
      <c r="J170" s="815"/>
      <c r="K170" s="815"/>
      <c r="L170" s="820">
        <v>0</v>
      </c>
      <c r="M170" s="608" t="str">
        <f t="shared" si="18"/>
        <v/>
      </c>
      <c r="N170" s="608"/>
      <c r="O170" s="398"/>
      <c r="P170" s="854"/>
      <c r="Q170" s="391"/>
      <c r="R170" s="391"/>
      <c r="S170" s="391"/>
      <c r="T170" s="391"/>
      <c r="U170" s="391"/>
      <c r="V170" s="391"/>
      <c r="W170" s="391"/>
      <c r="X170" s="391"/>
    </row>
    <row r="171" spans="1:24" ht="27.95" customHeight="1">
      <c r="A171" s="815"/>
      <c r="B171" s="815"/>
      <c r="C171" s="814"/>
      <c r="D171" s="815"/>
      <c r="E171" s="815"/>
      <c r="F171" s="815"/>
      <c r="G171" s="815"/>
      <c r="H171" s="815"/>
      <c r="I171" s="815"/>
      <c r="J171" s="815"/>
      <c r="K171" s="815"/>
      <c r="L171" s="820">
        <v>0</v>
      </c>
      <c r="M171" s="608" t="str">
        <f t="shared" si="18"/>
        <v/>
      </c>
      <c r="N171" s="608"/>
      <c r="O171" s="398"/>
      <c r="P171" s="854"/>
      <c r="Q171" s="391"/>
      <c r="R171" s="391"/>
      <c r="S171" s="391"/>
      <c r="T171" s="391"/>
      <c r="U171" s="391"/>
      <c r="V171" s="391"/>
      <c r="W171" s="391"/>
      <c r="X171" s="391"/>
    </row>
    <row r="172" spans="1:24" ht="27.95" customHeight="1">
      <c r="A172" s="815"/>
      <c r="B172" s="815"/>
      <c r="C172" s="814"/>
      <c r="D172" s="815"/>
      <c r="E172" s="815"/>
      <c r="F172" s="815"/>
      <c r="G172" s="815"/>
      <c r="H172" s="815"/>
      <c r="I172" s="815"/>
      <c r="J172" s="815"/>
      <c r="K172" s="815"/>
      <c r="L172" s="820">
        <v>0</v>
      </c>
      <c r="M172" s="608" t="str">
        <f t="shared" si="18"/>
        <v/>
      </c>
      <c r="N172" s="608"/>
      <c r="O172" s="398"/>
      <c r="P172" s="854"/>
      <c r="Q172" s="391"/>
      <c r="R172" s="391"/>
      <c r="S172" s="391"/>
      <c r="T172" s="391"/>
      <c r="U172" s="391"/>
      <c r="V172" s="391"/>
      <c r="W172" s="391"/>
      <c r="X172" s="391"/>
    </row>
    <row r="173" spans="1:24" ht="27.95" customHeight="1">
      <c r="A173" s="815"/>
      <c r="B173" s="815"/>
      <c r="C173" s="814"/>
      <c r="D173" s="815"/>
      <c r="E173" s="815"/>
      <c r="F173" s="815"/>
      <c r="G173" s="815"/>
      <c r="H173" s="815"/>
      <c r="I173" s="815"/>
      <c r="J173" s="815"/>
      <c r="K173" s="815"/>
      <c r="L173" s="820">
        <v>0</v>
      </c>
      <c r="M173" s="608" t="str">
        <f t="shared" si="18"/>
        <v/>
      </c>
      <c r="N173" s="608"/>
      <c r="O173" s="398"/>
      <c r="P173" s="854"/>
      <c r="Q173" s="401"/>
      <c r="R173" s="391"/>
      <c r="S173" s="391"/>
      <c r="T173" s="391"/>
      <c r="U173" s="391"/>
      <c r="V173" s="391"/>
      <c r="W173" s="391"/>
      <c r="X173" s="402"/>
    </row>
    <row r="174" spans="1:24" ht="27.95" customHeight="1">
      <c r="A174" s="932"/>
      <c r="B174" s="932"/>
      <c r="C174" s="805" t="s">
        <v>38</v>
      </c>
      <c r="D174" s="933"/>
      <c r="E174" s="823"/>
      <c r="F174" s="823">
        <f>SUM(F154:F173)</f>
        <v>0</v>
      </c>
      <c r="G174" s="800"/>
      <c r="H174" s="800"/>
      <c r="I174" s="800"/>
      <c r="J174" s="800"/>
      <c r="K174" s="800"/>
      <c r="L174" s="807"/>
      <c r="M174" s="608" t="str">
        <f t="shared" si="18"/>
        <v/>
      </c>
      <c r="N174" s="608"/>
      <c r="O174" s="398"/>
      <c r="P174" s="854"/>
    </row>
    <row r="175" spans="1:24" ht="27" customHeight="1">
      <c r="A175" s="824"/>
      <c r="B175" s="824"/>
      <c r="C175" s="825"/>
      <c r="D175" s="826"/>
      <c r="E175" s="826"/>
      <c r="F175" s="826"/>
      <c r="G175" s="826"/>
      <c r="H175" s="826"/>
      <c r="I175" s="827"/>
      <c r="J175" s="827"/>
      <c r="K175" s="827"/>
      <c r="L175" s="828"/>
      <c r="M175" s="608" t="str">
        <f t="shared" si="18"/>
        <v/>
      </c>
      <c r="N175" s="608"/>
      <c r="O175" s="398"/>
      <c r="P175" s="854"/>
      <c r="Q175" s="401"/>
      <c r="R175" s="391"/>
      <c r="S175" s="391"/>
      <c r="T175" s="391"/>
      <c r="U175" s="391"/>
      <c r="V175" s="391"/>
      <c r="W175" s="391"/>
      <c r="X175" s="402"/>
    </row>
    <row r="176" spans="1:24" ht="27" customHeight="1">
      <c r="A176" s="824"/>
      <c r="B176" s="824"/>
      <c r="C176" s="825"/>
      <c r="D176" s="826"/>
      <c r="E176" s="826"/>
      <c r="F176" s="826"/>
      <c r="G176" s="826"/>
      <c r="H176" s="826"/>
      <c r="I176" s="827"/>
      <c r="J176" s="827"/>
      <c r="K176" s="827"/>
      <c r="L176" s="828"/>
      <c r="M176" s="608" t="str">
        <f t="shared" si="18"/>
        <v/>
      </c>
      <c r="N176" s="608"/>
      <c r="O176" s="398"/>
      <c r="P176" s="854"/>
      <c r="Q176" s="401"/>
      <c r="R176" s="391"/>
      <c r="S176" s="391"/>
      <c r="T176" s="391"/>
      <c r="U176" s="391"/>
      <c r="V176" s="391"/>
      <c r="W176" s="391"/>
      <c r="X176" s="402"/>
    </row>
    <row r="177" spans="1:27" ht="27" customHeight="1">
      <c r="A177" s="824"/>
      <c r="B177" s="824"/>
      <c r="C177" s="825"/>
      <c r="D177" s="826"/>
      <c r="E177" s="826"/>
      <c r="F177" s="826"/>
      <c r="G177" s="826"/>
      <c r="H177" s="826"/>
      <c r="I177" s="827"/>
      <c r="J177" s="827"/>
      <c r="K177" s="827"/>
      <c r="L177" s="828"/>
      <c r="M177" s="608" t="str">
        <f t="shared" si="18"/>
        <v/>
      </c>
      <c r="N177" s="608"/>
      <c r="O177" s="398"/>
      <c r="P177" s="854"/>
      <c r="Q177" s="401"/>
      <c r="R177" s="391"/>
      <c r="S177" s="391"/>
      <c r="T177" s="391"/>
      <c r="U177" s="391"/>
      <c r="V177" s="391"/>
      <c r="W177" s="391"/>
      <c r="X177" s="402"/>
    </row>
    <row r="178" spans="1:27" ht="27" customHeight="1">
      <c r="A178" s="824"/>
      <c r="B178" s="824"/>
      <c r="C178" s="825"/>
      <c r="D178" s="826"/>
      <c r="E178" s="826"/>
      <c r="F178" s="826"/>
      <c r="G178" s="826"/>
      <c r="H178" s="826"/>
      <c r="I178" s="827"/>
      <c r="J178" s="827"/>
      <c r="K178" s="827"/>
      <c r="L178" s="828"/>
      <c r="M178" s="608" t="str">
        <f t="shared" si="18"/>
        <v/>
      </c>
      <c r="N178" s="608"/>
      <c r="O178" s="398"/>
      <c r="P178" s="854"/>
      <c r="Q178" s="391"/>
      <c r="R178" s="391"/>
      <c r="S178" s="391"/>
      <c r="T178" s="391"/>
      <c r="U178" s="391"/>
      <c r="V178" s="391"/>
      <c r="W178" s="391"/>
      <c r="X178" s="411"/>
      <c r="Y178" s="391"/>
      <c r="Z178" s="391"/>
      <c r="AA178" s="391"/>
    </row>
    <row r="179" spans="1:27" ht="27" customHeight="1">
      <c r="A179" s="824"/>
      <c r="B179" s="824"/>
      <c r="C179" s="829"/>
      <c r="D179" s="826"/>
      <c r="E179" s="826"/>
      <c r="F179" s="826"/>
      <c r="G179" s="826"/>
      <c r="H179" s="826"/>
      <c r="I179" s="830"/>
      <c r="J179" s="830"/>
      <c r="K179" s="830"/>
      <c r="L179" s="831"/>
      <c r="M179" s="608" t="str">
        <f t="shared" si="18"/>
        <v/>
      </c>
      <c r="N179" s="608"/>
      <c r="O179" s="398"/>
      <c r="P179" s="854"/>
      <c r="Q179" s="401"/>
      <c r="R179" s="391"/>
      <c r="S179" s="391"/>
      <c r="T179" s="391"/>
      <c r="U179" s="391"/>
      <c r="V179" s="391"/>
      <c r="W179" s="391"/>
      <c r="X179" s="411"/>
      <c r="Y179" s="391"/>
      <c r="Z179" s="391"/>
      <c r="AA179" s="391"/>
    </row>
    <row r="180" spans="1:27" s="414" customFormat="1" ht="27" customHeight="1">
      <c r="A180" s="824"/>
      <c r="B180" s="824"/>
      <c r="C180" s="825"/>
      <c r="D180" s="826"/>
      <c r="E180" s="826"/>
      <c r="F180" s="826"/>
      <c r="G180" s="826"/>
      <c r="H180" s="826"/>
      <c r="I180" s="790"/>
      <c r="J180" s="790"/>
      <c r="K180" s="790"/>
      <c r="L180" s="832"/>
      <c r="M180" s="608" t="str">
        <f t="shared" si="18"/>
        <v/>
      </c>
      <c r="N180" s="608"/>
      <c r="O180" s="398"/>
      <c r="P180" s="854"/>
      <c r="Q180" s="413"/>
      <c r="R180" s="413"/>
      <c r="S180" s="413"/>
      <c r="T180" s="413"/>
      <c r="U180" s="413"/>
      <c r="V180" s="413"/>
      <c r="W180" s="413"/>
      <c r="X180" s="413"/>
    </row>
    <row r="181" spans="1:27" ht="27" customHeight="1">
      <c r="A181" s="824"/>
      <c r="B181" s="824"/>
      <c r="C181" s="825"/>
      <c r="D181" s="826"/>
      <c r="E181" s="826"/>
      <c r="F181" s="826"/>
      <c r="G181" s="826"/>
      <c r="H181" s="833"/>
      <c r="I181" s="827"/>
      <c r="J181" s="827"/>
      <c r="K181" s="827"/>
      <c r="L181" s="828"/>
      <c r="M181" s="608" t="str">
        <f t="shared" si="18"/>
        <v/>
      </c>
      <c r="N181" s="608"/>
      <c r="O181" s="398"/>
      <c r="P181" s="854"/>
      <c r="Q181" s="391"/>
      <c r="R181" s="391"/>
      <c r="S181" s="391"/>
      <c r="T181" s="391"/>
      <c r="U181" s="391"/>
      <c r="V181" s="391"/>
      <c r="W181" s="391"/>
      <c r="X181" s="391"/>
    </row>
    <row r="182" spans="1:27" ht="27" customHeight="1">
      <c r="A182" s="824"/>
      <c r="B182" s="824"/>
      <c r="C182" s="825"/>
      <c r="D182" s="826"/>
      <c r="E182" s="826"/>
      <c r="F182" s="826"/>
      <c r="G182" s="826"/>
      <c r="H182" s="826"/>
      <c r="I182" s="827"/>
      <c r="J182" s="827"/>
      <c r="K182" s="827"/>
      <c r="L182" s="828"/>
      <c r="M182" s="608" t="str">
        <f t="shared" si="18"/>
        <v/>
      </c>
      <c r="N182" s="608"/>
      <c r="O182" s="398"/>
      <c r="P182" s="854"/>
      <c r="Q182" s="391"/>
      <c r="R182" s="391"/>
      <c r="S182" s="391"/>
      <c r="T182" s="391"/>
      <c r="U182" s="391"/>
      <c r="V182" s="391"/>
      <c r="W182" s="391"/>
      <c r="X182" s="391"/>
    </row>
    <row r="183" spans="1:27" ht="27" customHeight="1">
      <c r="A183" s="824"/>
      <c r="B183" s="824"/>
      <c r="C183" s="825"/>
      <c r="D183" s="826"/>
      <c r="E183" s="826"/>
      <c r="F183" s="826"/>
      <c r="G183" s="826"/>
      <c r="H183" s="826"/>
      <c r="I183" s="827"/>
      <c r="J183" s="827"/>
      <c r="K183" s="827"/>
      <c r="L183" s="828"/>
      <c r="M183" s="608" t="str">
        <f t="shared" si="18"/>
        <v/>
      </c>
      <c r="N183" s="608"/>
      <c r="O183" s="398"/>
      <c r="P183" s="854"/>
      <c r="Q183" s="391"/>
      <c r="R183" s="391"/>
      <c r="S183" s="391"/>
      <c r="T183" s="391"/>
      <c r="U183" s="391"/>
      <c r="V183" s="391"/>
      <c r="W183" s="391"/>
      <c r="X183" s="391"/>
    </row>
    <row r="184" spans="1:27" ht="27" customHeight="1">
      <c r="A184" s="824"/>
      <c r="B184" s="824"/>
      <c r="C184" s="825"/>
      <c r="D184" s="826"/>
      <c r="E184" s="826"/>
      <c r="F184" s="826"/>
      <c r="G184" s="826"/>
      <c r="H184" s="826"/>
      <c r="I184" s="827"/>
      <c r="J184" s="827"/>
      <c r="K184" s="827"/>
      <c r="L184" s="828"/>
      <c r="M184" s="608" t="str">
        <f t="shared" si="18"/>
        <v/>
      </c>
      <c r="N184" s="608"/>
      <c r="O184" s="398"/>
      <c r="P184" s="854"/>
      <c r="Q184" s="391"/>
      <c r="R184" s="391"/>
      <c r="S184" s="391"/>
      <c r="T184" s="391"/>
      <c r="U184" s="391"/>
      <c r="V184" s="391"/>
      <c r="W184" s="391"/>
      <c r="X184" s="391"/>
    </row>
    <row r="185" spans="1:27" ht="27" customHeight="1">
      <c r="A185" s="824"/>
      <c r="B185" s="824"/>
      <c r="C185" s="825"/>
      <c r="D185" s="826"/>
      <c r="E185" s="826"/>
      <c r="F185" s="826"/>
      <c r="G185" s="826"/>
      <c r="H185" s="834"/>
      <c r="I185" s="827"/>
      <c r="J185" s="827"/>
      <c r="K185" s="827"/>
      <c r="L185" s="828"/>
      <c r="M185" s="608" t="str">
        <f t="shared" si="18"/>
        <v/>
      </c>
      <c r="N185" s="608"/>
      <c r="O185" s="398"/>
      <c r="P185" s="854"/>
      <c r="Q185" s="391"/>
      <c r="R185" s="391"/>
      <c r="S185" s="391"/>
      <c r="T185" s="391"/>
      <c r="U185" s="391"/>
      <c r="V185" s="391"/>
      <c r="W185" s="391"/>
      <c r="X185" s="391"/>
    </row>
    <row r="186" spans="1:27" ht="27" customHeight="1">
      <c r="A186" s="824"/>
      <c r="B186" s="824"/>
      <c r="C186" s="825"/>
      <c r="D186" s="826"/>
      <c r="E186" s="826"/>
      <c r="F186" s="826"/>
      <c r="G186" s="826"/>
      <c r="H186" s="833"/>
      <c r="I186" s="827"/>
      <c r="J186" s="827"/>
      <c r="K186" s="827"/>
      <c r="L186" s="828"/>
      <c r="M186" s="608" t="str">
        <f t="shared" si="18"/>
        <v/>
      </c>
      <c r="N186" s="608"/>
      <c r="O186" s="398"/>
      <c r="P186" s="854"/>
      <c r="Q186" s="391"/>
      <c r="R186" s="391"/>
      <c r="S186" s="391"/>
      <c r="T186" s="391"/>
      <c r="U186" s="391"/>
      <c r="V186" s="391"/>
      <c r="W186" s="391"/>
      <c r="X186" s="391"/>
    </row>
    <row r="187" spans="1:27" ht="27" customHeight="1">
      <c r="A187" s="824"/>
      <c r="B187" s="824"/>
      <c r="C187" s="825"/>
      <c r="D187" s="826"/>
      <c r="E187" s="826"/>
      <c r="F187" s="826"/>
      <c r="G187" s="826"/>
      <c r="H187" s="826"/>
      <c r="I187" s="827"/>
      <c r="J187" s="827"/>
      <c r="K187" s="827"/>
      <c r="L187" s="828"/>
      <c r="M187" s="608" t="str">
        <f t="shared" si="18"/>
        <v/>
      </c>
      <c r="N187" s="608"/>
      <c r="O187" s="398"/>
      <c r="P187" s="854"/>
      <c r="Q187" s="391"/>
      <c r="R187" s="391"/>
      <c r="S187" s="391"/>
      <c r="T187" s="391"/>
      <c r="U187" s="391"/>
      <c r="V187" s="391"/>
      <c r="W187" s="391"/>
      <c r="X187" s="391"/>
    </row>
    <row r="188" spans="1:27" ht="27" customHeight="1">
      <c r="A188" s="824"/>
      <c r="B188" s="824"/>
      <c r="C188" s="825"/>
      <c r="D188" s="826"/>
      <c r="E188" s="826"/>
      <c r="F188" s="826"/>
      <c r="G188" s="826"/>
      <c r="H188" s="833"/>
      <c r="I188" s="827"/>
      <c r="J188" s="827"/>
      <c r="K188" s="827"/>
      <c r="L188" s="828"/>
      <c r="M188" s="608" t="str">
        <f t="shared" si="18"/>
        <v/>
      </c>
      <c r="N188" s="608"/>
      <c r="O188" s="398"/>
      <c r="P188" s="854"/>
      <c r="Q188" s="391"/>
      <c r="R188" s="391"/>
      <c r="S188" s="391"/>
      <c r="T188" s="391"/>
      <c r="U188" s="391"/>
      <c r="V188" s="391"/>
      <c r="W188" s="391"/>
      <c r="X188" s="391"/>
    </row>
    <row r="189" spans="1:27" ht="27" customHeight="1">
      <c r="A189" s="824"/>
      <c r="B189" s="824"/>
      <c r="C189" s="825"/>
      <c r="D189" s="826"/>
      <c r="E189" s="826"/>
      <c r="F189" s="826"/>
      <c r="G189" s="826"/>
      <c r="H189" s="826"/>
      <c r="I189" s="827"/>
      <c r="J189" s="827"/>
      <c r="K189" s="827"/>
      <c r="L189" s="828"/>
      <c r="M189" s="398" t="str">
        <f t="shared" si="18"/>
        <v/>
      </c>
      <c r="N189" s="398"/>
      <c r="O189" s="398"/>
      <c r="P189" s="854"/>
      <c r="Q189" s="391"/>
      <c r="R189" s="391"/>
      <c r="S189" s="391"/>
      <c r="T189" s="391"/>
      <c r="U189" s="391"/>
      <c r="V189" s="391"/>
      <c r="W189" s="391"/>
      <c r="X189" s="391"/>
    </row>
    <row r="190" spans="1:27" ht="27" customHeight="1">
      <c r="A190" s="824"/>
      <c r="B190" s="824"/>
      <c r="C190" s="825"/>
      <c r="D190" s="826"/>
      <c r="E190" s="826"/>
      <c r="F190" s="826"/>
      <c r="G190" s="826"/>
      <c r="H190" s="826"/>
      <c r="I190" s="827"/>
      <c r="J190" s="827"/>
      <c r="K190" s="827"/>
      <c r="L190" s="828"/>
      <c r="M190" s="398" t="str">
        <f t="shared" si="18"/>
        <v/>
      </c>
      <c r="N190" s="398"/>
      <c r="O190" s="398"/>
      <c r="P190" s="854"/>
      <c r="Q190" s="391"/>
      <c r="R190" s="391"/>
      <c r="S190" s="391"/>
      <c r="T190" s="391"/>
      <c r="U190" s="391"/>
      <c r="V190" s="391"/>
      <c r="W190" s="391"/>
      <c r="X190" s="391"/>
    </row>
    <row r="191" spans="1:27" s="418" customFormat="1" ht="27" customHeight="1">
      <c r="A191" s="824"/>
      <c r="B191" s="824"/>
      <c r="C191" s="825"/>
      <c r="D191" s="826"/>
      <c r="E191" s="826"/>
      <c r="F191" s="826"/>
      <c r="G191" s="826"/>
      <c r="H191" s="826"/>
      <c r="I191" s="790"/>
      <c r="J191" s="790"/>
      <c r="K191" s="790"/>
      <c r="L191" s="832"/>
      <c r="M191" s="416" t="str">
        <f t="shared" si="18"/>
        <v/>
      </c>
      <c r="N191" s="416"/>
      <c r="O191" s="416"/>
      <c r="P191" s="855"/>
      <c r="Q191" s="417"/>
      <c r="R191" s="417"/>
      <c r="S191" s="417"/>
      <c r="T191" s="417"/>
      <c r="U191" s="417"/>
      <c r="V191" s="417"/>
      <c r="W191" s="417"/>
      <c r="X191" s="417"/>
    </row>
    <row r="192" spans="1:27" ht="27" customHeight="1">
      <c r="A192" s="824"/>
      <c r="B192" s="824"/>
      <c r="C192" s="825"/>
      <c r="D192" s="826"/>
      <c r="E192" s="826"/>
      <c r="F192" s="826"/>
      <c r="G192" s="826"/>
      <c r="H192" s="826"/>
      <c r="I192" s="790"/>
      <c r="J192" s="790"/>
      <c r="K192" s="790"/>
      <c r="L192" s="832"/>
      <c r="M192" s="398" t="str">
        <f t="shared" si="18"/>
        <v/>
      </c>
      <c r="N192" s="398"/>
      <c r="O192" s="398"/>
      <c r="P192" s="854"/>
      <c r="Q192" s="391"/>
      <c r="R192" s="391"/>
      <c r="S192" s="391"/>
      <c r="T192" s="391"/>
      <c r="U192" s="391"/>
      <c r="V192" s="391"/>
      <c r="W192" s="391"/>
      <c r="X192" s="391"/>
    </row>
    <row r="193" spans="1:24" ht="27" customHeight="1">
      <c r="A193" s="824">
        <v>162</v>
      </c>
      <c r="B193" s="824">
        <v>162</v>
      </c>
      <c r="C193" s="825"/>
      <c r="D193" s="826"/>
      <c r="E193" s="826"/>
      <c r="F193" s="826"/>
      <c r="G193" s="826"/>
      <c r="H193" s="826"/>
      <c r="I193" s="790"/>
      <c r="J193" s="790"/>
      <c r="K193" s="790"/>
      <c r="L193" s="832"/>
      <c r="M193" s="398" t="str">
        <f t="shared" si="18"/>
        <v/>
      </c>
      <c r="N193" s="398"/>
      <c r="O193" s="398"/>
      <c r="P193" s="854"/>
      <c r="Q193" s="391"/>
      <c r="R193" s="391"/>
      <c r="S193" s="391"/>
      <c r="T193" s="391"/>
      <c r="U193" s="391"/>
      <c r="V193" s="391"/>
      <c r="W193" s="391"/>
      <c r="X193" s="391"/>
    </row>
    <row r="194" spans="1:24" ht="27" customHeight="1">
      <c r="A194" s="824">
        <v>163</v>
      </c>
      <c r="B194" s="824">
        <v>163</v>
      </c>
      <c r="C194" s="825"/>
      <c r="D194" s="826"/>
      <c r="E194" s="826"/>
      <c r="F194" s="826"/>
      <c r="G194" s="826"/>
      <c r="H194" s="834"/>
      <c r="I194" s="790"/>
      <c r="J194" s="790"/>
      <c r="K194" s="790"/>
      <c r="L194" s="832"/>
      <c r="M194" s="398" t="str">
        <f t="shared" si="18"/>
        <v/>
      </c>
      <c r="N194" s="398"/>
      <c r="O194" s="398"/>
      <c r="P194" s="854"/>
      <c r="Q194" s="391"/>
      <c r="R194" s="391"/>
      <c r="S194" s="391"/>
      <c r="T194" s="391"/>
      <c r="U194" s="391"/>
      <c r="V194" s="391"/>
      <c r="W194" s="391"/>
      <c r="X194" s="391"/>
    </row>
    <row r="195" spans="1:24" ht="27" customHeight="1">
      <c r="A195" s="384"/>
      <c r="B195" s="1067" t="s">
        <v>38</v>
      </c>
      <c r="C195" s="1067"/>
      <c r="D195" s="1067"/>
      <c r="E195" s="835"/>
      <c r="F195" s="893"/>
      <c r="G195" s="830"/>
      <c r="H195" s="830"/>
      <c r="I195" s="830"/>
      <c r="J195" s="830"/>
      <c r="K195" s="830"/>
      <c r="L195" s="831"/>
    </row>
    <row r="196" spans="1:24" ht="27" customHeight="1">
      <c r="A196" s="824">
        <v>164</v>
      </c>
      <c r="B196" s="824">
        <v>164</v>
      </c>
      <c r="C196" s="825"/>
      <c r="D196" s="826"/>
      <c r="E196" s="826"/>
      <c r="F196" s="826"/>
      <c r="G196" s="826"/>
      <c r="H196" s="826"/>
      <c r="I196" s="790"/>
      <c r="J196" s="790"/>
      <c r="K196" s="790"/>
      <c r="L196" s="832"/>
      <c r="M196" s="398" t="str">
        <f t="shared" ref="M196:M259" si="19">CONCATENATE(D196,G196)</f>
        <v/>
      </c>
      <c r="N196" s="398"/>
      <c r="O196" s="398"/>
      <c r="P196" s="854"/>
      <c r="Q196" s="401"/>
      <c r="R196" s="391"/>
      <c r="S196" s="391"/>
      <c r="T196" s="391"/>
      <c r="U196" s="391"/>
      <c r="V196" s="391"/>
      <c r="W196" s="391"/>
      <c r="X196" s="402"/>
    </row>
    <row r="197" spans="1:24" ht="27" customHeight="1">
      <c r="A197" s="824">
        <v>165</v>
      </c>
      <c r="B197" s="824">
        <v>165</v>
      </c>
      <c r="C197" s="825"/>
      <c r="D197" s="826"/>
      <c r="E197" s="826"/>
      <c r="F197" s="826"/>
      <c r="G197" s="826"/>
      <c r="H197" s="834"/>
      <c r="I197" s="790"/>
      <c r="J197" s="790"/>
      <c r="K197" s="790"/>
      <c r="L197" s="832"/>
      <c r="M197" s="398" t="str">
        <f t="shared" si="19"/>
        <v/>
      </c>
      <c r="N197" s="398"/>
      <c r="O197" s="398"/>
      <c r="P197" s="854"/>
      <c r="Q197" s="401"/>
      <c r="R197" s="391"/>
      <c r="S197" s="391"/>
      <c r="T197" s="391"/>
      <c r="U197" s="391"/>
      <c r="V197" s="391"/>
      <c r="W197" s="391"/>
      <c r="X197" s="402"/>
    </row>
    <row r="198" spans="1:24" ht="27" customHeight="1">
      <c r="A198" s="824">
        <v>166</v>
      </c>
      <c r="B198" s="824">
        <v>166</v>
      </c>
      <c r="C198" s="825"/>
      <c r="D198" s="826"/>
      <c r="E198" s="826"/>
      <c r="F198" s="826"/>
      <c r="G198" s="826"/>
      <c r="H198" s="826"/>
      <c r="I198" s="790"/>
      <c r="J198" s="790"/>
      <c r="K198" s="790"/>
      <c r="L198" s="832"/>
      <c r="M198" s="398" t="str">
        <f t="shared" si="19"/>
        <v/>
      </c>
      <c r="N198" s="398"/>
      <c r="O198" s="398"/>
      <c r="P198" s="854"/>
      <c r="Q198" s="401"/>
      <c r="R198" s="391"/>
      <c r="S198" s="391"/>
      <c r="T198" s="391"/>
      <c r="U198" s="391"/>
      <c r="V198" s="391"/>
      <c r="W198" s="391"/>
      <c r="X198" s="402"/>
    </row>
    <row r="199" spans="1:24" ht="27" customHeight="1">
      <c r="A199" s="824">
        <v>167</v>
      </c>
      <c r="B199" s="824">
        <v>167</v>
      </c>
      <c r="C199" s="825"/>
      <c r="D199" s="826"/>
      <c r="E199" s="826"/>
      <c r="F199" s="826"/>
      <c r="G199" s="826"/>
      <c r="H199" s="833"/>
      <c r="I199" s="827"/>
      <c r="J199" s="827"/>
      <c r="K199" s="827"/>
      <c r="L199" s="828"/>
      <c r="M199" s="398" t="str">
        <f t="shared" si="19"/>
        <v/>
      </c>
      <c r="N199" s="398"/>
      <c r="O199" s="398"/>
      <c r="P199" s="854"/>
    </row>
    <row r="200" spans="1:24" ht="27" customHeight="1">
      <c r="A200" s="824">
        <v>168</v>
      </c>
      <c r="B200" s="824">
        <v>168</v>
      </c>
      <c r="C200" s="829"/>
      <c r="D200" s="826"/>
      <c r="E200" s="826"/>
      <c r="F200" s="826"/>
      <c r="G200" s="826"/>
      <c r="H200" s="833"/>
      <c r="I200" s="830"/>
      <c r="J200" s="830"/>
      <c r="K200" s="830"/>
      <c r="L200" s="831"/>
      <c r="M200" s="398" t="str">
        <f t="shared" si="19"/>
        <v/>
      </c>
      <c r="N200" s="398"/>
      <c r="O200" s="398"/>
      <c r="P200" s="854"/>
    </row>
    <row r="201" spans="1:24" ht="27" customHeight="1">
      <c r="A201" s="824">
        <v>169</v>
      </c>
      <c r="B201" s="824">
        <v>169</v>
      </c>
      <c r="C201" s="825"/>
      <c r="D201" s="826"/>
      <c r="E201" s="826"/>
      <c r="F201" s="826"/>
      <c r="G201" s="826"/>
      <c r="H201" s="833"/>
      <c r="I201" s="790"/>
      <c r="J201" s="790"/>
      <c r="K201" s="790"/>
      <c r="L201" s="832"/>
      <c r="M201" s="398" t="str">
        <f t="shared" si="19"/>
        <v/>
      </c>
      <c r="N201" s="398"/>
      <c r="O201" s="398"/>
      <c r="P201" s="854"/>
    </row>
    <row r="202" spans="1:24" ht="27" customHeight="1">
      <c r="A202" s="824">
        <v>170</v>
      </c>
      <c r="B202" s="824">
        <v>170</v>
      </c>
      <c r="C202" s="825"/>
      <c r="D202" s="826"/>
      <c r="E202" s="826"/>
      <c r="F202" s="826"/>
      <c r="G202" s="826"/>
      <c r="H202" s="833"/>
      <c r="I202" s="827"/>
      <c r="J202" s="827"/>
      <c r="K202" s="827"/>
      <c r="L202" s="828"/>
      <c r="M202" s="398" t="str">
        <f t="shared" si="19"/>
        <v/>
      </c>
      <c r="N202" s="398"/>
      <c r="O202" s="398"/>
      <c r="P202" s="854"/>
    </row>
    <row r="203" spans="1:24" ht="27" customHeight="1">
      <c r="A203" s="824">
        <v>171</v>
      </c>
      <c r="B203" s="824">
        <v>171</v>
      </c>
      <c r="C203" s="825"/>
      <c r="D203" s="826"/>
      <c r="E203" s="826"/>
      <c r="F203" s="826"/>
      <c r="G203" s="826"/>
      <c r="H203" s="826"/>
      <c r="I203" s="827"/>
      <c r="J203" s="827"/>
      <c r="K203" s="827"/>
      <c r="L203" s="828"/>
      <c r="M203" s="398" t="str">
        <f t="shared" si="19"/>
        <v/>
      </c>
      <c r="N203" s="398"/>
      <c r="O203" s="398"/>
      <c r="P203" s="854"/>
    </row>
    <row r="204" spans="1:24" ht="27" customHeight="1">
      <c r="A204" s="824">
        <v>172</v>
      </c>
      <c r="B204" s="824">
        <v>172</v>
      </c>
      <c r="C204" s="825"/>
      <c r="D204" s="826"/>
      <c r="E204" s="826"/>
      <c r="F204" s="826"/>
      <c r="G204" s="826"/>
      <c r="H204" s="826"/>
      <c r="I204" s="827"/>
      <c r="J204" s="827"/>
      <c r="K204" s="827"/>
      <c r="L204" s="828"/>
      <c r="M204" s="398" t="str">
        <f t="shared" si="19"/>
        <v/>
      </c>
      <c r="N204" s="398"/>
      <c r="O204" s="398"/>
      <c r="P204" s="854"/>
    </row>
    <row r="205" spans="1:24" ht="27" customHeight="1">
      <c r="A205" s="824">
        <v>173</v>
      </c>
      <c r="B205" s="824">
        <v>173</v>
      </c>
      <c r="C205" s="825"/>
      <c r="D205" s="826"/>
      <c r="E205" s="826"/>
      <c r="F205" s="826"/>
      <c r="G205" s="826"/>
      <c r="H205" s="826"/>
      <c r="I205" s="827"/>
      <c r="J205" s="827"/>
      <c r="K205" s="827"/>
      <c r="L205" s="828"/>
      <c r="M205" s="398" t="str">
        <f t="shared" si="19"/>
        <v/>
      </c>
      <c r="N205" s="398"/>
      <c r="O205" s="398"/>
      <c r="P205" s="854"/>
    </row>
    <row r="206" spans="1:24" ht="27" customHeight="1">
      <c r="A206" s="824">
        <v>174</v>
      </c>
      <c r="B206" s="824">
        <v>174</v>
      </c>
      <c r="C206" s="825"/>
      <c r="D206" s="826"/>
      <c r="E206" s="826"/>
      <c r="F206" s="826"/>
      <c r="G206" s="826"/>
      <c r="H206" s="833"/>
      <c r="I206" s="827"/>
      <c r="J206" s="827"/>
      <c r="K206" s="827"/>
      <c r="L206" s="828"/>
      <c r="M206" s="398" t="str">
        <f t="shared" si="19"/>
        <v/>
      </c>
      <c r="N206" s="398"/>
      <c r="O206" s="398"/>
      <c r="P206" s="854"/>
    </row>
    <row r="207" spans="1:24" ht="27" customHeight="1">
      <c r="A207" s="824">
        <v>175</v>
      </c>
      <c r="B207" s="824">
        <v>175</v>
      </c>
      <c r="C207" s="825"/>
      <c r="D207" s="826"/>
      <c r="E207" s="826"/>
      <c r="F207" s="826"/>
      <c r="G207" s="826"/>
      <c r="H207" s="826"/>
      <c r="I207" s="827"/>
      <c r="J207" s="827"/>
      <c r="K207" s="827"/>
      <c r="L207" s="828"/>
      <c r="M207" s="398" t="str">
        <f t="shared" si="19"/>
        <v/>
      </c>
      <c r="N207" s="398"/>
      <c r="O207" s="398"/>
      <c r="P207" s="854"/>
    </row>
    <row r="208" spans="1:24" ht="27" customHeight="1">
      <c r="A208" s="824">
        <v>176</v>
      </c>
      <c r="B208" s="824">
        <v>176</v>
      </c>
      <c r="C208" s="825"/>
      <c r="D208" s="826"/>
      <c r="E208" s="826"/>
      <c r="F208" s="826"/>
      <c r="G208" s="826"/>
      <c r="H208" s="833"/>
      <c r="I208" s="827"/>
      <c r="J208" s="827"/>
      <c r="K208" s="827"/>
      <c r="L208" s="828"/>
      <c r="M208" s="398" t="str">
        <f t="shared" si="19"/>
        <v/>
      </c>
      <c r="N208" s="398"/>
      <c r="O208" s="398"/>
      <c r="P208" s="854"/>
    </row>
    <row r="209" spans="1:16" ht="27" customHeight="1">
      <c r="A209" s="824">
        <v>177</v>
      </c>
      <c r="B209" s="824">
        <v>177</v>
      </c>
      <c r="C209" s="825"/>
      <c r="D209" s="826"/>
      <c r="E209" s="826"/>
      <c r="F209" s="826"/>
      <c r="G209" s="826"/>
      <c r="H209" s="826"/>
      <c r="I209" s="827"/>
      <c r="J209" s="827"/>
      <c r="K209" s="827"/>
      <c r="L209" s="828"/>
      <c r="M209" s="398" t="str">
        <f t="shared" si="19"/>
        <v/>
      </c>
      <c r="N209" s="398"/>
      <c r="O209" s="398"/>
      <c r="P209" s="854"/>
    </row>
    <row r="210" spans="1:16" ht="27" customHeight="1">
      <c r="A210" s="824">
        <v>178</v>
      </c>
      <c r="B210" s="824">
        <v>178</v>
      </c>
      <c r="C210" s="825"/>
      <c r="D210" s="826"/>
      <c r="E210" s="826"/>
      <c r="F210" s="826"/>
      <c r="G210" s="826"/>
      <c r="H210" s="834"/>
      <c r="I210" s="827"/>
      <c r="J210" s="827"/>
      <c r="K210" s="827"/>
      <c r="L210" s="828"/>
      <c r="M210" s="398" t="str">
        <f t="shared" si="19"/>
        <v/>
      </c>
      <c r="N210" s="398"/>
      <c r="O210" s="398"/>
      <c r="P210" s="854"/>
    </row>
    <row r="211" spans="1:16" ht="27" customHeight="1">
      <c r="A211" s="824">
        <v>179</v>
      </c>
      <c r="B211" s="824">
        <v>179</v>
      </c>
      <c r="C211" s="825"/>
      <c r="D211" s="826"/>
      <c r="E211" s="826"/>
      <c r="F211" s="826"/>
      <c r="G211" s="826"/>
      <c r="H211" s="826"/>
      <c r="I211" s="827"/>
      <c r="J211" s="827"/>
      <c r="K211" s="827"/>
      <c r="L211" s="828"/>
      <c r="M211" s="398" t="str">
        <f t="shared" si="19"/>
        <v/>
      </c>
      <c r="N211" s="398"/>
      <c r="O211" s="398"/>
      <c r="P211" s="854"/>
    </row>
    <row r="212" spans="1:16" ht="27" customHeight="1">
      <c r="A212" s="824">
        <v>180</v>
      </c>
      <c r="B212" s="824">
        <v>180</v>
      </c>
      <c r="C212" s="825"/>
      <c r="D212" s="826"/>
      <c r="E212" s="826"/>
      <c r="F212" s="826"/>
      <c r="G212" s="826"/>
      <c r="H212" s="826"/>
      <c r="I212" s="790"/>
      <c r="J212" s="790"/>
      <c r="K212" s="790"/>
      <c r="L212" s="832"/>
      <c r="M212" s="398" t="str">
        <f t="shared" si="19"/>
        <v/>
      </c>
      <c r="N212" s="398"/>
      <c r="O212" s="398"/>
      <c r="P212" s="854"/>
    </row>
    <row r="213" spans="1:16" ht="27" customHeight="1">
      <c r="A213" s="824">
        <v>181</v>
      </c>
      <c r="B213" s="824">
        <v>181</v>
      </c>
      <c r="C213" s="825"/>
      <c r="D213" s="826"/>
      <c r="E213" s="826"/>
      <c r="F213" s="826"/>
      <c r="G213" s="826"/>
      <c r="H213" s="826"/>
      <c r="I213" s="790"/>
      <c r="J213" s="790"/>
      <c r="K213" s="790"/>
      <c r="L213" s="832"/>
      <c r="M213" s="398" t="str">
        <f t="shared" si="19"/>
        <v/>
      </c>
      <c r="N213" s="398"/>
      <c r="O213" s="398"/>
      <c r="P213" s="854"/>
    </row>
    <row r="214" spans="1:16" ht="27" customHeight="1">
      <c r="A214" s="824">
        <v>182</v>
      </c>
      <c r="B214" s="824">
        <v>182</v>
      </c>
      <c r="C214" s="825"/>
      <c r="D214" s="826"/>
      <c r="E214" s="826"/>
      <c r="F214" s="826"/>
      <c r="G214" s="826"/>
      <c r="H214" s="826"/>
      <c r="I214" s="790"/>
      <c r="J214" s="790"/>
      <c r="K214" s="790"/>
      <c r="L214" s="832"/>
      <c r="M214" s="398" t="str">
        <f t="shared" si="19"/>
        <v/>
      </c>
      <c r="N214" s="398"/>
      <c r="O214" s="398"/>
      <c r="P214" s="854"/>
    </row>
    <row r="215" spans="1:16" ht="27" customHeight="1">
      <c r="A215" s="824">
        <v>183</v>
      </c>
      <c r="B215" s="824">
        <v>183</v>
      </c>
      <c r="C215" s="825"/>
      <c r="D215" s="826"/>
      <c r="E215" s="826"/>
      <c r="F215" s="826"/>
      <c r="G215" s="826"/>
      <c r="H215" s="826"/>
      <c r="I215" s="790"/>
      <c r="J215" s="790"/>
      <c r="K215" s="790"/>
      <c r="L215" s="832"/>
      <c r="M215" s="398" t="str">
        <f t="shared" si="19"/>
        <v/>
      </c>
      <c r="N215" s="398"/>
      <c r="O215" s="398"/>
      <c r="P215" s="854"/>
    </row>
    <row r="216" spans="1:16" ht="27" customHeight="1">
      <c r="A216" s="384"/>
      <c r="B216" s="1067" t="s">
        <v>38</v>
      </c>
      <c r="C216" s="1067"/>
      <c r="D216" s="1067"/>
      <c r="E216" s="835"/>
      <c r="F216" s="893"/>
      <c r="G216" s="830"/>
      <c r="H216" s="830"/>
      <c r="I216" s="830"/>
      <c r="J216" s="830"/>
      <c r="K216" s="830"/>
      <c r="L216" s="831"/>
      <c r="M216" s="398" t="str">
        <f t="shared" si="19"/>
        <v/>
      </c>
      <c r="N216" s="398"/>
      <c r="O216" s="398"/>
      <c r="P216" s="854"/>
    </row>
    <row r="217" spans="1:16" ht="27" customHeight="1">
      <c r="A217" s="824">
        <v>184</v>
      </c>
      <c r="B217" s="824">
        <v>184</v>
      </c>
      <c r="C217" s="825"/>
      <c r="D217" s="826"/>
      <c r="E217" s="826"/>
      <c r="F217" s="826"/>
      <c r="G217" s="826"/>
      <c r="H217" s="833"/>
      <c r="I217" s="790"/>
      <c r="J217" s="790"/>
      <c r="K217" s="790"/>
      <c r="L217" s="832"/>
      <c r="M217" s="398" t="str">
        <f t="shared" si="19"/>
        <v/>
      </c>
      <c r="N217" s="398"/>
      <c r="O217" s="398"/>
      <c r="P217" s="854"/>
    </row>
    <row r="218" spans="1:16" ht="27" customHeight="1">
      <c r="A218" s="824">
        <v>185</v>
      </c>
      <c r="B218" s="824">
        <v>185</v>
      </c>
      <c r="C218" s="825"/>
      <c r="D218" s="826"/>
      <c r="E218" s="826"/>
      <c r="F218" s="826"/>
      <c r="G218" s="826"/>
      <c r="H218" s="826"/>
      <c r="I218" s="790"/>
      <c r="J218" s="790"/>
      <c r="K218" s="790"/>
      <c r="L218" s="832"/>
      <c r="M218" s="398" t="str">
        <f t="shared" si="19"/>
        <v/>
      </c>
      <c r="N218" s="398"/>
      <c r="O218" s="398"/>
      <c r="P218" s="854"/>
    </row>
    <row r="219" spans="1:16" ht="27" customHeight="1">
      <c r="A219" s="824">
        <v>186</v>
      </c>
      <c r="B219" s="824">
        <v>186</v>
      </c>
      <c r="C219" s="825"/>
      <c r="D219" s="826"/>
      <c r="E219" s="826"/>
      <c r="F219" s="826"/>
      <c r="G219" s="826"/>
      <c r="H219" s="826"/>
      <c r="I219" s="790"/>
      <c r="J219" s="790"/>
      <c r="K219" s="790"/>
      <c r="L219" s="832"/>
      <c r="M219" s="398" t="str">
        <f t="shared" si="19"/>
        <v/>
      </c>
      <c r="N219" s="398"/>
      <c r="O219" s="398"/>
      <c r="P219" s="854"/>
    </row>
    <row r="220" spans="1:16" ht="27" customHeight="1">
      <c r="A220" s="824">
        <v>187</v>
      </c>
      <c r="B220" s="824">
        <v>187</v>
      </c>
      <c r="C220" s="825"/>
      <c r="D220" s="826"/>
      <c r="E220" s="826"/>
      <c r="F220" s="826"/>
      <c r="G220" s="826"/>
      <c r="H220" s="826"/>
      <c r="I220" s="827"/>
      <c r="J220" s="827"/>
      <c r="K220" s="827"/>
      <c r="L220" s="828"/>
      <c r="M220" s="398" t="str">
        <f t="shared" si="19"/>
        <v/>
      </c>
      <c r="N220" s="398"/>
      <c r="O220" s="398"/>
      <c r="P220" s="854"/>
    </row>
    <row r="221" spans="1:16" ht="27" customHeight="1">
      <c r="A221" s="824">
        <v>188</v>
      </c>
      <c r="B221" s="824">
        <v>188</v>
      </c>
      <c r="C221" s="829"/>
      <c r="D221" s="826"/>
      <c r="E221" s="826"/>
      <c r="F221" s="826"/>
      <c r="G221" s="826"/>
      <c r="H221" s="826"/>
      <c r="I221" s="830"/>
      <c r="J221" s="830"/>
      <c r="K221" s="830"/>
      <c r="L221" s="831"/>
      <c r="M221" s="398" t="str">
        <f t="shared" si="19"/>
        <v/>
      </c>
      <c r="N221" s="398"/>
      <c r="O221" s="398"/>
      <c r="P221" s="854"/>
    </row>
    <row r="222" spans="1:16" ht="27" customHeight="1">
      <c r="A222" s="824">
        <v>189</v>
      </c>
      <c r="B222" s="824">
        <v>189</v>
      </c>
      <c r="C222" s="825"/>
      <c r="D222" s="826"/>
      <c r="E222" s="826"/>
      <c r="F222" s="826"/>
      <c r="G222" s="826"/>
      <c r="H222" s="826"/>
      <c r="I222" s="790"/>
      <c r="J222" s="790"/>
      <c r="K222" s="790"/>
      <c r="L222" s="832"/>
      <c r="M222" s="398" t="str">
        <f t="shared" si="19"/>
        <v/>
      </c>
      <c r="N222" s="398"/>
      <c r="O222" s="398"/>
      <c r="P222" s="854"/>
    </row>
    <row r="223" spans="1:16" ht="27" customHeight="1">
      <c r="A223" s="824">
        <v>190</v>
      </c>
      <c r="B223" s="824">
        <v>190</v>
      </c>
      <c r="C223" s="825"/>
      <c r="D223" s="826"/>
      <c r="E223" s="826"/>
      <c r="F223" s="826"/>
      <c r="G223" s="826"/>
      <c r="H223" s="826"/>
      <c r="I223" s="827"/>
      <c r="J223" s="827"/>
      <c r="K223" s="827"/>
      <c r="L223" s="828"/>
      <c r="M223" s="398" t="str">
        <f t="shared" si="19"/>
        <v/>
      </c>
      <c r="N223" s="398"/>
      <c r="O223" s="398"/>
      <c r="P223" s="854"/>
    </row>
    <row r="224" spans="1:16" ht="27" customHeight="1">
      <c r="A224" s="824">
        <v>191</v>
      </c>
      <c r="B224" s="824">
        <v>191</v>
      </c>
      <c r="C224" s="825"/>
      <c r="D224" s="826"/>
      <c r="E224" s="826"/>
      <c r="F224" s="826"/>
      <c r="G224" s="826"/>
      <c r="H224" s="826"/>
      <c r="I224" s="827"/>
      <c r="J224" s="827"/>
      <c r="K224" s="827"/>
      <c r="L224" s="828"/>
      <c r="M224" s="398" t="str">
        <f t="shared" si="19"/>
        <v/>
      </c>
      <c r="N224" s="398"/>
      <c r="O224" s="398"/>
      <c r="P224" s="854"/>
    </row>
    <row r="225" spans="1:16" ht="27" customHeight="1">
      <c r="A225" s="824">
        <v>192</v>
      </c>
      <c r="B225" s="824">
        <v>192</v>
      </c>
      <c r="C225" s="825"/>
      <c r="D225" s="826"/>
      <c r="E225" s="826"/>
      <c r="F225" s="826"/>
      <c r="G225" s="826"/>
      <c r="H225" s="826"/>
      <c r="I225" s="827"/>
      <c r="J225" s="827"/>
      <c r="K225" s="827"/>
      <c r="L225" s="828"/>
      <c r="M225" s="398" t="str">
        <f t="shared" si="19"/>
        <v/>
      </c>
      <c r="N225" s="398"/>
      <c r="O225" s="398"/>
      <c r="P225" s="854"/>
    </row>
    <row r="226" spans="1:16" ht="27" customHeight="1">
      <c r="A226" s="824">
        <v>193</v>
      </c>
      <c r="B226" s="824">
        <v>193</v>
      </c>
      <c r="C226" s="825"/>
      <c r="D226" s="826"/>
      <c r="E226" s="826"/>
      <c r="F226" s="826"/>
      <c r="G226" s="826"/>
      <c r="H226" s="826"/>
      <c r="I226" s="827"/>
      <c r="J226" s="827"/>
      <c r="K226" s="827"/>
      <c r="L226" s="828"/>
      <c r="M226" s="398" t="str">
        <f t="shared" si="19"/>
        <v/>
      </c>
      <c r="N226" s="398"/>
      <c r="O226" s="398"/>
      <c r="P226" s="854"/>
    </row>
    <row r="227" spans="1:16" ht="27" customHeight="1">
      <c r="A227" s="824">
        <v>194</v>
      </c>
      <c r="B227" s="824">
        <v>194</v>
      </c>
      <c r="C227" s="825"/>
      <c r="D227" s="826"/>
      <c r="E227" s="826"/>
      <c r="F227" s="826"/>
      <c r="G227" s="826"/>
      <c r="H227" s="833"/>
      <c r="I227" s="827"/>
      <c r="J227" s="827"/>
      <c r="K227" s="827"/>
      <c r="L227" s="828"/>
      <c r="M227" s="398" t="str">
        <f t="shared" si="19"/>
        <v/>
      </c>
      <c r="N227" s="398"/>
      <c r="O227" s="398"/>
      <c r="P227" s="854"/>
    </row>
    <row r="228" spans="1:16" ht="27" customHeight="1">
      <c r="A228" s="824">
        <v>195</v>
      </c>
      <c r="B228" s="824">
        <v>195</v>
      </c>
      <c r="C228" s="825"/>
      <c r="D228" s="826"/>
      <c r="E228" s="826"/>
      <c r="F228" s="826"/>
      <c r="G228" s="826"/>
      <c r="H228" s="833"/>
      <c r="I228" s="827"/>
      <c r="J228" s="827"/>
      <c r="K228" s="827"/>
      <c r="L228" s="828"/>
      <c r="M228" s="398" t="str">
        <f t="shared" si="19"/>
        <v/>
      </c>
      <c r="N228" s="398"/>
      <c r="O228" s="398"/>
      <c r="P228" s="854"/>
    </row>
    <row r="229" spans="1:16" ht="27" customHeight="1">
      <c r="A229" s="824">
        <v>196</v>
      </c>
      <c r="B229" s="824">
        <v>196</v>
      </c>
      <c r="C229" s="825"/>
      <c r="D229" s="826"/>
      <c r="E229" s="826"/>
      <c r="F229" s="826"/>
      <c r="G229" s="826"/>
      <c r="H229" s="833"/>
      <c r="I229" s="827"/>
      <c r="J229" s="827"/>
      <c r="K229" s="827"/>
      <c r="L229" s="828"/>
      <c r="M229" s="398" t="str">
        <f t="shared" si="19"/>
        <v/>
      </c>
      <c r="N229" s="398"/>
      <c r="O229" s="398"/>
      <c r="P229" s="854"/>
    </row>
    <row r="230" spans="1:16" ht="27" customHeight="1">
      <c r="A230" s="824">
        <v>197</v>
      </c>
      <c r="B230" s="824">
        <v>197</v>
      </c>
      <c r="C230" s="825"/>
      <c r="D230" s="826"/>
      <c r="E230" s="826"/>
      <c r="F230" s="826"/>
      <c r="G230" s="826"/>
      <c r="H230" s="826"/>
      <c r="I230" s="827"/>
      <c r="J230" s="827"/>
      <c r="K230" s="827"/>
      <c r="L230" s="828"/>
      <c r="M230" s="398" t="str">
        <f t="shared" si="19"/>
        <v/>
      </c>
      <c r="N230" s="398"/>
      <c r="O230" s="398"/>
      <c r="P230" s="854"/>
    </row>
    <row r="231" spans="1:16" ht="27" customHeight="1">
      <c r="A231" s="824">
        <v>198</v>
      </c>
      <c r="B231" s="824">
        <v>198</v>
      </c>
      <c r="C231" s="825"/>
      <c r="D231" s="826"/>
      <c r="E231" s="826"/>
      <c r="F231" s="826"/>
      <c r="G231" s="826"/>
      <c r="H231" s="826"/>
      <c r="I231" s="827"/>
      <c r="J231" s="827"/>
      <c r="K231" s="827"/>
      <c r="L231" s="828"/>
      <c r="M231" s="398" t="str">
        <f t="shared" si="19"/>
        <v/>
      </c>
      <c r="N231" s="398"/>
      <c r="O231" s="398"/>
      <c r="P231" s="854"/>
    </row>
    <row r="232" spans="1:16" ht="27" customHeight="1">
      <c r="A232" s="824">
        <v>199</v>
      </c>
      <c r="B232" s="824">
        <v>199</v>
      </c>
      <c r="C232" s="825"/>
      <c r="D232" s="826"/>
      <c r="E232" s="826"/>
      <c r="F232" s="826"/>
      <c r="G232" s="826"/>
      <c r="H232" s="826"/>
      <c r="I232" s="827"/>
      <c r="J232" s="827"/>
      <c r="K232" s="827"/>
      <c r="L232" s="828"/>
      <c r="M232" s="398" t="str">
        <f t="shared" si="19"/>
        <v/>
      </c>
      <c r="N232" s="398"/>
      <c r="O232" s="398"/>
      <c r="P232" s="854"/>
    </row>
    <row r="233" spans="1:16" ht="27" customHeight="1">
      <c r="A233" s="824">
        <v>200</v>
      </c>
      <c r="B233" s="824">
        <v>200</v>
      </c>
      <c r="C233" s="825"/>
      <c r="D233" s="826"/>
      <c r="E233" s="826"/>
      <c r="F233" s="826"/>
      <c r="G233" s="826"/>
      <c r="H233" s="833"/>
      <c r="I233" s="790"/>
      <c r="J233" s="790"/>
      <c r="K233" s="790"/>
      <c r="L233" s="832"/>
      <c r="M233" s="398" t="str">
        <f t="shared" si="19"/>
        <v/>
      </c>
      <c r="N233" s="398"/>
      <c r="O233" s="398"/>
      <c r="P233" s="854"/>
    </row>
    <row r="234" spans="1:16" ht="27" customHeight="1">
      <c r="A234" s="824">
        <v>201</v>
      </c>
      <c r="B234" s="824">
        <v>201</v>
      </c>
      <c r="C234" s="825"/>
      <c r="D234" s="826"/>
      <c r="E234" s="826"/>
      <c r="F234" s="826"/>
      <c r="G234" s="826"/>
      <c r="H234" s="826"/>
      <c r="I234" s="790"/>
      <c r="J234" s="790"/>
      <c r="K234" s="790"/>
      <c r="L234" s="832"/>
      <c r="M234" s="398" t="str">
        <f t="shared" si="19"/>
        <v/>
      </c>
      <c r="N234" s="398"/>
      <c r="O234" s="398"/>
      <c r="P234" s="854"/>
    </row>
    <row r="235" spans="1:16" ht="27" customHeight="1">
      <c r="A235" s="824">
        <v>202</v>
      </c>
      <c r="B235" s="824">
        <v>202</v>
      </c>
      <c r="C235" s="825"/>
      <c r="D235" s="826"/>
      <c r="E235" s="826"/>
      <c r="F235" s="826"/>
      <c r="G235" s="826"/>
      <c r="H235" s="833"/>
      <c r="I235" s="790"/>
      <c r="J235" s="790"/>
      <c r="K235" s="790"/>
      <c r="L235" s="832"/>
      <c r="M235" s="398" t="str">
        <f t="shared" si="19"/>
        <v/>
      </c>
      <c r="N235" s="398"/>
      <c r="O235" s="398"/>
      <c r="P235" s="854"/>
    </row>
    <row r="236" spans="1:16" ht="27" customHeight="1">
      <c r="A236" s="824">
        <v>203</v>
      </c>
      <c r="B236" s="824">
        <v>203</v>
      </c>
      <c r="C236" s="825"/>
      <c r="D236" s="826"/>
      <c r="E236" s="826"/>
      <c r="F236" s="826"/>
      <c r="G236" s="826"/>
      <c r="H236" s="826"/>
      <c r="I236" s="790"/>
      <c r="J236" s="790"/>
      <c r="K236" s="790"/>
      <c r="L236" s="832"/>
      <c r="M236" s="398" t="str">
        <f t="shared" si="19"/>
        <v/>
      </c>
      <c r="N236" s="398"/>
      <c r="O236" s="398"/>
      <c r="P236" s="854"/>
    </row>
    <row r="237" spans="1:16" ht="27" customHeight="1">
      <c r="A237" s="384"/>
      <c r="B237" s="1067" t="s">
        <v>38</v>
      </c>
      <c r="C237" s="1067"/>
      <c r="D237" s="1067"/>
      <c r="E237" s="835"/>
      <c r="F237" s="893"/>
      <c r="G237" s="830"/>
      <c r="H237" s="830"/>
      <c r="I237" s="830"/>
      <c r="J237" s="830"/>
      <c r="K237" s="830"/>
      <c r="L237" s="831"/>
      <c r="M237" s="398" t="str">
        <f t="shared" si="19"/>
        <v/>
      </c>
      <c r="N237" s="398"/>
      <c r="O237" s="398"/>
      <c r="P237" s="854"/>
    </row>
    <row r="238" spans="1:16" ht="27" customHeight="1">
      <c r="A238" s="824">
        <v>204</v>
      </c>
      <c r="B238" s="824">
        <v>204</v>
      </c>
      <c r="C238" s="825"/>
      <c r="D238" s="826"/>
      <c r="E238" s="826"/>
      <c r="F238" s="826"/>
      <c r="G238" s="826"/>
      <c r="H238" s="826"/>
      <c r="I238" s="790"/>
      <c r="J238" s="790"/>
      <c r="K238" s="790"/>
      <c r="L238" s="832"/>
      <c r="M238" s="398" t="str">
        <f t="shared" si="19"/>
        <v/>
      </c>
      <c r="N238" s="398"/>
      <c r="O238" s="398"/>
      <c r="P238" s="854"/>
    </row>
    <row r="239" spans="1:16" ht="27" customHeight="1">
      <c r="A239" s="824">
        <v>205</v>
      </c>
      <c r="B239" s="824">
        <v>205</v>
      </c>
      <c r="C239" s="825"/>
      <c r="D239" s="826"/>
      <c r="E239" s="826"/>
      <c r="F239" s="826"/>
      <c r="G239" s="826"/>
      <c r="H239" s="833"/>
      <c r="I239" s="790"/>
      <c r="J239" s="790"/>
      <c r="K239" s="790"/>
      <c r="L239" s="832"/>
      <c r="M239" s="398" t="str">
        <f t="shared" si="19"/>
        <v/>
      </c>
      <c r="N239" s="398"/>
      <c r="O239" s="398"/>
      <c r="P239" s="854"/>
    </row>
    <row r="240" spans="1:16" ht="27" customHeight="1">
      <c r="A240" s="824">
        <v>206</v>
      </c>
      <c r="B240" s="824">
        <v>206</v>
      </c>
      <c r="C240" s="825"/>
      <c r="D240" s="826"/>
      <c r="E240" s="826"/>
      <c r="F240" s="826"/>
      <c r="G240" s="826"/>
      <c r="H240" s="826"/>
      <c r="I240" s="790"/>
      <c r="J240" s="790"/>
      <c r="K240" s="790"/>
      <c r="L240" s="832"/>
      <c r="M240" s="398" t="str">
        <f t="shared" si="19"/>
        <v/>
      </c>
      <c r="N240" s="398"/>
      <c r="O240" s="398"/>
      <c r="P240" s="854"/>
    </row>
    <row r="241" spans="1:16" ht="27" customHeight="1">
      <c r="A241" s="824">
        <v>207</v>
      </c>
      <c r="B241" s="824">
        <v>207</v>
      </c>
      <c r="C241" s="825"/>
      <c r="D241" s="826"/>
      <c r="E241" s="826"/>
      <c r="F241" s="826"/>
      <c r="G241" s="826"/>
      <c r="H241" s="826"/>
      <c r="I241" s="827"/>
      <c r="J241" s="827"/>
      <c r="K241" s="827"/>
      <c r="L241" s="828"/>
      <c r="M241" s="398" t="str">
        <f t="shared" si="19"/>
        <v/>
      </c>
      <c r="N241" s="398"/>
      <c r="O241" s="398"/>
      <c r="P241" s="854"/>
    </row>
    <row r="242" spans="1:16" ht="27" customHeight="1">
      <c r="A242" s="824">
        <v>208</v>
      </c>
      <c r="B242" s="824">
        <v>208</v>
      </c>
      <c r="C242" s="829"/>
      <c r="D242" s="826"/>
      <c r="E242" s="826"/>
      <c r="F242" s="826"/>
      <c r="G242" s="826"/>
      <c r="H242" s="833"/>
      <c r="I242" s="830"/>
      <c r="J242" s="830"/>
      <c r="K242" s="830"/>
      <c r="L242" s="831"/>
      <c r="M242" s="398" t="str">
        <f t="shared" si="19"/>
        <v/>
      </c>
      <c r="N242" s="398"/>
      <c r="O242" s="398"/>
      <c r="P242" s="854"/>
    </row>
    <row r="243" spans="1:16" ht="27" customHeight="1">
      <c r="A243" s="824">
        <v>209</v>
      </c>
      <c r="B243" s="824">
        <v>209</v>
      </c>
      <c r="C243" s="825"/>
      <c r="D243" s="826"/>
      <c r="E243" s="826"/>
      <c r="F243" s="826"/>
      <c r="G243" s="826"/>
      <c r="H243" s="833"/>
      <c r="I243" s="790"/>
      <c r="J243" s="790"/>
      <c r="K243" s="790"/>
      <c r="L243" s="832"/>
      <c r="M243" s="398" t="str">
        <f t="shared" si="19"/>
        <v/>
      </c>
      <c r="N243" s="398"/>
      <c r="O243" s="398"/>
      <c r="P243" s="854"/>
    </row>
    <row r="244" spans="1:16" ht="27" customHeight="1">
      <c r="A244" s="824">
        <v>210</v>
      </c>
      <c r="B244" s="824">
        <v>210</v>
      </c>
      <c r="C244" s="825"/>
      <c r="D244" s="826"/>
      <c r="E244" s="826"/>
      <c r="F244" s="826"/>
      <c r="G244" s="826"/>
      <c r="H244" s="826"/>
      <c r="I244" s="827"/>
      <c r="J244" s="827"/>
      <c r="K244" s="827"/>
      <c r="L244" s="828"/>
      <c r="M244" s="398" t="str">
        <f t="shared" si="19"/>
        <v/>
      </c>
      <c r="N244" s="398"/>
      <c r="O244" s="398"/>
      <c r="P244" s="854"/>
    </row>
    <row r="245" spans="1:16" ht="27" customHeight="1">
      <c r="A245" s="824">
        <v>211</v>
      </c>
      <c r="B245" s="824">
        <v>211</v>
      </c>
      <c r="C245" s="825"/>
      <c r="D245" s="826"/>
      <c r="E245" s="826"/>
      <c r="F245" s="826"/>
      <c r="G245" s="826"/>
      <c r="H245" s="826"/>
      <c r="I245" s="827"/>
      <c r="J245" s="827"/>
      <c r="K245" s="827"/>
      <c r="L245" s="828"/>
      <c r="M245" s="398" t="str">
        <f t="shared" si="19"/>
        <v/>
      </c>
      <c r="N245" s="398"/>
      <c r="O245" s="398"/>
      <c r="P245" s="854"/>
    </row>
    <row r="246" spans="1:16" ht="27" customHeight="1">
      <c r="A246" s="824">
        <v>212</v>
      </c>
      <c r="B246" s="824">
        <v>212</v>
      </c>
      <c r="C246" s="825"/>
      <c r="D246" s="826"/>
      <c r="E246" s="826"/>
      <c r="F246" s="826"/>
      <c r="G246" s="826"/>
      <c r="H246" s="826"/>
      <c r="I246" s="827"/>
      <c r="J246" s="827"/>
      <c r="K246" s="827"/>
      <c r="L246" s="828"/>
      <c r="M246" s="398" t="str">
        <f t="shared" si="19"/>
        <v/>
      </c>
      <c r="N246" s="398"/>
      <c r="O246" s="398"/>
      <c r="P246" s="854"/>
    </row>
    <row r="247" spans="1:16" ht="27" customHeight="1">
      <c r="A247" s="824">
        <v>213</v>
      </c>
      <c r="B247" s="824">
        <v>213</v>
      </c>
      <c r="C247" s="825"/>
      <c r="D247" s="826"/>
      <c r="E247" s="826"/>
      <c r="F247" s="826"/>
      <c r="G247" s="826"/>
      <c r="H247" s="833"/>
      <c r="I247" s="827"/>
      <c r="J247" s="827"/>
      <c r="K247" s="827"/>
      <c r="L247" s="828"/>
      <c r="M247" s="398" t="str">
        <f t="shared" si="19"/>
        <v/>
      </c>
      <c r="N247" s="398"/>
      <c r="O247" s="398"/>
      <c r="P247" s="854"/>
    </row>
    <row r="248" spans="1:16" ht="27" customHeight="1">
      <c r="A248" s="824">
        <v>214</v>
      </c>
      <c r="B248" s="824">
        <v>214</v>
      </c>
      <c r="C248" s="825"/>
      <c r="D248" s="826"/>
      <c r="E248" s="826"/>
      <c r="F248" s="826"/>
      <c r="G248" s="826"/>
      <c r="H248" s="826"/>
      <c r="I248" s="827"/>
      <c r="J248" s="827"/>
      <c r="K248" s="827"/>
      <c r="L248" s="828"/>
      <c r="M248" s="398" t="str">
        <f t="shared" si="19"/>
        <v/>
      </c>
      <c r="N248" s="398"/>
      <c r="O248" s="398"/>
      <c r="P248" s="854"/>
    </row>
    <row r="249" spans="1:16" ht="27" customHeight="1">
      <c r="A249" s="824">
        <v>215</v>
      </c>
      <c r="B249" s="824">
        <v>215</v>
      </c>
      <c r="C249" s="825"/>
      <c r="D249" s="826"/>
      <c r="E249" s="826"/>
      <c r="F249" s="826"/>
      <c r="G249" s="826"/>
      <c r="H249" s="826"/>
      <c r="I249" s="827"/>
      <c r="J249" s="827"/>
      <c r="K249" s="827"/>
      <c r="L249" s="828"/>
      <c r="M249" s="398" t="str">
        <f t="shared" si="19"/>
        <v/>
      </c>
      <c r="N249" s="398"/>
      <c r="O249" s="398"/>
      <c r="P249" s="854"/>
    </row>
    <row r="250" spans="1:16" ht="27" customHeight="1">
      <c r="A250" s="824">
        <v>216</v>
      </c>
      <c r="B250" s="824">
        <v>216</v>
      </c>
      <c r="C250" s="825"/>
      <c r="D250" s="826"/>
      <c r="E250" s="826"/>
      <c r="F250" s="826"/>
      <c r="G250" s="826"/>
      <c r="H250" s="826"/>
      <c r="I250" s="827"/>
      <c r="J250" s="827"/>
      <c r="K250" s="827"/>
      <c r="L250" s="828"/>
      <c r="M250" s="398" t="str">
        <f t="shared" si="19"/>
        <v/>
      </c>
      <c r="N250" s="398"/>
      <c r="O250" s="398"/>
      <c r="P250" s="854"/>
    </row>
    <row r="251" spans="1:16" ht="27" customHeight="1">
      <c r="A251" s="824">
        <v>217</v>
      </c>
      <c r="B251" s="824">
        <v>217</v>
      </c>
      <c r="C251" s="825"/>
      <c r="D251" s="826"/>
      <c r="E251" s="826"/>
      <c r="F251" s="826"/>
      <c r="G251" s="826"/>
      <c r="H251" s="826"/>
      <c r="I251" s="827"/>
      <c r="J251" s="827"/>
      <c r="K251" s="827"/>
      <c r="L251" s="828"/>
      <c r="M251" s="398" t="str">
        <f t="shared" si="19"/>
        <v/>
      </c>
      <c r="N251" s="398"/>
      <c r="O251" s="398"/>
      <c r="P251" s="854"/>
    </row>
    <row r="252" spans="1:16" ht="27" customHeight="1">
      <c r="A252" s="824">
        <v>218</v>
      </c>
      <c r="B252" s="824">
        <v>218</v>
      </c>
      <c r="C252" s="825"/>
      <c r="D252" s="826"/>
      <c r="E252" s="826"/>
      <c r="F252" s="826"/>
      <c r="G252" s="826"/>
      <c r="H252" s="826"/>
      <c r="I252" s="827"/>
      <c r="J252" s="827"/>
      <c r="K252" s="827"/>
      <c r="L252" s="828"/>
      <c r="M252" s="398" t="str">
        <f t="shared" si="19"/>
        <v/>
      </c>
      <c r="N252" s="398"/>
      <c r="O252" s="398"/>
      <c r="P252" s="854"/>
    </row>
    <row r="253" spans="1:16" ht="27" customHeight="1">
      <c r="A253" s="824">
        <v>219</v>
      </c>
      <c r="B253" s="824">
        <v>219</v>
      </c>
      <c r="C253" s="825"/>
      <c r="D253" s="826"/>
      <c r="E253" s="826"/>
      <c r="F253" s="826"/>
      <c r="G253" s="826"/>
      <c r="H253" s="826"/>
      <c r="I253" s="827"/>
      <c r="J253" s="827"/>
      <c r="K253" s="827"/>
      <c r="L253" s="828"/>
      <c r="M253" s="398" t="str">
        <f t="shared" si="19"/>
        <v/>
      </c>
      <c r="N253" s="398"/>
      <c r="O253" s="398"/>
      <c r="P253" s="854"/>
    </row>
    <row r="254" spans="1:16" ht="27" customHeight="1">
      <c r="A254" s="824">
        <v>220</v>
      </c>
      <c r="B254" s="824">
        <v>220</v>
      </c>
      <c r="C254" s="825"/>
      <c r="D254" s="826"/>
      <c r="E254" s="826"/>
      <c r="F254" s="826"/>
      <c r="G254" s="826"/>
      <c r="H254" s="833"/>
      <c r="I254" s="790"/>
      <c r="J254" s="790"/>
      <c r="K254" s="790"/>
      <c r="L254" s="832"/>
      <c r="M254" s="398" t="str">
        <f t="shared" si="19"/>
        <v/>
      </c>
      <c r="N254" s="398"/>
      <c r="O254" s="398"/>
      <c r="P254" s="854"/>
    </row>
    <row r="255" spans="1:16" ht="27" customHeight="1">
      <c r="A255" s="824">
        <v>221</v>
      </c>
      <c r="B255" s="824">
        <v>221</v>
      </c>
      <c r="C255" s="825"/>
      <c r="D255" s="826"/>
      <c r="E255" s="826"/>
      <c r="F255" s="826"/>
      <c r="G255" s="826"/>
      <c r="H255" s="833"/>
      <c r="I255" s="790"/>
      <c r="J255" s="790"/>
      <c r="K255" s="790"/>
      <c r="L255" s="832"/>
      <c r="M255" s="398" t="str">
        <f t="shared" si="19"/>
        <v/>
      </c>
      <c r="N255" s="398"/>
      <c r="O255" s="398"/>
      <c r="P255" s="854"/>
    </row>
    <row r="256" spans="1:16" ht="27" customHeight="1">
      <c r="A256" s="824">
        <v>222</v>
      </c>
      <c r="B256" s="824">
        <v>222</v>
      </c>
      <c r="C256" s="825"/>
      <c r="D256" s="826"/>
      <c r="E256" s="826"/>
      <c r="F256" s="826"/>
      <c r="G256" s="826"/>
      <c r="H256" s="826"/>
      <c r="I256" s="790"/>
      <c r="J256" s="790"/>
      <c r="K256" s="790"/>
      <c r="L256" s="832"/>
      <c r="M256" s="398" t="str">
        <f t="shared" si="19"/>
        <v/>
      </c>
      <c r="N256" s="398"/>
      <c r="O256" s="398"/>
      <c r="P256" s="854"/>
    </row>
    <row r="257" spans="1:16" ht="27" customHeight="1">
      <c r="A257" s="824">
        <v>223</v>
      </c>
      <c r="B257" s="824">
        <v>223</v>
      </c>
      <c r="C257" s="825"/>
      <c r="D257" s="826"/>
      <c r="E257" s="826"/>
      <c r="F257" s="826"/>
      <c r="G257" s="826"/>
      <c r="H257" s="826"/>
      <c r="I257" s="790"/>
      <c r="J257" s="790"/>
      <c r="K257" s="790"/>
      <c r="L257" s="832"/>
      <c r="M257" s="398" t="str">
        <f t="shared" si="19"/>
        <v/>
      </c>
      <c r="N257" s="398"/>
      <c r="O257" s="398"/>
      <c r="P257" s="854"/>
    </row>
    <row r="258" spans="1:16" ht="27" customHeight="1">
      <c r="A258" s="384"/>
      <c r="B258" s="1067" t="s">
        <v>38</v>
      </c>
      <c r="C258" s="1067"/>
      <c r="D258" s="1067"/>
      <c r="E258" s="835"/>
      <c r="F258" s="893"/>
      <c r="G258" s="830"/>
      <c r="H258" s="830"/>
      <c r="I258" s="830"/>
      <c r="J258" s="830"/>
      <c r="K258" s="830"/>
      <c r="L258" s="831"/>
      <c r="M258" s="398" t="str">
        <f t="shared" si="19"/>
        <v/>
      </c>
      <c r="N258" s="398"/>
      <c r="O258" s="398"/>
      <c r="P258" s="854"/>
    </row>
    <row r="259" spans="1:16" ht="27" customHeight="1">
      <c r="A259" s="824">
        <v>224</v>
      </c>
      <c r="B259" s="824">
        <v>224</v>
      </c>
      <c r="C259" s="825"/>
      <c r="D259" s="826"/>
      <c r="E259" s="826"/>
      <c r="F259" s="826"/>
      <c r="G259" s="826"/>
      <c r="H259" s="826"/>
      <c r="I259" s="790"/>
      <c r="J259" s="790"/>
      <c r="K259" s="790"/>
      <c r="L259" s="832"/>
      <c r="M259" s="398" t="str">
        <f t="shared" si="19"/>
        <v/>
      </c>
      <c r="N259" s="398"/>
      <c r="O259" s="398"/>
      <c r="P259" s="854"/>
    </row>
    <row r="260" spans="1:16" ht="27" customHeight="1">
      <c r="A260" s="824">
        <v>225</v>
      </c>
      <c r="B260" s="824">
        <v>225</v>
      </c>
      <c r="C260" s="825"/>
      <c r="D260" s="826"/>
      <c r="E260" s="826"/>
      <c r="F260" s="826"/>
      <c r="G260" s="826"/>
      <c r="H260" s="833"/>
      <c r="I260" s="790"/>
      <c r="J260" s="790"/>
      <c r="K260" s="790"/>
      <c r="L260" s="832"/>
      <c r="M260" s="398" t="str">
        <f t="shared" ref="M260:M323" si="20">CONCATENATE(D260,G260)</f>
        <v/>
      </c>
      <c r="N260" s="398"/>
      <c r="O260" s="398"/>
      <c r="P260" s="854"/>
    </row>
    <row r="261" spans="1:16" ht="27" customHeight="1">
      <c r="A261" s="824">
        <v>226</v>
      </c>
      <c r="B261" s="824">
        <v>226</v>
      </c>
      <c r="C261" s="825"/>
      <c r="D261" s="826"/>
      <c r="E261" s="826"/>
      <c r="F261" s="826"/>
      <c r="G261" s="826"/>
      <c r="H261" s="826"/>
      <c r="I261" s="790"/>
      <c r="J261" s="790"/>
      <c r="K261" s="790"/>
      <c r="L261" s="832"/>
      <c r="M261" s="398" t="str">
        <f t="shared" si="20"/>
        <v/>
      </c>
      <c r="N261" s="398"/>
      <c r="O261" s="398"/>
      <c r="P261" s="854"/>
    </row>
    <row r="262" spans="1:16" ht="27" customHeight="1">
      <c r="A262" s="824">
        <v>227</v>
      </c>
      <c r="B262" s="824">
        <v>227</v>
      </c>
      <c r="C262" s="825"/>
      <c r="D262" s="826"/>
      <c r="E262" s="826"/>
      <c r="F262" s="826"/>
      <c r="G262" s="826"/>
      <c r="H262" s="826"/>
      <c r="I262" s="827"/>
      <c r="J262" s="827"/>
      <c r="K262" s="827"/>
      <c r="L262" s="828"/>
      <c r="M262" s="398" t="str">
        <f t="shared" si="20"/>
        <v/>
      </c>
      <c r="N262" s="398"/>
      <c r="O262" s="398"/>
      <c r="P262" s="854"/>
    </row>
    <row r="263" spans="1:16" ht="27" customHeight="1">
      <c r="A263" s="824">
        <v>228</v>
      </c>
      <c r="B263" s="824">
        <v>228</v>
      </c>
      <c r="C263" s="829"/>
      <c r="D263" s="826"/>
      <c r="E263" s="826"/>
      <c r="F263" s="826"/>
      <c r="G263" s="826"/>
      <c r="H263" s="826"/>
      <c r="I263" s="830"/>
      <c r="J263" s="830"/>
      <c r="K263" s="830"/>
      <c r="L263" s="831"/>
      <c r="M263" s="398" t="str">
        <f t="shared" si="20"/>
        <v/>
      </c>
      <c r="N263" s="398"/>
      <c r="O263" s="398"/>
      <c r="P263" s="854"/>
    </row>
    <row r="264" spans="1:16" ht="27" customHeight="1">
      <c r="A264" s="824">
        <v>229</v>
      </c>
      <c r="B264" s="824">
        <v>229</v>
      </c>
      <c r="C264" s="825"/>
      <c r="D264" s="826"/>
      <c r="E264" s="826"/>
      <c r="F264" s="826"/>
      <c r="G264" s="826"/>
      <c r="H264" s="833"/>
      <c r="I264" s="790"/>
      <c r="J264" s="790"/>
      <c r="K264" s="790"/>
      <c r="L264" s="832"/>
      <c r="M264" s="398" t="str">
        <f t="shared" si="20"/>
        <v/>
      </c>
      <c r="N264" s="398"/>
      <c r="O264" s="398"/>
      <c r="P264" s="854"/>
    </row>
    <row r="265" spans="1:16" ht="27" customHeight="1">
      <c r="A265" s="824">
        <v>230</v>
      </c>
      <c r="B265" s="824">
        <v>230</v>
      </c>
      <c r="C265" s="825"/>
      <c r="D265" s="826"/>
      <c r="E265" s="826"/>
      <c r="F265" s="826"/>
      <c r="G265" s="826"/>
      <c r="H265" s="826"/>
      <c r="I265" s="827"/>
      <c r="J265" s="827"/>
      <c r="K265" s="827"/>
      <c r="L265" s="828"/>
      <c r="M265" s="398" t="str">
        <f t="shared" si="20"/>
        <v/>
      </c>
      <c r="N265" s="398"/>
      <c r="O265" s="398"/>
      <c r="P265" s="854"/>
    </row>
    <row r="266" spans="1:16" ht="27" customHeight="1">
      <c r="A266" s="824">
        <v>231</v>
      </c>
      <c r="B266" s="824">
        <v>231</v>
      </c>
      <c r="C266" s="825"/>
      <c r="D266" s="826"/>
      <c r="E266" s="826"/>
      <c r="F266" s="826"/>
      <c r="G266" s="826"/>
      <c r="H266" s="826"/>
      <c r="I266" s="827"/>
      <c r="J266" s="827"/>
      <c r="K266" s="827"/>
      <c r="L266" s="828"/>
      <c r="M266" s="398" t="str">
        <f t="shared" si="20"/>
        <v/>
      </c>
      <c r="N266" s="398"/>
      <c r="O266" s="398"/>
      <c r="P266" s="854"/>
    </row>
    <row r="267" spans="1:16" ht="27" customHeight="1">
      <c r="A267" s="824">
        <v>232</v>
      </c>
      <c r="B267" s="824">
        <v>232</v>
      </c>
      <c r="C267" s="825"/>
      <c r="D267" s="826"/>
      <c r="E267" s="826"/>
      <c r="F267" s="826"/>
      <c r="G267" s="826"/>
      <c r="H267" s="826"/>
      <c r="I267" s="827"/>
      <c r="J267" s="827"/>
      <c r="K267" s="827"/>
      <c r="L267" s="828"/>
      <c r="M267" s="398" t="str">
        <f t="shared" si="20"/>
        <v/>
      </c>
      <c r="N267" s="398"/>
      <c r="O267" s="398"/>
      <c r="P267" s="854"/>
    </row>
    <row r="268" spans="1:16" ht="27" customHeight="1">
      <c r="A268" s="824">
        <v>233</v>
      </c>
      <c r="B268" s="824">
        <v>233</v>
      </c>
      <c r="C268" s="825"/>
      <c r="D268" s="826"/>
      <c r="E268" s="826"/>
      <c r="F268" s="826"/>
      <c r="G268" s="826"/>
      <c r="H268" s="833"/>
      <c r="I268" s="827"/>
      <c r="J268" s="827"/>
      <c r="K268" s="827"/>
      <c r="L268" s="828"/>
      <c r="M268" s="398" t="str">
        <f t="shared" si="20"/>
        <v/>
      </c>
      <c r="N268" s="398"/>
      <c r="O268" s="398"/>
      <c r="P268" s="854"/>
    </row>
    <row r="269" spans="1:16" ht="27" customHeight="1">
      <c r="A269" s="824">
        <v>234</v>
      </c>
      <c r="B269" s="824">
        <v>234</v>
      </c>
      <c r="C269" s="825"/>
      <c r="D269" s="826"/>
      <c r="E269" s="826"/>
      <c r="F269" s="826"/>
      <c r="G269" s="826"/>
      <c r="H269" s="826"/>
      <c r="I269" s="827"/>
      <c r="J269" s="827"/>
      <c r="K269" s="827"/>
      <c r="L269" s="828"/>
      <c r="M269" s="398" t="str">
        <f t="shared" si="20"/>
        <v/>
      </c>
      <c r="N269" s="398"/>
      <c r="O269" s="398"/>
      <c r="P269" s="854"/>
    </row>
    <row r="270" spans="1:16" ht="27" customHeight="1">
      <c r="A270" s="824">
        <v>235</v>
      </c>
      <c r="B270" s="824">
        <v>235</v>
      </c>
      <c r="C270" s="825"/>
      <c r="D270" s="826"/>
      <c r="E270" s="826"/>
      <c r="F270" s="826"/>
      <c r="G270" s="826"/>
      <c r="H270" s="826"/>
      <c r="I270" s="827"/>
      <c r="J270" s="827"/>
      <c r="K270" s="827"/>
      <c r="L270" s="828"/>
      <c r="M270" s="398" t="str">
        <f t="shared" si="20"/>
        <v/>
      </c>
      <c r="N270" s="398"/>
      <c r="O270" s="398"/>
      <c r="P270" s="854"/>
    </row>
    <row r="271" spans="1:16" ht="27" customHeight="1">
      <c r="A271" s="824">
        <v>236</v>
      </c>
      <c r="B271" s="824">
        <v>236</v>
      </c>
      <c r="C271" s="825"/>
      <c r="D271" s="826"/>
      <c r="E271" s="826"/>
      <c r="F271" s="826"/>
      <c r="G271" s="826"/>
      <c r="H271" s="826"/>
      <c r="I271" s="827"/>
      <c r="J271" s="827"/>
      <c r="K271" s="827"/>
      <c r="L271" s="828"/>
      <c r="M271" s="398" t="str">
        <f t="shared" si="20"/>
        <v/>
      </c>
      <c r="N271" s="398"/>
      <c r="O271" s="398"/>
      <c r="P271" s="854"/>
    </row>
    <row r="272" spans="1:16" ht="27" customHeight="1">
      <c r="A272" s="824">
        <v>237</v>
      </c>
      <c r="B272" s="824">
        <v>237</v>
      </c>
      <c r="C272" s="825"/>
      <c r="D272" s="826"/>
      <c r="E272" s="826"/>
      <c r="F272" s="826"/>
      <c r="G272" s="826"/>
      <c r="H272" s="826"/>
      <c r="I272" s="827"/>
      <c r="J272" s="827"/>
      <c r="K272" s="827"/>
      <c r="L272" s="828"/>
      <c r="M272" s="398" t="str">
        <f t="shared" si="20"/>
        <v/>
      </c>
      <c r="N272" s="398"/>
      <c r="O272" s="398"/>
      <c r="P272" s="854"/>
    </row>
    <row r="273" spans="1:16" ht="27" customHeight="1">
      <c r="A273" s="824">
        <v>238</v>
      </c>
      <c r="B273" s="824">
        <v>238</v>
      </c>
      <c r="C273" s="825"/>
      <c r="D273" s="826"/>
      <c r="E273" s="826"/>
      <c r="F273" s="826"/>
      <c r="G273" s="826"/>
      <c r="H273" s="826"/>
      <c r="I273" s="827"/>
      <c r="J273" s="827"/>
      <c r="K273" s="827"/>
      <c r="L273" s="828"/>
      <c r="M273" s="398" t="str">
        <f t="shared" si="20"/>
        <v/>
      </c>
      <c r="N273" s="398"/>
      <c r="O273" s="398"/>
      <c r="P273" s="854"/>
    </row>
    <row r="274" spans="1:16" ht="27" customHeight="1">
      <c r="A274" s="824">
        <v>239</v>
      </c>
      <c r="B274" s="824">
        <v>239</v>
      </c>
      <c r="C274" s="825"/>
      <c r="D274" s="826"/>
      <c r="E274" s="826"/>
      <c r="F274" s="826"/>
      <c r="G274" s="826"/>
      <c r="H274" s="826"/>
      <c r="I274" s="827"/>
      <c r="J274" s="827"/>
      <c r="K274" s="827"/>
      <c r="L274" s="828"/>
      <c r="M274" s="398" t="str">
        <f t="shared" si="20"/>
        <v/>
      </c>
      <c r="N274" s="398"/>
      <c r="O274" s="398"/>
      <c r="P274" s="854"/>
    </row>
    <row r="275" spans="1:16" ht="27" customHeight="1">
      <c r="A275" s="824">
        <v>240</v>
      </c>
      <c r="B275" s="824">
        <v>240</v>
      </c>
      <c r="C275" s="825"/>
      <c r="D275" s="826"/>
      <c r="E275" s="826"/>
      <c r="F275" s="826"/>
      <c r="G275" s="826"/>
      <c r="H275" s="826"/>
      <c r="I275" s="790"/>
      <c r="J275" s="790"/>
      <c r="K275" s="790"/>
      <c r="L275" s="832"/>
      <c r="M275" s="398" t="str">
        <f t="shared" si="20"/>
        <v/>
      </c>
      <c r="N275" s="398"/>
      <c r="O275" s="398"/>
      <c r="P275" s="854"/>
    </row>
    <row r="276" spans="1:16" ht="27" customHeight="1">
      <c r="A276" s="824">
        <v>241</v>
      </c>
      <c r="B276" s="824">
        <v>241</v>
      </c>
      <c r="C276" s="825"/>
      <c r="D276" s="826"/>
      <c r="E276" s="826"/>
      <c r="F276" s="826"/>
      <c r="G276" s="826"/>
      <c r="H276" s="833"/>
      <c r="I276" s="790"/>
      <c r="J276" s="790"/>
      <c r="K276" s="790"/>
      <c r="L276" s="832"/>
      <c r="M276" s="398" t="str">
        <f t="shared" si="20"/>
        <v/>
      </c>
      <c r="N276" s="398"/>
      <c r="O276" s="398"/>
      <c r="P276" s="854"/>
    </row>
    <row r="277" spans="1:16" ht="27" customHeight="1">
      <c r="A277" s="824">
        <v>242</v>
      </c>
      <c r="B277" s="824">
        <v>242</v>
      </c>
      <c r="C277" s="825"/>
      <c r="D277" s="826"/>
      <c r="E277" s="826"/>
      <c r="F277" s="826"/>
      <c r="G277" s="826"/>
      <c r="H277" s="826"/>
      <c r="I277" s="790"/>
      <c r="J277" s="790"/>
      <c r="K277" s="790"/>
      <c r="L277" s="832"/>
      <c r="M277" s="398" t="str">
        <f t="shared" si="20"/>
        <v/>
      </c>
      <c r="N277" s="398"/>
      <c r="O277" s="398"/>
      <c r="P277" s="854"/>
    </row>
    <row r="278" spans="1:16" ht="27" customHeight="1">
      <c r="A278" s="824">
        <v>243</v>
      </c>
      <c r="B278" s="824">
        <v>243</v>
      </c>
      <c r="C278" s="825"/>
      <c r="D278" s="826"/>
      <c r="E278" s="826"/>
      <c r="F278" s="826"/>
      <c r="G278" s="826"/>
      <c r="H278" s="826"/>
      <c r="I278" s="790"/>
      <c r="J278" s="790"/>
      <c r="K278" s="790"/>
      <c r="L278" s="832"/>
      <c r="M278" s="398" t="str">
        <f t="shared" si="20"/>
        <v/>
      </c>
      <c r="N278" s="398"/>
      <c r="O278" s="398"/>
      <c r="P278" s="854"/>
    </row>
    <row r="279" spans="1:16" ht="27" customHeight="1">
      <c r="A279" s="384"/>
      <c r="B279" s="1067" t="s">
        <v>38</v>
      </c>
      <c r="C279" s="1067"/>
      <c r="D279" s="1067"/>
      <c r="E279" s="835"/>
      <c r="F279" s="893"/>
      <c r="G279" s="830"/>
      <c r="H279" s="830"/>
      <c r="I279" s="830"/>
      <c r="J279" s="830"/>
      <c r="K279" s="830"/>
      <c r="L279" s="831"/>
      <c r="M279" s="398" t="str">
        <f t="shared" si="20"/>
        <v/>
      </c>
      <c r="N279" s="398"/>
      <c r="O279" s="398"/>
      <c r="P279" s="854"/>
    </row>
    <row r="280" spans="1:16" ht="27" customHeight="1">
      <c r="A280" s="824">
        <v>244</v>
      </c>
      <c r="B280" s="824">
        <v>244</v>
      </c>
      <c r="C280" s="825"/>
      <c r="D280" s="826"/>
      <c r="E280" s="826"/>
      <c r="F280" s="826"/>
      <c r="G280" s="826"/>
      <c r="H280" s="826"/>
      <c r="I280" s="790"/>
      <c r="J280" s="790"/>
      <c r="K280" s="790"/>
      <c r="L280" s="832"/>
      <c r="M280" s="398" t="str">
        <f t="shared" si="20"/>
        <v/>
      </c>
      <c r="N280" s="398"/>
      <c r="O280" s="398"/>
      <c r="P280" s="854"/>
    </row>
    <row r="281" spans="1:16" ht="27" customHeight="1">
      <c r="A281" s="824">
        <v>245</v>
      </c>
      <c r="B281" s="824">
        <v>245</v>
      </c>
      <c r="C281" s="825"/>
      <c r="D281" s="826"/>
      <c r="E281" s="826"/>
      <c r="F281" s="826"/>
      <c r="G281" s="826"/>
      <c r="H281" s="826"/>
      <c r="I281" s="790"/>
      <c r="J281" s="790"/>
      <c r="K281" s="790"/>
      <c r="L281" s="832"/>
      <c r="M281" s="398" t="str">
        <f t="shared" si="20"/>
        <v/>
      </c>
      <c r="N281" s="398"/>
      <c r="O281" s="398"/>
      <c r="P281" s="854"/>
    </row>
    <row r="282" spans="1:16" ht="27" customHeight="1">
      <c r="A282" s="824">
        <v>246</v>
      </c>
      <c r="B282" s="824">
        <v>246</v>
      </c>
      <c r="C282" s="825"/>
      <c r="D282" s="826"/>
      <c r="E282" s="826"/>
      <c r="F282" s="826"/>
      <c r="G282" s="826"/>
      <c r="H282" s="826"/>
      <c r="I282" s="790"/>
      <c r="J282" s="790"/>
      <c r="K282" s="790"/>
      <c r="L282" s="832"/>
      <c r="M282" s="398" t="str">
        <f t="shared" si="20"/>
        <v/>
      </c>
      <c r="N282" s="398"/>
      <c r="O282" s="398"/>
      <c r="P282" s="854"/>
    </row>
    <row r="283" spans="1:16" ht="27" customHeight="1">
      <c r="A283" s="824">
        <v>247</v>
      </c>
      <c r="B283" s="824">
        <v>247</v>
      </c>
      <c r="C283" s="825"/>
      <c r="D283" s="826"/>
      <c r="E283" s="826"/>
      <c r="F283" s="826"/>
      <c r="G283" s="826"/>
      <c r="H283" s="826"/>
      <c r="I283" s="827"/>
      <c r="J283" s="827"/>
      <c r="K283" s="827"/>
      <c r="L283" s="828"/>
      <c r="M283" s="398" t="str">
        <f t="shared" si="20"/>
        <v/>
      </c>
      <c r="N283" s="398"/>
      <c r="O283" s="398"/>
      <c r="P283" s="854"/>
    </row>
    <row r="284" spans="1:16" ht="27" customHeight="1">
      <c r="A284" s="824">
        <v>248</v>
      </c>
      <c r="B284" s="824">
        <v>248</v>
      </c>
      <c r="C284" s="829"/>
      <c r="D284" s="826"/>
      <c r="E284" s="826"/>
      <c r="F284" s="826"/>
      <c r="G284" s="826"/>
      <c r="H284" s="833"/>
      <c r="I284" s="830"/>
      <c r="J284" s="830"/>
      <c r="K284" s="830"/>
      <c r="L284" s="831"/>
      <c r="M284" s="398" t="str">
        <f t="shared" si="20"/>
        <v/>
      </c>
      <c r="N284" s="398"/>
      <c r="O284" s="398"/>
      <c r="P284" s="854"/>
    </row>
    <row r="285" spans="1:16" ht="27" customHeight="1">
      <c r="A285" s="824">
        <v>249</v>
      </c>
      <c r="B285" s="824">
        <v>249</v>
      </c>
      <c r="C285" s="825"/>
      <c r="D285" s="826"/>
      <c r="E285" s="826"/>
      <c r="F285" s="826"/>
      <c r="G285" s="826"/>
      <c r="H285" s="826"/>
      <c r="I285" s="790"/>
      <c r="J285" s="790"/>
      <c r="K285" s="790"/>
      <c r="L285" s="832"/>
      <c r="M285" s="398" t="str">
        <f t="shared" si="20"/>
        <v/>
      </c>
      <c r="N285" s="398"/>
      <c r="O285" s="398"/>
      <c r="P285" s="854"/>
    </row>
    <row r="286" spans="1:16" ht="27" customHeight="1">
      <c r="A286" s="824">
        <v>250</v>
      </c>
      <c r="B286" s="824">
        <v>250</v>
      </c>
      <c r="C286" s="825"/>
      <c r="D286" s="826"/>
      <c r="E286" s="826"/>
      <c r="F286" s="826"/>
      <c r="G286" s="833"/>
      <c r="H286" s="826"/>
      <c r="I286" s="827"/>
      <c r="J286" s="827"/>
      <c r="K286" s="827"/>
      <c r="L286" s="828"/>
      <c r="M286" s="398" t="str">
        <f t="shared" si="20"/>
        <v/>
      </c>
      <c r="N286" s="398"/>
      <c r="O286" s="398"/>
      <c r="P286" s="854"/>
    </row>
    <row r="287" spans="1:16" ht="27" customHeight="1">
      <c r="A287" s="824">
        <v>251</v>
      </c>
      <c r="B287" s="824">
        <v>251</v>
      </c>
      <c r="C287" s="825"/>
      <c r="D287" s="826"/>
      <c r="E287" s="826"/>
      <c r="F287" s="826"/>
      <c r="G287" s="826"/>
      <c r="H287" s="833"/>
      <c r="I287" s="827"/>
      <c r="J287" s="827"/>
      <c r="K287" s="827"/>
      <c r="L287" s="828"/>
      <c r="M287" s="398" t="str">
        <f t="shared" si="20"/>
        <v/>
      </c>
      <c r="N287" s="398"/>
      <c r="O287" s="398"/>
      <c r="P287" s="854"/>
    </row>
    <row r="288" spans="1:16" ht="27" customHeight="1">
      <c r="A288" s="824">
        <v>252</v>
      </c>
      <c r="B288" s="824">
        <v>252</v>
      </c>
      <c r="C288" s="825"/>
      <c r="D288" s="826"/>
      <c r="E288" s="826"/>
      <c r="F288" s="826"/>
      <c r="G288" s="826"/>
      <c r="H288" s="826"/>
      <c r="I288" s="827"/>
      <c r="J288" s="827"/>
      <c r="K288" s="827"/>
      <c r="L288" s="828"/>
      <c r="M288" s="398" t="str">
        <f t="shared" si="20"/>
        <v/>
      </c>
      <c r="N288" s="398"/>
      <c r="O288" s="398"/>
      <c r="P288" s="854"/>
    </row>
    <row r="289" spans="1:16" ht="27" customHeight="1">
      <c r="A289" s="824">
        <v>253</v>
      </c>
      <c r="B289" s="824">
        <v>253</v>
      </c>
      <c r="C289" s="825"/>
      <c r="D289" s="826"/>
      <c r="E289" s="826"/>
      <c r="F289" s="826"/>
      <c r="G289" s="826"/>
      <c r="H289" s="826"/>
      <c r="I289" s="827"/>
      <c r="J289" s="827"/>
      <c r="K289" s="827"/>
      <c r="L289" s="828"/>
      <c r="M289" s="398" t="str">
        <f t="shared" si="20"/>
        <v/>
      </c>
      <c r="N289" s="398"/>
      <c r="O289" s="398"/>
      <c r="P289" s="854"/>
    </row>
    <row r="290" spans="1:16" ht="27" customHeight="1">
      <c r="A290" s="824">
        <v>254</v>
      </c>
      <c r="B290" s="824">
        <v>254</v>
      </c>
      <c r="C290" s="825"/>
      <c r="D290" s="826"/>
      <c r="E290" s="826"/>
      <c r="F290" s="826"/>
      <c r="G290" s="826"/>
      <c r="H290" s="826"/>
      <c r="I290" s="827"/>
      <c r="J290" s="827"/>
      <c r="K290" s="827"/>
      <c r="L290" s="828"/>
      <c r="M290" s="398" t="str">
        <f t="shared" si="20"/>
        <v/>
      </c>
      <c r="N290" s="398"/>
      <c r="O290" s="398"/>
      <c r="P290" s="854"/>
    </row>
    <row r="291" spans="1:16" ht="27" customHeight="1">
      <c r="A291" s="824">
        <v>255</v>
      </c>
      <c r="B291" s="824">
        <v>255</v>
      </c>
      <c r="C291" s="825"/>
      <c r="D291" s="826"/>
      <c r="E291" s="826"/>
      <c r="F291" s="826"/>
      <c r="G291" s="826"/>
      <c r="H291" s="826"/>
      <c r="I291" s="827"/>
      <c r="J291" s="827"/>
      <c r="K291" s="827"/>
      <c r="L291" s="828"/>
      <c r="M291" s="398" t="str">
        <f t="shared" si="20"/>
        <v/>
      </c>
      <c r="N291" s="398"/>
      <c r="O291" s="398"/>
      <c r="P291" s="854"/>
    </row>
    <row r="292" spans="1:16" ht="27" customHeight="1">
      <c r="A292" s="824">
        <v>256</v>
      </c>
      <c r="B292" s="824">
        <v>256</v>
      </c>
      <c r="C292" s="825"/>
      <c r="D292" s="826"/>
      <c r="E292" s="826"/>
      <c r="F292" s="826"/>
      <c r="G292" s="826"/>
      <c r="H292" s="833"/>
      <c r="I292" s="827"/>
      <c r="J292" s="827"/>
      <c r="K292" s="827"/>
      <c r="L292" s="828"/>
      <c r="M292" s="398" t="str">
        <f t="shared" si="20"/>
        <v/>
      </c>
      <c r="N292" s="398"/>
      <c r="O292" s="398"/>
      <c r="P292" s="854"/>
    </row>
    <row r="293" spans="1:16" ht="27" customHeight="1">
      <c r="A293" s="824">
        <v>257</v>
      </c>
      <c r="B293" s="824">
        <v>257</v>
      </c>
      <c r="C293" s="825"/>
      <c r="D293" s="826"/>
      <c r="E293" s="826"/>
      <c r="F293" s="826"/>
      <c r="G293" s="826"/>
      <c r="H293" s="833"/>
      <c r="I293" s="827"/>
      <c r="J293" s="827"/>
      <c r="K293" s="827"/>
      <c r="L293" s="828"/>
      <c r="M293" s="398" t="str">
        <f t="shared" si="20"/>
        <v/>
      </c>
      <c r="N293" s="398"/>
      <c r="O293" s="398"/>
      <c r="P293" s="854"/>
    </row>
    <row r="294" spans="1:16" ht="27" customHeight="1">
      <c r="A294" s="824">
        <v>258</v>
      </c>
      <c r="B294" s="824">
        <v>258</v>
      </c>
      <c r="C294" s="825"/>
      <c r="D294" s="826"/>
      <c r="E294" s="826"/>
      <c r="F294" s="826"/>
      <c r="G294" s="826"/>
      <c r="H294" s="826"/>
      <c r="I294" s="827"/>
      <c r="J294" s="827"/>
      <c r="K294" s="827"/>
      <c r="L294" s="828"/>
      <c r="M294" s="398" t="str">
        <f t="shared" si="20"/>
        <v/>
      </c>
      <c r="N294" s="398"/>
      <c r="O294" s="398"/>
      <c r="P294" s="854"/>
    </row>
    <row r="295" spans="1:16" ht="27" customHeight="1">
      <c r="A295" s="824">
        <v>259</v>
      </c>
      <c r="B295" s="824">
        <v>259</v>
      </c>
      <c r="C295" s="825"/>
      <c r="D295" s="826"/>
      <c r="E295" s="826"/>
      <c r="F295" s="826"/>
      <c r="G295" s="826"/>
      <c r="H295" s="826"/>
      <c r="I295" s="827"/>
      <c r="J295" s="827"/>
      <c r="K295" s="827"/>
      <c r="L295" s="828"/>
      <c r="M295" s="398" t="str">
        <f t="shared" si="20"/>
        <v/>
      </c>
      <c r="N295" s="398"/>
      <c r="O295" s="398"/>
      <c r="P295" s="854"/>
    </row>
    <row r="296" spans="1:16" ht="27" customHeight="1">
      <c r="A296" s="824">
        <v>260</v>
      </c>
      <c r="B296" s="824">
        <v>260</v>
      </c>
      <c r="C296" s="825"/>
      <c r="D296" s="826"/>
      <c r="E296" s="826"/>
      <c r="F296" s="826"/>
      <c r="G296" s="826"/>
      <c r="H296" s="826"/>
      <c r="I296" s="790"/>
      <c r="J296" s="790"/>
      <c r="K296" s="790"/>
      <c r="L296" s="832"/>
      <c r="M296" s="398" t="str">
        <f t="shared" si="20"/>
        <v/>
      </c>
      <c r="N296" s="398"/>
      <c r="O296" s="398"/>
      <c r="P296" s="854"/>
    </row>
    <row r="297" spans="1:16" ht="27" customHeight="1">
      <c r="A297" s="824">
        <v>261</v>
      </c>
      <c r="B297" s="824">
        <v>261</v>
      </c>
      <c r="C297" s="825"/>
      <c r="D297" s="826"/>
      <c r="E297" s="826"/>
      <c r="F297" s="826"/>
      <c r="G297" s="826"/>
      <c r="H297" s="826"/>
      <c r="I297" s="790"/>
      <c r="J297" s="790"/>
      <c r="K297" s="790"/>
      <c r="L297" s="832"/>
      <c r="M297" s="398" t="str">
        <f t="shared" si="20"/>
        <v/>
      </c>
      <c r="N297" s="398"/>
      <c r="O297" s="398"/>
      <c r="P297" s="854"/>
    </row>
    <row r="298" spans="1:16" ht="27" customHeight="1">
      <c r="A298" s="824">
        <v>262</v>
      </c>
      <c r="B298" s="824">
        <v>262</v>
      </c>
      <c r="C298" s="825"/>
      <c r="D298" s="826"/>
      <c r="E298" s="826"/>
      <c r="F298" s="826"/>
      <c r="G298" s="826"/>
      <c r="H298" s="826"/>
      <c r="I298" s="790"/>
      <c r="J298" s="790"/>
      <c r="K298" s="790"/>
      <c r="L298" s="832"/>
      <c r="M298" s="398" t="str">
        <f t="shared" si="20"/>
        <v/>
      </c>
      <c r="N298" s="398"/>
      <c r="O298" s="398"/>
      <c r="P298" s="854"/>
    </row>
    <row r="299" spans="1:16" ht="27" customHeight="1">
      <c r="A299" s="824">
        <v>263</v>
      </c>
      <c r="B299" s="824">
        <v>263</v>
      </c>
      <c r="C299" s="825"/>
      <c r="D299" s="826"/>
      <c r="E299" s="826"/>
      <c r="F299" s="826"/>
      <c r="G299" s="826"/>
      <c r="H299" s="826"/>
      <c r="I299" s="790"/>
      <c r="J299" s="790"/>
      <c r="K299" s="790"/>
      <c r="L299" s="832"/>
      <c r="M299" s="398" t="str">
        <f t="shared" si="20"/>
        <v/>
      </c>
      <c r="N299" s="398"/>
      <c r="O299" s="398"/>
      <c r="P299" s="854"/>
    </row>
    <row r="300" spans="1:16" ht="27" customHeight="1">
      <c r="A300" s="384"/>
      <c r="B300" s="1067" t="s">
        <v>38</v>
      </c>
      <c r="C300" s="1067"/>
      <c r="D300" s="1067"/>
      <c r="E300" s="835"/>
      <c r="F300" s="893"/>
      <c r="G300" s="830"/>
      <c r="H300" s="830"/>
      <c r="I300" s="830"/>
      <c r="J300" s="830"/>
      <c r="K300" s="830"/>
      <c r="L300" s="831"/>
      <c r="M300" s="398" t="str">
        <f t="shared" si="20"/>
        <v/>
      </c>
      <c r="N300" s="398"/>
      <c r="O300" s="398"/>
      <c r="P300" s="854"/>
    </row>
    <row r="301" spans="1:16" ht="27" customHeight="1">
      <c r="A301" s="824">
        <v>264</v>
      </c>
      <c r="B301" s="824">
        <v>264</v>
      </c>
      <c r="C301" s="825"/>
      <c r="D301" s="826"/>
      <c r="E301" s="826"/>
      <c r="F301" s="826"/>
      <c r="G301" s="826"/>
      <c r="H301" s="826"/>
      <c r="I301" s="790"/>
      <c r="J301" s="790"/>
      <c r="K301" s="790"/>
      <c r="L301" s="832"/>
      <c r="M301" s="398" t="str">
        <f t="shared" si="20"/>
        <v/>
      </c>
      <c r="N301" s="398"/>
      <c r="O301" s="398"/>
      <c r="P301" s="854"/>
    </row>
    <row r="302" spans="1:16" ht="27" customHeight="1">
      <c r="A302" s="824">
        <v>265</v>
      </c>
      <c r="B302" s="824">
        <v>265</v>
      </c>
      <c r="C302" s="825"/>
      <c r="D302" s="826"/>
      <c r="E302" s="826"/>
      <c r="F302" s="826"/>
      <c r="G302" s="826"/>
      <c r="H302" s="826"/>
      <c r="I302" s="790"/>
      <c r="J302" s="790"/>
      <c r="K302" s="790"/>
      <c r="L302" s="832"/>
      <c r="M302" s="398" t="str">
        <f t="shared" si="20"/>
        <v/>
      </c>
      <c r="N302" s="398"/>
      <c r="O302" s="398"/>
      <c r="P302" s="854"/>
    </row>
    <row r="303" spans="1:16" ht="27" customHeight="1">
      <c r="A303" s="824">
        <v>266</v>
      </c>
      <c r="B303" s="824">
        <v>266</v>
      </c>
      <c r="C303" s="825"/>
      <c r="D303" s="826"/>
      <c r="E303" s="826"/>
      <c r="F303" s="826"/>
      <c r="G303" s="826"/>
      <c r="H303" s="826"/>
      <c r="I303" s="790"/>
      <c r="J303" s="790"/>
      <c r="K303" s="790"/>
      <c r="L303" s="832"/>
      <c r="M303" s="398" t="str">
        <f t="shared" si="20"/>
        <v/>
      </c>
      <c r="N303" s="398"/>
      <c r="O303" s="398"/>
      <c r="P303" s="854"/>
    </row>
    <row r="304" spans="1:16" ht="27" customHeight="1">
      <c r="A304" s="824">
        <v>267</v>
      </c>
      <c r="B304" s="824">
        <v>267</v>
      </c>
      <c r="C304" s="825"/>
      <c r="D304" s="826"/>
      <c r="E304" s="826"/>
      <c r="F304" s="826"/>
      <c r="G304" s="826"/>
      <c r="H304" s="833"/>
      <c r="I304" s="827"/>
      <c r="J304" s="827"/>
      <c r="K304" s="827"/>
      <c r="L304" s="828"/>
      <c r="M304" s="398" t="str">
        <f t="shared" si="20"/>
        <v/>
      </c>
      <c r="N304" s="398"/>
      <c r="O304" s="398"/>
      <c r="P304" s="854"/>
    </row>
    <row r="305" spans="1:16" ht="27" customHeight="1">
      <c r="A305" s="824">
        <v>268</v>
      </c>
      <c r="B305" s="824">
        <v>268</v>
      </c>
      <c r="C305" s="829"/>
      <c r="D305" s="826"/>
      <c r="E305" s="826"/>
      <c r="F305" s="826"/>
      <c r="G305" s="826"/>
      <c r="H305" s="826"/>
      <c r="I305" s="830"/>
      <c r="J305" s="830"/>
      <c r="K305" s="830"/>
      <c r="L305" s="831"/>
      <c r="M305" s="398" t="str">
        <f t="shared" si="20"/>
        <v/>
      </c>
      <c r="N305" s="398"/>
      <c r="O305" s="398"/>
      <c r="P305" s="854"/>
    </row>
    <row r="306" spans="1:16" ht="27" customHeight="1">
      <c r="A306" s="824">
        <v>269</v>
      </c>
      <c r="B306" s="824">
        <v>269</v>
      </c>
      <c r="C306" s="825"/>
      <c r="D306" s="826"/>
      <c r="E306" s="826"/>
      <c r="F306" s="826"/>
      <c r="G306" s="826"/>
      <c r="H306" s="826"/>
      <c r="I306" s="790"/>
      <c r="J306" s="790"/>
      <c r="K306" s="790"/>
      <c r="L306" s="832"/>
      <c r="M306" s="398" t="str">
        <f t="shared" si="20"/>
        <v/>
      </c>
      <c r="N306" s="398"/>
      <c r="O306" s="398"/>
      <c r="P306" s="854"/>
    </row>
    <row r="307" spans="1:16" ht="27" customHeight="1">
      <c r="A307" s="824">
        <v>270</v>
      </c>
      <c r="B307" s="824">
        <v>270</v>
      </c>
      <c r="C307" s="825"/>
      <c r="D307" s="826"/>
      <c r="E307" s="826"/>
      <c r="F307" s="826"/>
      <c r="G307" s="826"/>
      <c r="H307" s="833"/>
      <c r="I307" s="827"/>
      <c r="J307" s="827"/>
      <c r="K307" s="827"/>
      <c r="L307" s="828"/>
      <c r="M307" s="398" t="str">
        <f t="shared" si="20"/>
        <v/>
      </c>
      <c r="N307" s="398"/>
      <c r="O307" s="398"/>
      <c r="P307" s="854"/>
    </row>
    <row r="308" spans="1:16" ht="27" customHeight="1">
      <c r="A308" s="824">
        <v>271</v>
      </c>
      <c r="B308" s="824">
        <v>271</v>
      </c>
      <c r="C308" s="825"/>
      <c r="D308" s="826"/>
      <c r="E308" s="826"/>
      <c r="F308" s="826"/>
      <c r="G308" s="826"/>
      <c r="H308" s="826"/>
      <c r="I308" s="827"/>
      <c r="J308" s="827"/>
      <c r="K308" s="827"/>
      <c r="L308" s="828"/>
      <c r="M308" s="398" t="str">
        <f t="shared" si="20"/>
        <v/>
      </c>
      <c r="N308" s="398"/>
      <c r="O308" s="398"/>
      <c r="P308" s="854"/>
    </row>
    <row r="309" spans="1:16" ht="27" customHeight="1">
      <c r="A309" s="824">
        <v>272</v>
      </c>
      <c r="B309" s="824">
        <v>272</v>
      </c>
      <c r="C309" s="825"/>
      <c r="D309" s="826"/>
      <c r="E309" s="826"/>
      <c r="F309" s="826"/>
      <c r="G309" s="826"/>
      <c r="H309" s="826"/>
      <c r="I309" s="827"/>
      <c r="J309" s="827"/>
      <c r="K309" s="827"/>
      <c r="L309" s="828"/>
      <c r="M309" s="398" t="str">
        <f t="shared" si="20"/>
        <v/>
      </c>
      <c r="N309" s="398"/>
      <c r="O309" s="398"/>
      <c r="P309" s="854"/>
    </row>
    <row r="310" spans="1:16" ht="27" customHeight="1">
      <c r="A310" s="824">
        <v>273</v>
      </c>
      <c r="B310" s="824">
        <v>273</v>
      </c>
      <c r="C310" s="825"/>
      <c r="D310" s="826"/>
      <c r="E310" s="826"/>
      <c r="F310" s="826"/>
      <c r="G310" s="826"/>
      <c r="H310" s="826"/>
      <c r="I310" s="827"/>
      <c r="J310" s="827"/>
      <c r="K310" s="827"/>
      <c r="L310" s="828"/>
      <c r="M310" s="398" t="str">
        <f t="shared" si="20"/>
        <v/>
      </c>
      <c r="N310" s="398"/>
      <c r="O310" s="398"/>
      <c r="P310" s="854"/>
    </row>
    <row r="311" spans="1:16" ht="27" customHeight="1">
      <c r="A311" s="824">
        <v>274</v>
      </c>
      <c r="B311" s="824">
        <v>274</v>
      </c>
      <c r="C311" s="825"/>
      <c r="D311" s="826"/>
      <c r="E311" s="826"/>
      <c r="F311" s="826"/>
      <c r="G311" s="826"/>
      <c r="H311" s="826"/>
      <c r="I311" s="827"/>
      <c r="J311" s="827"/>
      <c r="K311" s="827"/>
      <c r="L311" s="828"/>
      <c r="M311" s="398" t="str">
        <f t="shared" si="20"/>
        <v/>
      </c>
      <c r="N311" s="398"/>
      <c r="O311" s="398"/>
      <c r="P311" s="854"/>
    </row>
    <row r="312" spans="1:16" ht="27" customHeight="1">
      <c r="A312" s="824">
        <v>275</v>
      </c>
      <c r="B312" s="824">
        <v>275</v>
      </c>
      <c r="C312" s="825"/>
      <c r="D312" s="826"/>
      <c r="E312" s="826"/>
      <c r="F312" s="826"/>
      <c r="G312" s="826"/>
      <c r="H312" s="826"/>
      <c r="I312" s="827"/>
      <c r="J312" s="827"/>
      <c r="K312" s="827"/>
      <c r="L312" s="828"/>
      <c r="M312" s="398" t="str">
        <f t="shared" si="20"/>
        <v/>
      </c>
      <c r="N312" s="398"/>
      <c r="O312" s="398"/>
      <c r="P312" s="854"/>
    </row>
    <row r="313" spans="1:16" ht="27" customHeight="1">
      <c r="A313" s="824">
        <v>276</v>
      </c>
      <c r="B313" s="824">
        <v>276</v>
      </c>
      <c r="C313" s="825"/>
      <c r="D313" s="826"/>
      <c r="E313" s="826"/>
      <c r="F313" s="826"/>
      <c r="G313" s="826"/>
      <c r="H313" s="826"/>
      <c r="I313" s="827"/>
      <c r="J313" s="827"/>
      <c r="K313" s="827"/>
      <c r="L313" s="828"/>
      <c r="M313" s="398" t="str">
        <f t="shared" si="20"/>
        <v/>
      </c>
      <c r="N313" s="398"/>
      <c r="O313" s="398"/>
      <c r="P313" s="854"/>
    </row>
    <row r="314" spans="1:16" ht="27" customHeight="1">
      <c r="A314" s="824">
        <v>277</v>
      </c>
      <c r="B314" s="824">
        <v>277</v>
      </c>
      <c r="C314" s="825"/>
      <c r="D314" s="826"/>
      <c r="E314" s="826"/>
      <c r="F314" s="826"/>
      <c r="G314" s="826"/>
      <c r="H314" s="834"/>
      <c r="I314" s="827"/>
      <c r="J314" s="827"/>
      <c r="K314" s="827"/>
      <c r="L314" s="828"/>
      <c r="M314" s="398" t="str">
        <f t="shared" si="20"/>
        <v/>
      </c>
      <c r="N314" s="398"/>
      <c r="O314" s="398"/>
      <c r="P314" s="854"/>
    </row>
    <row r="315" spans="1:16" ht="27" customHeight="1">
      <c r="A315" s="824">
        <v>278</v>
      </c>
      <c r="B315" s="824">
        <v>278</v>
      </c>
      <c r="C315" s="825"/>
      <c r="D315" s="826"/>
      <c r="E315" s="826"/>
      <c r="F315" s="826"/>
      <c r="G315" s="826"/>
      <c r="H315" s="834"/>
      <c r="I315" s="827"/>
      <c r="J315" s="827"/>
      <c r="K315" s="827"/>
      <c r="L315" s="828"/>
      <c r="M315" s="398" t="str">
        <f t="shared" si="20"/>
        <v/>
      </c>
      <c r="N315" s="398"/>
      <c r="O315" s="398"/>
      <c r="P315" s="854"/>
    </row>
    <row r="316" spans="1:16" ht="27" customHeight="1">
      <c r="A316" s="824">
        <v>279</v>
      </c>
      <c r="B316" s="824">
        <v>279</v>
      </c>
      <c r="C316" s="825"/>
      <c r="D316" s="826"/>
      <c r="E316" s="826"/>
      <c r="F316" s="826"/>
      <c r="G316" s="826"/>
      <c r="H316" s="826"/>
      <c r="I316" s="827"/>
      <c r="J316" s="827"/>
      <c r="K316" s="827"/>
      <c r="L316" s="828"/>
      <c r="M316" s="398" t="str">
        <f t="shared" si="20"/>
        <v/>
      </c>
      <c r="N316" s="398"/>
      <c r="O316" s="398"/>
      <c r="P316" s="854"/>
    </row>
    <row r="317" spans="1:16" ht="27" customHeight="1">
      <c r="A317" s="824">
        <v>280</v>
      </c>
      <c r="B317" s="824">
        <v>280</v>
      </c>
      <c r="C317" s="825"/>
      <c r="D317" s="826"/>
      <c r="E317" s="826"/>
      <c r="F317" s="826"/>
      <c r="G317" s="826"/>
      <c r="H317" s="826"/>
      <c r="I317" s="790"/>
      <c r="J317" s="790"/>
      <c r="K317" s="790"/>
      <c r="L317" s="832"/>
      <c r="M317" s="398" t="str">
        <f t="shared" si="20"/>
        <v/>
      </c>
      <c r="N317" s="398"/>
      <c r="O317" s="398"/>
      <c r="P317" s="854"/>
    </row>
    <row r="318" spans="1:16" ht="27" customHeight="1">
      <c r="A318" s="824">
        <v>281</v>
      </c>
      <c r="B318" s="824">
        <v>281</v>
      </c>
      <c r="C318" s="825"/>
      <c r="D318" s="826"/>
      <c r="E318" s="826"/>
      <c r="F318" s="826"/>
      <c r="G318" s="826"/>
      <c r="H318" s="826"/>
      <c r="I318" s="790"/>
      <c r="J318" s="790"/>
      <c r="K318" s="790"/>
      <c r="L318" s="832"/>
      <c r="M318" s="398" t="str">
        <f t="shared" si="20"/>
        <v/>
      </c>
      <c r="N318" s="398"/>
      <c r="O318" s="398"/>
      <c r="P318" s="854"/>
    </row>
    <row r="319" spans="1:16" ht="27" customHeight="1">
      <c r="A319" s="824">
        <v>282</v>
      </c>
      <c r="B319" s="824">
        <v>282</v>
      </c>
      <c r="C319" s="825"/>
      <c r="D319" s="826"/>
      <c r="E319" s="826"/>
      <c r="F319" s="826"/>
      <c r="G319" s="826"/>
      <c r="H319" s="826"/>
      <c r="I319" s="790"/>
      <c r="J319" s="790"/>
      <c r="K319" s="790"/>
      <c r="L319" s="832"/>
      <c r="M319" s="398" t="str">
        <f t="shared" si="20"/>
        <v/>
      </c>
      <c r="N319" s="398"/>
      <c r="O319" s="398"/>
      <c r="P319" s="854"/>
    </row>
    <row r="320" spans="1:16" ht="27" customHeight="1">
      <c r="A320" s="824">
        <v>283</v>
      </c>
      <c r="B320" s="824">
        <v>283</v>
      </c>
      <c r="C320" s="825"/>
      <c r="D320" s="826"/>
      <c r="E320" s="826"/>
      <c r="F320" s="826"/>
      <c r="G320" s="826"/>
      <c r="H320" s="826"/>
      <c r="I320" s="790"/>
      <c r="J320" s="790"/>
      <c r="K320" s="790"/>
      <c r="L320" s="832"/>
      <c r="M320" s="398" t="str">
        <f t="shared" si="20"/>
        <v/>
      </c>
      <c r="N320" s="398"/>
      <c r="O320" s="398"/>
      <c r="P320" s="854"/>
    </row>
    <row r="321" spans="1:16" ht="27" customHeight="1">
      <c r="A321" s="384"/>
      <c r="B321" s="1067" t="s">
        <v>38</v>
      </c>
      <c r="C321" s="1067"/>
      <c r="D321" s="1067"/>
      <c r="E321" s="835"/>
      <c r="F321" s="893"/>
      <c r="G321" s="830"/>
      <c r="H321" s="830"/>
      <c r="I321" s="830"/>
      <c r="J321" s="830"/>
      <c r="K321" s="830"/>
      <c r="L321" s="831"/>
      <c r="M321" s="398" t="str">
        <f t="shared" si="20"/>
        <v/>
      </c>
      <c r="N321" s="398"/>
      <c r="O321" s="398"/>
      <c r="P321" s="854"/>
    </row>
    <row r="322" spans="1:16" ht="27" customHeight="1">
      <c r="A322" s="824">
        <v>284</v>
      </c>
      <c r="B322" s="824">
        <v>284</v>
      </c>
      <c r="C322" s="825"/>
      <c r="D322" s="826"/>
      <c r="E322" s="826"/>
      <c r="F322" s="826"/>
      <c r="G322" s="826"/>
      <c r="H322" s="826"/>
      <c r="I322" s="790"/>
      <c r="J322" s="790"/>
      <c r="K322" s="790"/>
      <c r="L322" s="832"/>
      <c r="M322" s="398" t="str">
        <f t="shared" si="20"/>
        <v/>
      </c>
      <c r="N322" s="398"/>
      <c r="O322" s="398"/>
      <c r="P322" s="854"/>
    </row>
    <row r="323" spans="1:16" ht="27" customHeight="1">
      <c r="A323" s="824">
        <v>285</v>
      </c>
      <c r="B323" s="824">
        <v>285</v>
      </c>
      <c r="C323" s="825"/>
      <c r="D323" s="826"/>
      <c r="E323" s="826"/>
      <c r="F323" s="826"/>
      <c r="G323" s="826"/>
      <c r="H323" s="833"/>
      <c r="I323" s="790"/>
      <c r="J323" s="790"/>
      <c r="K323" s="790"/>
      <c r="L323" s="832"/>
      <c r="M323" s="398" t="str">
        <f t="shared" si="20"/>
        <v/>
      </c>
      <c r="N323" s="398"/>
      <c r="O323" s="398"/>
      <c r="P323" s="854"/>
    </row>
    <row r="324" spans="1:16" ht="27" customHeight="1">
      <c r="A324" s="824">
        <v>286</v>
      </c>
      <c r="B324" s="824">
        <v>286</v>
      </c>
      <c r="C324" s="825"/>
      <c r="D324" s="826"/>
      <c r="E324" s="826"/>
      <c r="F324" s="826"/>
      <c r="G324" s="826"/>
      <c r="H324" s="826"/>
      <c r="I324" s="790"/>
      <c r="J324" s="790"/>
      <c r="K324" s="790"/>
      <c r="L324" s="832"/>
      <c r="M324" s="398" t="str">
        <f t="shared" ref="M324:M387" si="21">CONCATENATE(D324,G324)</f>
        <v/>
      </c>
      <c r="N324" s="398"/>
      <c r="O324" s="398"/>
      <c r="P324" s="854"/>
    </row>
    <row r="325" spans="1:16" ht="27" customHeight="1">
      <c r="A325" s="824">
        <v>287</v>
      </c>
      <c r="B325" s="824">
        <v>287</v>
      </c>
      <c r="C325" s="825"/>
      <c r="D325" s="826"/>
      <c r="E325" s="826"/>
      <c r="F325" s="826"/>
      <c r="G325" s="826"/>
      <c r="H325" s="826"/>
      <c r="I325" s="827"/>
      <c r="J325" s="827"/>
      <c r="K325" s="827"/>
      <c r="L325" s="828"/>
      <c r="M325" s="398" t="str">
        <f t="shared" si="21"/>
        <v/>
      </c>
      <c r="N325" s="398"/>
      <c r="O325" s="398"/>
      <c r="P325" s="854"/>
    </row>
    <row r="326" spans="1:16" ht="27" customHeight="1">
      <c r="A326" s="824">
        <v>288</v>
      </c>
      <c r="B326" s="824">
        <v>288</v>
      </c>
      <c r="C326" s="829"/>
      <c r="D326" s="826"/>
      <c r="E326" s="826"/>
      <c r="F326" s="826"/>
      <c r="G326" s="826"/>
      <c r="H326" s="833"/>
      <c r="I326" s="830"/>
      <c r="J326" s="830"/>
      <c r="K326" s="830"/>
      <c r="L326" s="831"/>
      <c r="M326" s="398" t="str">
        <f t="shared" si="21"/>
        <v/>
      </c>
      <c r="N326" s="398"/>
      <c r="O326" s="398"/>
      <c r="P326" s="854"/>
    </row>
    <row r="327" spans="1:16" ht="27" customHeight="1">
      <c r="A327" s="824">
        <v>289</v>
      </c>
      <c r="B327" s="824">
        <v>289</v>
      </c>
      <c r="C327" s="825"/>
      <c r="D327" s="826"/>
      <c r="E327" s="826"/>
      <c r="F327" s="826"/>
      <c r="G327" s="826"/>
      <c r="H327" s="826"/>
      <c r="I327" s="790"/>
      <c r="J327" s="790"/>
      <c r="K327" s="790"/>
      <c r="L327" s="832"/>
      <c r="M327" s="398" t="str">
        <f t="shared" si="21"/>
        <v/>
      </c>
      <c r="N327" s="398"/>
      <c r="O327" s="398"/>
      <c r="P327" s="854"/>
    </row>
    <row r="328" spans="1:16" ht="27" customHeight="1">
      <c r="A328" s="824">
        <v>290</v>
      </c>
      <c r="B328" s="824">
        <v>290</v>
      </c>
      <c r="C328" s="825"/>
      <c r="D328" s="826"/>
      <c r="E328" s="826"/>
      <c r="F328" s="826"/>
      <c r="G328" s="826"/>
      <c r="H328" s="826"/>
      <c r="I328" s="827"/>
      <c r="J328" s="827"/>
      <c r="K328" s="827"/>
      <c r="L328" s="828"/>
      <c r="M328" s="398" t="str">
        <f t="shared" si="21"/>
        <v/>
      </c>
      <c r="N328" s="398"/>
      <c r="O328" s="398"/>
      <c r="P328" s="854"/>
    </row>
    <row r="329" spans="1:16" ht="27" customHeight="1">
      <c r="A329" s="824">
        <v>291</v>
      </c>
      <c r="B329" s="824">
        <v>291</v>
      </c>
      <c r="C329" s="825"/>
      <c r="D329" s="826"/>
      <c r="E329" s="826"/>
      <c r="F329" s="826"/>
      <c r="G329" s="826"/>
      <c r="H329" s="833"/>
      <c r="I329" s="827"/>
      <c r="J329" s="827"/>
      <c r="K329" s="827"/>
      <c r="L329" s="828"/>
      <c r="M329" s="398" t="str">
        <f t="shared" si="21"/>
        <v/>
      </c>
      <c r="N329" s="398"/>
      <c r="O329" s="398"/>
      <c r="P329" s="854"/>
    </row>
    <row r="330" spans="1:16" ht="27" customHeight="1">
      <c r="A330" s="824">
        <v>292</v>
      </c>
      <c r="B330" s="824">
        <v>292</v>
      </c>
      <c r="C330" s="825"/>
      <c r="D330" s="826"/>
      <c r="E330" s="826"/>
      <c r="F330" s="826"/>
      <c r="G330" s="826"/>
      <c r="H330" s="833"/>
      <c r="I330" s="827"/>
      <c r="J330" s="827"/>
      <c r="K330" s="827"/>
      <c r="L330" s="828"/>
      <c r="M330" s="398" t="str">
        <f t="shared" si="21"/>
        <v/>
      </c>
      <c r="N330" s="398"/>
      <c r="O330" s="398"/>
      <c r="P330" s="854"/>
    </row>
    <row r="331" spans="1:16" ht="27" customHeight="1">
      <c r="A331" s="824">
        <v>293</v>
      </c>
      <c r="B331" s="824">
        <v>293</v>
      </c>
      <c r="C331" s="825"/>
      <c r="D331" s="826"/>
      <c r="E331" s="826"/>
      <c r="F331" s="826"/>
      <c r="G331" s="826"/>
      <c r="H331" s="833"/>
      <c r="I331" s="827"/>
      <c r="J331" s="827"/>
      <c r="K331" s="827"/>
      <c r="L331" s="828"/>
      <c r="M331" s="398" t="str">
        <f t="shared" si="21"/>
        <v/>
      </c>
      <c r="N331" s="398"/>
      <c r="O331" s="398"/>
      <c r="P331" s="854"/>
    </row>
    <row r="332" spans="1:16" ht="27" customHeight="1">
      <c r="A332" s="824">
        <v>294</v>
      </c>
      <c r="B332" s="824">
        <v>294</v>
      </c>
      <c r="C332" s="825"/>
      <c r="D332" s="826"/>
      <c r="E332" s="826"/>
      <c r="F332" s="826"/>
      <c r="G332" s="826"/>
      <c r="H332" s="833"/>
      <c r="I332" s="827"/>
      <c r="J332" s="827"/>
      <c r="K332" s="827"/>
      <c r="L332" s="828"/>
      <c r="M332" s="398" t="str">
        <f t="shared" si="21"/>
        <v/>
      </c>
      <c r="N332" s="398"/>
      <c r="O332" s="398"/>
      <c r="P332" s="854"/>
    </row>
    <row r="333" spans="1:16" ht="27" customHeight="1">
      <c r="A333" s="824">
        <v>295</v>
      </c>
      <c r="B333" s="824">
        <v>295</v>
      </c>
      <c r="C333" s="825"/>
      <c r="D333" s="826"/>
      <c r="E333" s="826"/>
      <c r="F333" s="826"/>
      <c r="G333" s="826"/>
      <c r="H333" s="833"/>
      <c r="I333" s="827"/>
      <c r="J333" s="827"/>
      <c r="K333" s="827"/>
      <c r="L333" s="828"/>
      <c r="M333" s="398" t="str">
        <f t="shared" si="21"/>
        <v/>
      </c>
      <c r="N333" s="398"/>
      <c r="O333" s="398"/>
      <c r="P333" s="854"/>
    </row>
    <row r="334" spans="1:16" ht="27" customHeight="1">
      <c r="A334" s="824">
        <v>296</v>
      </c>
      <c r="B334" s="824">
        <v>296</v>
      </c>
      <c r="C334" s="825"/>
      <c r="D334" s="826"/>
      <c r="E334" s="826"/>
      <c r="F334" s="826"/>
      <c r="G334" s="826"/>
      <c r="H334" s="833"/>
      <c r="I334" s="827"/>
      <c r="J334" s="827"/>
      <c r="K334" s="827"/>
      <c r="L334" s="828"/>
      <c r="M334" s="398" t="str">
        <f t="shared" si="21"/>
        <v/>
      </c>
      <c r="N334" s="398"/>
      <c r="O334" s="398"/>
      <c r="P334" s="854"/>
    </row>
    <row r="335" spans="1:16" ht="27" customHeight="1">
      <c r="A335" s="824">
        <v>297</v>
      </c>
      <c r="B335" s="824">
        <v>297</v>
      </c>
      <c r="C335" s="825"/>
      <c r="D335" s="826"/>
      <c r="E335" s="826"/>
      <c r="F335" s="826"/>
      <c r="G335" s="826"/>
      <c r="H335" s="833"/>
      <c r="I335" s="827"/>
      <c r="J335" s="827"/>
      <c r="K335" s="827"/>
      <c r="L335" s="828"/>
      <c r="M335" s="398" t="str">
        <f t="shared" si="21"/>
        <v/>
      </c>
      <c r="N335" s="398"/>
      <c r="O335" s="398"/>
      <c r="P335" s="854"/>
    </row>
    <row r="336" spans="1:16" ht="27" customHeight="1">
      <c r="A336" s="824">
        <v>298</v>
      </c>
      <c r="B336" s="824">
        <v>298</v>
      </c>
      <c r="C336" s="825"/>
      <c r="D336" s="826"/>
      <c r="E336" s="826"/>
      <c r="F336" s="826"/>
      <c r="G336" s="826"/>
      <c r="H336" s="833"/>
      <c r="I336" s="827"/>
      <c r="J336" s="827"/>
      <c r="K336" s="827"/>
      <c r="L336" s="828"/>
      <c r="M336" s="398" t="str">
        <f t="shared" si="21"/>
        <v/>
      </c>
      <c r="N336" s="398"/>
      <c r="O336" s="398"/>
      <c r="P336" s="854"/>
    </row>
    <row r="337" spans="1:16" ht="27" customHeight="1">
      <c r="A337" s="824">
        <v>299</v>
      </c>
      <c r="B337" s="824">
        <v>299</v>
      </c>
      <c r="C337" s="825"/>
      <c r="D337" s="826"/>
      <c r="E337" s="826"/>
      <c r="F337" s="826"/>
      <c r="G337" s="826"/>
      <c r="H337" s="833"/>
      <c r="I337" s="827"/>
      <c r="J337" s="827"/>
      <c r="K337" s="827"/>
      <c r="L337" s="828"/>
      <c r="M337" s="398" t="str">
        <f t="shared" si="21"/>
        <v/>
      </c>
      <c r="N337" s="398"/>
      <c r="O337" s="398"/>
      <c r="P337" s="854"/>
    </row>
    <row r="338" spans="1:16" ht="27" customHeight="1">
      <c r="A338" s="824">
        <v>300</v>
      </c>
      <c r="B338" s="824">
        <v>300</v>
      </c>
      <c r="C338" s="825"/>
      <c r="D338" s="826"/>
      <c r="E338" s="826"/>
      <c r="F338" s="826"/>
      <c r="G338" s="826"/>
      <c r="H338" s="833"/>
      <c r="I338" s="790"/>
      <c r="J338" s="790"/>
      <c r="K338" s="790"/>
      <c r="L338" s="832"/>
      <c r="M338" s="398" t="str">
        <f t="shared" si="21"/>
        <v/>
      </c>
      <c r="N338" s="398"/>
      <c r="O338" s="398"/>
      <c r="P338" s="854"/>
    </row>
    <row r="339" spans="1:16" ht="27" customHeight="1">
      <c r="A339" s="824">
        <v>301</v>
      </c>
      <c r="B339" s="824">
        <v>301</v>
      </c>
      <c r="C339" s="825"/>
      <c r="D339" s="826"/>
      <c r="E339" s="826"/>
      <c r="F339" s="826"/>
      <c r="G339" s="826"/>
      <c r="H339" s="833"/>
      <c r="I339" s="790"/>
      <c r="J339" s="790"/>
      <c r="K339" s="790"/>
      <c r="L339" s="832"/>
      <c r="M339" s="398" t="str">
        <f t="shared" si="21"/>
        <v/>
      </c>
      <c r="N339" s="398"/>
      <c r="O339" s="398"/>
      <c r="P339" s="854"/>
    </row>
    <row r="340" spans="1:16" ht="27" customHeight="1">
      <c r="A340" s="824">
        <v>302</v>
      </c>
      <c r="B340" s="824">
        <v>302</v>
      </c>
      <c r="C340" s="825"/>
      <c r="D340" s="826"/>
      <c r="E340" s="826"/>
      <c r="F340" s="826"/>
      <c r="G340" s="826"/>
      <c r="H340" s="826"/>
      <c r="I340" s="790"/>
      <c r="J340" s="790"/>
      <c r="K340" s="790"/>
      <c r="L340" s="832"/>
      <c r="M340" s="398" t="str">
        <f t="shared" si="21"/>
        <v/>
      </c>
      <c r="N340" s="398"/>
      <c r="O340" s="398"/>
      <c r="P340" s="854"/>
    </row>
    <row r="341" spans="1:16" ht="27" customHeight="1">
      <c r="A341" s="824">
        <v>303</v>
      </c>
      <c r="B341" s="824">
        <v>303</v>
      </c>
      <c r="C341" s="825"/>
      <c r="D341" s="826"/>
      <c r="E341" s="826"/>
      <c r="F341" s="826"/>
      <c r="G341" s="826"/>
      <c r="H341" s="826"/>
      <c r="I341" s="790"/>
      <c r="J341" s="790"/>
      <c r="K341" s="790"/>
      <c r="L341" s="832"/>
      <c r="M341" s="398" t="str">
        <f t="shared" si="21"/>
        <v/>
      </c>
      <c r="N341" s="398"/>
      <c r="O341" s="398"/>
      <c r="P341" s="854"/>
    </row>
    <row r="342" spans="1:16" ht="27" customHeight="1">
      <c r="A342" s="384"/>
      <c r="B342" s="1067" t="s">
        <v>38</v>
      </c>
      <c r="C342" s="1067"/>
      <c r="D342" s="1067"/>
      <c r="E342" s="835"/>
      <c r="F342" s="893"/>
      <c r="G342" s="830"/>
      <c r="H342" s="830"/>
      <c r="I342" s="830"/>
      <c r="J342" s="830"/>
      <c r="K342" s="830"/>
      <c r="L342" s="831"/>
      <c r="M342" s="398" t="str">
        <f t="shared" si="21"/>
        <v/>
      </c>
      <c r="N342" s="398"/>
      <c r="O342" s="398"/>
      <c r="P342" s="854"/>
    </row>
    <row r="343" spans="1:16" ht="27" customHeight="1">
      <c r="A343" s="824">
        <v>304</v>
      </c>
      <c r="B343" s="824">
        <v>304</v>
      </c>
      <c r="C343" s="825"/>
      <c r="D343" s="826"/>
      <c r="E343" s="826"/>
      <c r="F343" s="826"/>
      <c r="G343" s="826"/>
      <c r="H343" s="826"/>
      <c r="I343" s="790"/>
      <c r="J343" s="790"/>
      <c r="K343" s="790"/>
      <c r="L343" s="832"/>
      <c r="M343" s="398" t="str">
        <f t="shared" si="21"/>
        <v/>
      </c>
      <c r="N343" s="398"/>
      <c r="O343" s="398"/>
      <c r="P343" s="854"/>
    </row>
    <row r="344" spans="1:16" ht="27" customHeight="1">
      <c r="A344" s="824">
        <v>305</v>
      </c>
      <c r="B344" s="824">
        <v>305</v>
      </c>
      <c r="C344" s="825"/>
      <c r="D344" s="826"/>
      <c r="E344" s="826"/>
      <c r="F344" s="826"/>
      <c r="G344" s="826"/>
      <c r="H344" s="826"/>
      <c r="I344" s="790"/>
      <c r="J344" s="790"/>
      <c r="K344" s="790"/>
      <c r="L344" s="832"/>
      <c r="M344" s="398" t="str">
        <f t="shared" si="21"/>
        <v/>
      </c>
      <c r="N344" s="398"/>
      <c r="O344" s="398"/>
      <c r="P344" s="854"/>
    </row>
    <row r="345" spans="1:16" ht="27" customHeight="1">
      <c r="A345" s="824">
        <v>306</v>
      </c>
      <c r="B345" s="824">
        <v>306</v>
      </c>
      <c r="C345" s="825"/>
      <c r="D345" s="826"/>
      <c r="E345" s="826"/>
      <c r="F345" s="826"/>
      <c r="G345" s="826"/>
      <c r="H345" s="833"/>
      <c r="I345" s="790"/>
      <c r="J345" s="790"/>
      <c r="K345" s="790"/>
      <c r="L345" s="832"/>
      <c r="M345" s="398" t="str">
        <f t="shared" si="21"/>
        <v/>
      </c>
      <c r="N345" s="398"/>
      <c r="O345" s="398"/>
      <c r="P345" s="854"/>
    </row>
    <row r="346" spans="1:16" ht="27" customHeight="1">
      <c r="A346" s="824">
        <v>307</v>
      </c>
      <c r="B346" s="824">
        <v>307</v>
      </c>
      <c r="C346" s="825"/>
      <c r="D346" s="826"/>
      <c r="E346" s="826"/>
      <c r="F346" s="826"/>
      <c r="G346" s="826"/>
      <c r="H346" s="826"/>
      <c r="I346" s="827"/>
      <c r="J346" s="827"/>
      <c r="K346" s="827"/>
      <c r="L346" s="828"/>
      <c r="M346" s="398" t="str">
        <f t="shared" si="21"/>
        <v/>
      </c>
      <c r="N346" s="398"/>
      <c r="O346" s="398"/>
      <c r="P346" s="854"/>
    </row>
    <row r="347" spans="1:16" ht="27" customHeight="1">
      <c r="A347" s="824">
        <v>308</v>
      </c>
      <c r="B347" s="824">
        <v>308</v>
      </c>
      <c r="C347" s="829"/>
      <c r="D347" s="826"/>
      <c r="E347" s="826"/>
      <c r="F347" s="826"/>
      <c r="G347" s="826"/>
      <c r="H347" s="826"/>
      <c r="I347" s="830"/>
      <c r="J347" s="830"/>
      <c r="K347" s="830"/>
      <c r="L347" s="831"/>
      <c r="M347" s="398" t="str">
        <f t="shared" si="21"/>
        <v/>
      </c>
      <c r="N347" s="398"/>
      <c r="O347" s="398"/>
      <c r="P347" s="854"/>
    </row>
    <row r="348" spans="1:16" ht="27" customHeight="1">
      <c r="A348" s="824">
        <v>309</v>
      </c>
      <c r="B348" s="824">
        <v>309</v>
      </c>
      <c r="C348" s="825"/>
      <c r="D348" s="826"/>
      <c r="E348" s="826"/>
      <c r="F348" s="826"/>
      <c r="G348" s="826"/>
      <c r="H348" s="826"/>
      <c r="I348" s="790"/>
      <c r="J348" s="790"/>
      <c r="K348" s="790"/>
      <c r="L348" s="832"/>
      <c r="M348" s="398" t="str">
        <f t="shared" si="21"/>
        <v/>
      </c>
      <c r="N348" s="398"/>
      <c r="O348" s="398"/>
      <c r="P348" s="854"/>
    </row>
    <row r="349" spans="1:16" ht="27" customHeight="1">
      <c r="A349" s="824">
        <v>310</v>
      </c>
      <c r="B349" s="824">
        <v>310</v>
      </c>
      <c r="C349" s="825"/>
      <c r="D349" s="826"/>
      <c r="E349" s="826"/>
      <c r="F349" s="826"/>
      <c r="G349" s="826"/>
      <c r="H349" s="826"/>
      <c r="I349" s="827"/>
      <c r="J349" s="827"/>
      <c r="K349" s="827"/>
      <c r="L349" s="828"/>
      <c r="M349" s="398" t="str">
        <f t="shared" si="21"/>
        <v/>
      </c>
      <c r="N349" s="398"/>
      <c r="O349" s="398"/>
      <c r="P349" s="854"/>
    </row>
    <row r="350" spans="1:16" ht="27" customHeight="1">
      <c r="A350" s="824">
        <v>311</v>
      </c>
      <c r="B350" s="824">
        <v>311</v>
      </c>
      <c r="C350" s="825"/>
      <c r="D350" s="826"/>
      <c r="E350" s="826"/>
      <c r="F350" s="826"/>
      <c r="G350" s="826"/>
      <c r="H350" s="826"/>
      <c r="I350" s="827"/>
      <c r="J350" s="827"/>
      <c r="K350" s="827"/>
      <c r="L350" s="828"/>
      <c r="M350" s="398" t="str">
        <f t="shared" si="21"/>
        <v/>
      </c>
      <c r="N350" s="398"/>
      <c r="O350" s="398"/>
      <c r="P350" s="854"/>
    </row>
    <row r="351" spans="1:16" ht="27" customHeight="1">
      <c r="A351" s="824">
        <v>312</v>
      </c>
      <c r="B351" s="824">
        <v>312</v>
      </c>
      <c r="C351" s="825"/>
      <c r="D351" s="826"/>
      <c r="E351" s="826"/>
      <c r="F351" s="826"/>
      <c r="G351" s="826"/>
      <c r="H351" s="826"/>
      <c r="I351" s="827"/>
      <c r="J351" s="827"/>
      <c r="K351" s="827"/>
      <c r="L351" s="828"/>
      <c r="M351" s="398" t="str">
        <f t="shared" si="21"/>
        <v/>
      </c>
      <c r="N351" s="398"/>
      <c r="O351" s="398"/>
      <c r="P351" s="854"/>
    </row>
    <row r="352" spans="1:16" ht="27" customHeight="1">
      <c r="A352" s="824">
        <v>313</v>
      </c>
      <c r="B352" s="824">
        <v>313</v>
      </c>
      <c r="C352" s="825"/>
      <c r="D352" s="826"/>
      <c r="E352" s="826"/>
      <c r="F352" s="826"/>
      <c r="G352" s="826"/>
      <c r="H352" s="833"/>
      <c r="I352" s="827"/>
      <c r="J352" s="827"/>
      <c r="K352" s="827"/>
      <c r="L352" s="828"/>
      <c r="M352" s="398" t="str">
        <f t="shared" si="21"/>
        <v/>
      </c>
      <c r="N352" s="398"/>
      <c r="O352" s="398"/>
      <c r="P352" s="854"/>
    </row>
    <row r="353" spans="1:16" ht="27" customHeight="1">
      <c r="A353" s="824">
        <v>314</v>
      </c>
      <c r="B353" s="824">
        <v>314</v>
      </c>
      <c r="C353" s="825"/>
      <c r="D353" s="826"/>
      <c r="E353" s="826"/>
      <c r="F353" s="826"/>
      <c r="G353" s="826"/>
      <c r="H353" s="826"/>
      <c r="I353" s="827"/>
      <c r="J353" s="827"/>
      <c r="K353" s="827"/>
      <c r="L353" s="828"/>
      <c r="M353" s="398" t="str">
        <f t="shared" si="21"/>
        <v/>
      </c>
      <c r="N353" s="398"/>
      <c r="O353" s="398"/>
      <c r="P353" s="854"/>
    </row>
    <row r="354" spans="1:16" ht="27" customHeight="1">
      <c r="A354" s="824">
        <v>315</v>
      </c>
      <c r="B354" s="824">
        <v>315</v>
      </c>
      <c r="C354" s="825"/>
      <c r="D354" s="826"/>
      <c r="E354" s="826"/>
      <c r="F354" s="826"/>
      <c r="G354" s="826"/>
      <c r="H354" s="826"/>
      <c r="I354" s="827"/>
      <c r="J354" s="827"/>
      <c r="K354" s="827"/>
      <c r="L354" s="828"/>
      <c r="M354" s="398" t="str">
        <f t="shared" si="21"/>
        <v/>
      </c>
      <c r="N354" s="398"/>
      <c r="O354" s="398"/>
      <c r="P354" s="854"/>
    </row>
    <row r="355" spans="1:16" ht="27" customHeight="1">
      <c r="A355" s="824">
        <v>316</v>
      </c>
      <c r="B355" s="824">
        <v>316</v>
      </c>
      <c r="C355" s="825"/>
      <c r="D355" s="826"/>
      <c r="E355" s="826"/>
      <c r="F355" s="826"/>
      <c r="G355" s="826"/>
      <c r="H355" s="833"/>
      <c r="I355" s="827"/>
      <c r="J355" s="827"/>
      <c r="K355" s="827"/>
      <c r="L355" s="828"/>
      <c r="M355" s="398" t="str">
        <f t="shared" si="21"/>
        <v/>
      </c>
      <c r="N355" s="398"/>
      <c r="O355" s="398"/>
      <c r="P355" s="854"/>
    </row>
    <row r="356" spans="1:16" ht="27" customHeight="1">
      <c r="A356" s="824">
        <v>317</v>
      </c>
      <c r="B356" s="824">
        <v>317</v>
      </c>
      <c r="C356" s="825"/>
      <c r="D356" s="826"/>
      <c r="E356" s="826"/>
      <c r="F356" s="826"/>
      <c r="G356" s="826"/>
      <c r="H356" s="826"/>
      <c r="I356" s="827"/>
      <c r="J356" s="827"/>
      <c r="K356" s="827"/>
      <c r="L356" s="828"/>
      <c r="M356" s="398" t="str">
        <f t="shared" si="21"/>
        <v/>
      </c>
      <c r="N356" s="398"/>
      <c r="O356" s="398"/>
      <c r="P356" s="854"/>
    </row>
    <row r="357" spans="1:16" ht="27" customHeight="1">
      <c r="A357" s="824">
        <v>318</v>
      </c>
      <c r="B357" s="824">
        <v>318</v>
      </c>
      <c r="C357" s="825"/>
      <c r="D357" s="826"/>
      <c r="E357" s="826"/>
      <c r="F357" s="826"/>
      <c r="G357" s="826"/>
      <c r="H357" s="826"/>
      <c r="I357" s="827"/>
      <c r="J357" s="827"/>
      <c r="K357" s="827"/>
      <c r="L357" s="828"/>
      <c r="M357" s="398" t="str">
        <f t="shared" si="21"/>
        <v/>
      </c>
      <c r="N357" s="398"/>
      <c r="O357" s="398"/>
      <c r="P357" s="854"/>
    </row>
    <row r="358" spans="1:16" ht="27" customHeight="1">
      <c r="A358" s="824">
        <v>319</v>
      </c>
      <c r="B358" s="824">
        <v>319</v>
      </c>
      <c r="C358" s="825"/>
      <c r="D358" s="826"/>
      <c r="E358" s="826"/>
      <c r="F358" s="826"/>
      <c r="G358" s="826"/>
      <c r="H358" s="833"/>
      <c r="I358" s="827"/>
      <c r="J358" s="827"/>
      <c r="K358" s="827"/>
      <c r="L358" s="828"/>
      <c r="M358" s="398" t="str">
        <f t="shared" si="21"/>
        <v/>
      </c>
      <c r="N358" s="398"/>
      <c r="O358" s="398"/>
      <c r="P358" s="854"/>
    </row>
    <row r="359" spans="1:16" ht="27" customHeight="1">
      <c r="A359" s="824">
        <v>320</v>
      </c>
      <c r="B359" s="824">
        <v>320</v>
      </c>
      <c r="C359" s="825"/>
      <c r="D359" s="826"/>
      <c r="E359" s="826"/>
      <c r="F359" s="826"/>
      <c r="G359" s="826"/>
      <c r="H359" s="826"/>
      <c r="I359" s="790"/>
      <c r="J359" s="790"/>
      <c r="K359" s="790"/>
      <c r="L359" s="832"/>
      <c r="M359" s="398" t="str">
        <f t="shared" si="21"/>
        <v/>
      </c>
      <c r="N359" s="398"/>
      <c r="O359" s="398"/>
      <c r="P359" s="854"/>
    </row>
    <row r="360" spans="1:16" ht="27" customHeight="1">
      <c r="A360" s="824">
        <v>321</v>
      </c>
      <c r="B360" s="824">
        <v>321</v>
      </c>
      <c r="C360" s="825"/>
      <c r="D360" s="826"/>
      <c r="E360" s="826"/>
      <c r="F360" s="826"/>
      <c r="G360" s="826"/>
      <c r="H360" s="826"/>
      <c r="I360" s="790"/>
      <c r="J360" s="790"/>
      <c r="K360" s="790"/>
      <c r="L360" s="832"/>
      <c r="M360" s="398" t="str">
        <f t="shared" si="21"/>
        <v/>
      </c>
      <c r="N360" s="398"/>
      <c r="O360" s="398"/>
      <c r="P360" s="854"/>
    </row>
    <row r="361" spans="1:16" ht="27" customHeight="1">
      <c r="A361" s="824">
        <v>322</v>
      </c>
      <c r="B361" s="824">
        <v>322</v>
      </c>
      <c r="C361" s="825"/>
      <c r="D361" s="826"/>
      <c r="E361" s="826"/>
      <c r="F361" s="826"/>
      <c r="G361" s="826"/>
      <c r="H361" s="826"/>
      <c r="I361" s="790"/>
      <c r="J361" s="790"/>
      <c r="K361" s="790"/>
      <c r="L361" s="832"/>
      <c r="M361" s="398" t="str">
        <f t="shared" si="21"/>
        <v/>
      </c>
      <c r="N361" s="398"/>
      <c r="O361" s="398"/>
      <c r="P361" s="854"/>
    </row>
    <row r="362" spans="1:16" ht="27" customHeight="1">
      <c r="A362" s="824">
        <v>323</v>
      </c>
      <c r="B362" s="824">
        <v>323</v>
      </c>
      <c r="C362" s="825"/>
      <c r="D362" s="826"/>
      <c r="E362" s="826"/>
      <c r="F362" s="826"/>
      <c r="G362" s="826"/>
      <c r="H362" s="826"/>
      <c r="I362" s="790"/>
      <c r="J362" s="790"/>
      <c r="K362" s="790"/>
      <c r="L362" s="832"/>
      <c r="M362" s="398" t="str">
        <f t="shared" si="21"/>
        <v/>
      </c>
      <c r="N362" s="398"/>
      <c r="O362" s="398"/>
      <c r="P362" s="854"/>
    </row>
    <row r="363" spans="1:16" ht="27" customHeight="1">
      <c r="A363" s="384"/>
      <c r="B363" s="1067" t="s">
        <v>38</v>
      </c>
      <c r="C363" s="1067"/>
      <c r="D363" s="1067"/>
      <c r="E363" s="835"/>
      <c r="F363" s="893"/>
      <c r="G363" s="830"/>
      <c r="H363" s="830"/>
      <c r="I363" s="830"/>
      <c r="J363" s="830"/>
      <c r="K363" s="830"/>
      <c r="L363" s="831"/>
      <c r="M363" s="398" t="str">
        <f t="shared" si="21"/>
        <v/>
      </c>
      <c r="N363" s="398"/>
      <c r="O363" s="398"/>
      <c r="P363" s="854"/>
    </row>
    <row r="364" spans="1:16" ht="27" customHeight="1">
      <c r="A364" s="824">
        <v>324</v>
      </c>
      <c r="B364" s="824">
        <v>324</v>
      </c>
      <c r="C364" s="825"/>
      <c r="D364" s="826"/>
      <c r="E364" s="826"/>
      <c r="F364" s="826"/>
      <c r="G364" s="826"/>
      <c r="H364" s="826"/>
      <c r="I364" s="790"/>
      <c r="J364" s="790"/>
      <c r="K364" s="790"/>
      <c r="L364" s="832"/>
      <c r="M364" s="398" t="str">
        <f t="shared" si="21"/>
        <v/>
      </c>
      <c r="N364" s="398"/>
      <c r="O364" s="398"/>
      <c r="P364" s="854"/>
    </row>
    <row r="365" spans="1:16" ht="27" customHeight="1">
      <c r="A365" s="824">
        <v>325</v>
      </c>
      <c r="B365" s="824">
        <v>325</v>
      </c>
      <c r="C365" s="825"/>
      <c r="D365" s="826"/>
      <c r="E365" s="826"/>
      <c r="F365" s="826"/>
      <c r="G365" s="826"/>
      <c r="H365" s="833"/>
      <c r="I365" s="790"/>
      <c r="J365" s="790"/>
      <c r="K365" s="790"/>
      <c r="L365" s="832"/>
      <c r="M365" s="398" t="str">
        <f t="shared" si="21"/>
        <v/>
      </c>
      <c r="N365" s="398"/>
      <c r="O365" s="398"/>
      <c r="P365" s="854"/>
    </row>
    <row r="366" spans="1:16" ht="27" customHeight="1">
      <c r="A366" s="824">
        <v>326</v>
      </c>
      <c r="B366" s="824">
        <v>326</v>
      </c>
      <c r="C366" s="825"/>
      <c r="D366" s="826"/>
      <c r="E366" s="826"/>
      <c r="F366" s="826"/>
      <c r="G366" s="826"/>
      <c r="H366" s="826"/>
      <c r="I366" s="790"/>
      <c r="J366" s="790"/>
      <c r="K366" s="790"/>
      <c r="L366" s="832"/>
      <c r="M366" s="398" t="str">
        <f t="shared" si="21"/>
        <v/>
      </c>
      <c r="N366" s="398"/>
      <c r="O366" s="398"/>
      <c r="P366" s="854"/>
    </row>
    <row r="367" spans="1:16" ht="27" customHeight="1">
      <c r="A367" s="824">
        <v>327</v>
      </c>
      <c r="B367" s="824">
        <v>327</v>
      </c>
      <c r="C367" s="825"/>
      <c r="D367" s="826"/>
      <c r="E367" s="826"/>
      <c r="F367" s="826"/>
      <c r="G367" s="826"/>
      <c r="H367" s="826"/>
      <c r="I367" s="827"/>
      <c r="J367" s="827"/>
      <c r="K367" s="827"/>
      <c r="L367" s="828"/>
      <c r="M367" s="398" t="str">
        <f t="shared" si="21"/>
        <v/>
      </c>
      <c r="N367" s="398"/>
      <c r="O367" s="398"/>
      <c r="P367" s="854"/>
    </row>
    <row r="368" spans="1:16" ht="27" customHeight="1">
      <c r="A368" s="824">
        <v>328</v>
      </c>
      <c r="B368" s="824">
        <v>328</v>
      </c>
      <c r="C368" s="829"/>
      <c r="D368" s="826"/>
      <c r="E368" s="826"/>
      <c r="F368" s="826"/>
      <c r="G368" s="826"/>
      <c r="H368" s="826"/>
      <c r="I368" s="830"/>
      <c r="J368" s="830"/>
      <c r="K368" s="830"/>
      <c r="L368" s="831"/>
      <c r="M368" s="398" t="str">
        <f t="shared" si="21"/>
        <v/>
      </c>
      <c r="N368" s="398"/>
      <c r="O368" s="398"/>
      <c r="P368" s="854"/>
    </row>
    <row r="369" spans="1:16" ht="27" customHeight="1">
      <c r="A369" s="824">
        <v>329</v>
      </c>
      <c r="B369" s="824">
        <v>329</v>
      </c>
      <c r="C369" s="825"/>
      <c r="D369" s="826"/>
      <c r="E369" s="826"/>
      <c r="F369" s="826"/>
      <c r="G369" s="826"/>
      <c r="H369" s="826"/>
      <c r="I369" s="790"/>
      <c r="J369" s="790"/>
      <c r="K369" s="790"/>
      <c r="L369" s="832"/>
      <c r="M369" s="398" t="str">
        <f t="shared" si="21"/>
        <v/>
      </c>
      <c r="N369" s="398"/>
      <c r="O369" s="398"/>
      <c r="P369" s="854"/>
    </row>
    <row r="370" spans="1:16" ht="27" customHeight="1">
      <c r="A370" s="824">
        <v>330</v>
      </c>
      <c r="B370" s="824">
        <v>330</v>
      </c>
      <c r="C370" s="825"/>
      <c r="D370" s="826"/>
      <c r="E370" s="826"/>
      <c r="F370" s="826"/>
      <c r="G370" s="826"/>
      <c r="H370" s="826"/>
      <c r="I370" s="827"/>
      <c r="J370" s="827"/>
      <c r="K370" s="827"/>
      <c r="L370" s="828"/>
      <c r="M370" s="398" t="str">
        <f t="shared" si="21"/>
        <v/>
      </c>
      <c r="N370" s="398"/>
      <c r="O370" s="398"/>
      <c r="P370" s="854"/>
    </row>
    <row r="371" spans="1:16" ht="27" customHeight="1">
      <c r="A371" s="824">
        <v>331</v>
      </c>
      <c r="B371" s="824">
        <v>331</v>
      </c>
      <c r="C371" s="825"/>
      <c r="D371" s="826"/>
      <c r="E371" s="826"/>
      <c r="F371" s="826"/>
      <c r="G371" s="826"/>
      <c r="H371" s="833"/>
      <c r="I371" s="827"/>
      <c r="J371" s="827"/>
      <c r="K371" s="827"/>
      <c r="L371" s="828"/>
      <c r="M371" s="398" t="str">
        <f t="shared" si="21"/>
        <v/>
      </c>
      <c r="N371" s="398"/>
      <c r="O371" s="398"/>
      <c r="P371" s="854"/>
    </row>
    <row r="372" spans="1:16" ht="27" customHeight="1">
      <c r="A372" s="824">
        <v>332</v>
      </c>
      <c r="B372" s="824">
        <v>332</v>
      </c>
      <c r="C372" s="825"/>
      <c r="D372" s="826"/>
      <c r="E372" s="826"/>
      <c r="F372" s="826"/>
      <c r="G372" s="826"/>
      <c r="H372" s="826"/>
      <c r="I372" s="827"/>
      <c r="J372" s="827"/>
      <c r="K372" s="827"/>
      <c r="L372" s="828"/>
      <c r="M372" s="398" t="str">
        <f t="shared" si="21"/>
        <v/>
      </c>
      <c r="N372" s="398"/>
      <c r="O372" s="398"/>
      <c r="P372" s="854"/>
    </row>
    <row r="373" spans="1:16" ht="27" customHeight="1">
      <c r="A373" s="824">
        <v>333</v>
      </c>
      <c r="B373" s="824">
        <v>333</v>
      </c>
      <c r="C373" s="825"/>
      <c r="D373" s="826"/>
      <c r="E373" s="826"/>
      <c r="F373" s="826"/>
      <c r="G373" s="826"/>
      <c r="H373" s="826"/>
      <c r="I373" s="827"/>
      <c r="J373" s="827"/>
      <c r="K373" s="827"/>
      <c r="L373" s="828"/>
      <c r="M373" s="398" t="str">
        <f t="shared" si="21"/>
        <v/>
      </c>
      <c r="N373" s="398"/>
      <c r="O373" s="398"/>
      <c r="P373" s="854"/>
    </row>
    <row r="374" spans="1:16" ht="27" customHeight="1">
      <c r="A374" s="824">
        <v>334</v>
      </c>
      <c r="B374" s="824">
        <v>334</v>
      </c>
      <c r="C374" s="825"/>
      <c r="D374" s="826"/>
      <c r="E374" s="826"/>
      <c r="F374" s="826"/>
      <c r="G374" s="826"/>
      <c r="H374" s="833"/>
      <c r="I374" s="827"/>
      <c r="J374" s="827"/>
      <c r="K374" s="827"/>
      <c r="L374" s="828"/>
      <c r="M374" s="398" t="str">
        <f t="shared" si="21"/>
        <v/>
      </c>
      <c r="N374" s="398"/>
      <c r="O374" s="398"/>
      <c r="P374" s="854"/>
    </row>
    <row r="375" spans="1:16" ht="27" customHeight="1">
      <c r="A375" s="824">
        <v>335</v>
      </c>
      <c r="B375" s="824">
        <v>335</v>
      </c>
      <c r="C375" s="825"/>
      <c r="D375" s="826"/>
      <c r="E375" s="826"/>
      <c r="F375" s="826"/>
      <c r="G375" s="826"/>
      <c r="H375" s="826"/>
      <c r="I375" s="827"/>
      <c r="J375" s="827"/>
      <c r="K375" s="827"/>
      <c r="L375" s="828"/>
      <c r="M375" s="398" t="str">
        <f t="shared" si="21"/>
        <v/>
      </c>
      <c r="N375" s="398"/>
      <c r="O375" s="398"/>
      <c r="P375" s="854"/>
    </row>
    <row r="376" spans="1:16" ht="27" customHeight="1">
      <c r="A376" s="824">
        <v>336</v>
      </c>
      <c r="B376" s="824">
        <v>336</v>
      </c>
      <c r="C376" s="825"/>
      <c r="D376" s="826"/>
      <c r="E376" s="826"/>
      <c r="F376" s="826"/>
      <c r="G376" s="826"/>
      <c r="H376" s="826"/>
      <c r="I376" s="827"/>
      <c r="J376" s="827"/>
      <c r="K376" s="827"/>
      <c r="L376" s="828"/>
      <c r="M376" s="398" t="str">
        <f t="shared" si="21"/>
        <v/>
      </c>
      <c r="N376" s="398"/>
      <c r="O376" s="398"/>
      <c r="P376" s="854"/>
    </row>
    <row r="377" spans="1:16" ht="27" customHeight="1">
      <c r="A377" s="824">
        <v>337</v>
      </c>
      <c r="B377" s="824">
        <v>337</v>
      </c>
      <c r="C377" s="825"/>
      <c r="D377" s="826"/>
      <c r="E377" s="826"/>
      <c r="F377" s="826"/>
      <c r="G377" s="826"/>
      <c r="H377" s="826"/>
      <c r="I377" s="827"/>
      <c r="J377" s="827"/>
      <c r="K377" s="827"/>
      <c r="L377" s="828"/>
      <c r="M377" s="398" t="str">
        <f t="shared" si="21"/>
        <v/>
      </c>
      <c r="N377" s="398"/>
      <c r="O377" s="398"/>
      <c r="P377" s="854"/>
    </row>
    <row r="378" spans="1:16" ht="27" customHeight="1">
      <c r="A378" s="824">
        <v>338</v>
      </c>
      <c r="B378" s="824">
        <v>338</v>
      </c>
      <c r="C378" s="825"/>
      <c r="D378" s="826"/>
      <c r="E378" s="826"/>
      <c r="F378" s="826"/>
      <c r="G378" s="826"/>
      <c r="H378" s="826"/>
      <c r="I378" s="827"/>
      <c r="J378" s="827"/>
      <c r="K378" s="827"/>
      <c r="L378" s="828"/>
      <c r="M378" s="398" t="str">
        <f t="shared" si="21"/>
        <v/>
      </c>
      <c r="N378" s="398"/>
      <c r="O378" s="398"/>
      <c r="P378" s="854"/>
    </row>
    <row r="379" spans="1:16" ht="27" customHeight="1">
      <c r="A379" s="824">
        <v>339</v>
      </c>
      <c r="B379" s="824">
        <v>339</v>
      </c>
      <c r="C379" s="825"/>
      <c r="D379" s="826"/>
      <c r="E379" s="826"/>
      <c r="F379" s="826"/>
      <c r="G379" s="826"/>
      <c r="H379" s="826"/>
      <c r="I379" s="827"/>
      <c r="J379" s="827"/>
      <c r="K379" s="827"/>
      <c r="L379" s="828"/>
      <c r="M379" s="398" t="str">
        <f t="shared" si="21"/>
        <v/>
      </c>
      <c r="N379" s="398"/>
      <c r="O379" s="398"/>
      <c r="P379" s="854"/>
    </row>
    <row r="380" spans="1:16" ht="27" customHeight="1">
      <c r="A380" s="824">
        <v>340</v>
      </c>
      <c r="B380" s="824">
        <v>340</v>
      </c>
      <c r="C380" s="825"/>
      <c r="D380" s="826"/>
      <c r="E380" s="826"/>
      <c r="F380" s="826"/>
      <c r="G380" s="826"/>
      <c r="H380" s="826"/>
      <c r="I380" s="790"/>
      <c r="J380" s="790"/>
      <c r="K380" s="790"/>
      <c r="L380" s="832"/>
      <c r="M380" s="398" t="str">
        <f t="shared" si="21"/>
        <v/>
      </c>
      <c r="N380" s="398"/>
      <c r="O380" s="398"/>
      <c r="P380" s="854"/>
    </row>
    <row r="381" spans="1:16" ht="27" customHeight="1">
      <c r="A381" s="824">
        <v>341</v>
      </c>
      <c r="B381" s="824">
        <v>341</v>
      </c>
      <c r="C381" s="825"/>
      <c r="D381" s="826"/>
      <c r="E381" s="826"/>
      <c r="F381" s="826"/>
      <c r="G381" s="826"/>
      <c r="H381" s="826"/>
      <c r="I381" s="790"/>
      <c r="J381" s="790"/>
      <c r="K381" s="790"/>
      <c r="L381" s="832"/>
      <c r="M381" s="398" t="str">
        <f t="shared" si="21"/>
        <v/>
      </c>
      <c r="N381" s="398"/>
      <c r="O381" s="398"/>
      <c r="P381" s="854"/>
    </row>
    <row r="382" spans="1:16" ht="27" customHeight="1">
      <c r="A382" s="824">
        <v>342</v>
      </c>
      <c r="B382" s="824">
        <v>342</v>
      </c>
      <c r="C382" s="825"/>
      <c r="D382" s="826"/>
      <c r="E382" s="826"/>
      <c r="F382" s="826"/>
      <c r="G382" s="826"/>
      <c r="H382" s="826"/>
      <c r="I382" s="790"/>
      <c r="J382" s="790"/>
      <c r="K382" s="790"/>
      <c r="L382" s="832"/>
      <c r="M382" s="398" t="str">
        <f t="shared" si="21"/>
        <v/>
      </c>
      <c r="N382" s="398"/>
      <c r="O382" s="398"/>
      <c r="P382" s="854"/>
    </row>
    <row r="383" spans="1:16" ht="27" customHeight="1">
      <c r="A383" s="824">
        <v>343</v>
      </c>
      <c r="B383" s="824">
        <v>343</v>
      </c>
      <c r="C383" s="825"/>
      <c r="D383" s="826"/>
      <c r="E383" s="826"/>
      <c r="F383" s="826"/>
      <c r="G383" s="826"/>
      <c r="H383" s="826"/>
      <c r="I383" s="790"/>
      <c r="J383" s="790"/>
      <c r="K383" s="790"/>
      <c r="L383" s="832"/>
      <c r="M383" s="398" t="str">
        <f t="shared" si="21"/>
        <v/>
      </c>
      <c r="N383" s="398"/>
      <c r="O383" s="398"/>
      <c r="P383" s="854"/>
    </row>
    <row r="384" spans="1:16" ht="27" customHeight="1">
      <c r="A384" s="384"/>
      <c r="B384" s="1067" t="s">
        <v>38</v>
      </c>
      <c r="C384" s="1067"/>
      <c r="D384" s="1067"/>
      <c r="E384" s="835"/>
      <c r="F384" s="893"/>
      <c r="G384" s="830"/>
      <c r="H384" s="830"/>
      <c r="I384" s="830"/>
      <c r="J384" s="830"/>
      <c r="K384" s="830"/>
      <c r="L384" s="831"/>
      <c r="M384" s="398" t="str">
        <f t="shared" si="21"/>
        <v/>
      </c>
      <c r="N384" s="398"/>
      <c r="O384" s="398"/>
      <c r="P384" s="854"/>
    </row>
    <row r="385" spans="1:16" ht="27" customHeight="1">
      <c r="A385" s="824">
        <v>344</v>
      </c>
      <c r="B385" s="824">
        <v>344</v>
      </c>
      <c r="C385" s="825"/>
      <c r="D385" s="826"/>
      <c r="E385" s="826"/>
      <c r="F385" s="826"/>
      <c r="G385" s="826"/>
      <c r="H385" s="826"/>
      <c r="I385" s="790"/>
      <c r="J385" s="790"/>
      <c r="K385" s="790"/>
      <c r="L385" s="832"/>
      <c r="M385" s="398" t="str">
        <f t="shared" si="21"/>
        <v/>
      </c>
      <c r="N385" s="398"/>
      <c r="O385" s="398"/>
      <c r="P385" s="854"/>
    </row>
    <row r="386" spans="1:16" ht="27" customHeight="1">
      <c r="A386" s="824">
        <v>345</v>
      </c>
      <c r="B386" s="824">
        <v>345</v>
      </c>
      <c r="C386" s="825"/>
      <c r="D386" s="826"/>
      <c r="E386" s="826"/>
      <c r="F386" s="826"/>
      <c r="G386" s="826"/>
      <c r="H386" s="834"/>
      <c r="I386" s="790"/>
      <c r="J386" s="790"/>
      <c r="K386" s="790"/>
      <c r="L386" s="832"/>
      <c r="M386" s="398" t="str">
        <f t="shared" si="21"/>
        <v/>
      </c>
      <c r="N386" s="398"/>
      <c r="O386" s="398"/>
      <c r="P386" s="854"/>
    </row>
    <row r="387" spans="1:16" ht="27" customHeight="1">
      <c r="A387" s="824">
        <v>346</v>
      </c>
      <c r="B387" s="824">
        <v>346</v>
      </c>
      <c r="C387" s="825"/>
      <c r="D387" s="826"/>
      <c r="E387" s="826"/>
      <c r="F387" s="826"/>
      <c r="G387" s="826"/>
      <c r="H387" s="826"/>
      <c r="I387" s="790"/>
      <c r="J387" s="790"/>
      <c r="K387" s="790"/>
      <c r="L387" s="832"/>
      <c r="M387" s="398" t="str">
        <f t="shared" si="21"/>
        <v/>
      </c>
      <c r="N387" s="398"/>
      <c r="O387" s="398"/>
      <c r="P387" s="854"/>
    </row>
    <row r="388" spans="1:16" ht="27" customHeight="1">
      <c r="A388" s="824">
        <v>347</v>
      </c>
      <c r="B388" s="824">
        <v>347</v>
      </c>
      <c r="C388" s="825"/>
      <c r="D388" s="826"/>
      <c r="E388" s="826"/>
      <c r="F388" s="826"/>
      <c r="G388" s="826"/>
      <c r="H388" s="826"/>
      <c r="I388" s="827"/>
      <c r="J388" s="827"/>
      <c r="K388" s="827"/>
      <c r="L388" s="828"/>
      <c r="M388" s="398" t="str">
        <f t="shared" ref="M388:M436" si="22">CONCATENATE(D388,G388)</f>
        <v/>
      </c>
      <c r="N388" s="398"/>
      <c r="O388" s="398"/>
      <c r="P388" s="854"/>
    </row>
    <row r="389" spans="1:16" ht="27" customHeight="1">
      <c r="A389" s="824">
        <v>348</v>
      </c>
      <c r="B389" s="824">
        <v>348</v>
      </c>
      <c r="C389" s="829"/>
      <c r="D389" s="826"/>
      <c r="E389" s="826"/>
      <c r="F389" s="826"/>
      <c r="G389" s="826"/>
      <c r="H389" s="826"/>
      <c r="I389" s="830"/>
      <c r="J389" s="830"/>
      <c r="K389" s="830"/>
      <c r="L389" s="831"/>
      <c r="M389" s="398" t="str">
        <f t="shared" si="22"/>
        <v/>
      </c>
      <c r="N389" s="398"/>
      <c r="O389" s="398"/>
      <c r="P389" s="854"/>
    </row>
    <row r="390" spans="1:16" ht="27" customHeight="1">
      <c r="A390" s="824">
        <v>349</v>
      </c>
      <c r="B390" s="824">
        <v>349</v>
      </c>
      <c r="C390" s="825"/>
      <c r="D390" s="826"/>
      <c r="E390" s="826"/>
      <c r="F390" s="826"/>
      <c r="G390" s="826"/>
      <c r="H390" s="826"/>
      <c r="I390" s="790"/>
      <c r="J390" s="790"/>
      <c r="K390" s="790"/>
      <c r="L390" s="832"/>
      <c r="M390" s="398" t="str">
        <f t="shared" si="22"/>
        <v/>
      </c>
      <c r="N390" s="398"/>
      <c r="O390" s="398"/>
      <c r="P390" s="854"/>
    </row>
    <row r="391" spans="1:16" ht="27" customHeight="1">
      <c r="A391" s="824">
        <v>350</v>
      </c>
      <c r="B391" s="824">
        <v>350</v>
      </c>
      <c r="C391" s="825"/>
      <c r="D391" s="826"/>
      <c r="E391" s="826"/>
      <c r="F391" s="826"/>
      <c r="G391" s="826"/>
      <c r="H391" s="826"/>
      <c r="I391" s="827"/>
      <c r="J391" s="827"/>
      <c r="K391" s="827"/>
      <c r="L391" s="828"/>
      <c r="M391" s="398" t="str">
        <f t="shared" si="22"/>
        <v/>
      </c>
      <c r="N391" s="398"/>
      <c r="O391" s="398"/>
      <c r="P391" s="854"/>
    </row>
    <row r="392" spans="1:16" ht="27" customHeight="1">
      <c r="A392" s="824">
        <v>351</v>
      </c>
      <c r="B392" s="824">
        <v>351</v>
      </c>
      <c r="C392" s="825"/>
      <c r="D392" s="826"/>
      <c r="E392" s="826"/>
      <c r="F392" s="826"/>
      <c r="G392" s="826"/>
      <c r="H392" s="826"/>
      <c r="I392" s="827"/>
      <c r="J392" s="827"/>
      <c r="K392" s="827"/>
      <c r="L392" s="828"/>
      <c r="M392" s="398" t="str">
        <f t="shared" si="22"/>
        <v/>
      </c>
      <c r="N392" s="398"/>
      <c r="O392" s="398"/>
      <c r="P392" s="854"/>
    </row>
    <row r="393" spans="1:16" ht="27" customHeight="1">
      <c r="A393" s="824">
        <v>352</v>
      </c>
      <c r="B393" s="824">
        <v>352</v>
      </c>
      <c r="C393" s="825"/>
      <c r="D393" s="826"/>
      <c r="E393" s="826"/>
      <c r="F393" s="826"/>
      <c r="G393" s="826"/>
      <c r="H393" s="826"/>
      <c r="I393" s="827"/>
      <c r="J393" s="827"/>
      <c r="K393" s="827"/>
      <c r="L393" s="828"/>
      <c r="M393" s="398" t="str">
        <f t="shared" si="22"/>
        <v/>
      </c>
      <c r="N393" s="398"/>
      <c r="O393" s="398"/>
      <c r="P393" s="854"/>
    </row>
    <row r="394" spans="1:16" ht="27" customHeight="1">
      <c r="A394" s="824">
        <v>353</v>
      </c>
      <c r="B394" s="824">
        <v>353</v>
      </c>
      <c r="C394" s="825"/>
      <c r="D394" s="826"/>
      <c r="E394" s="826"/>
      <c r="F394" s="826"/>
      <c r="G394" s="826"/>
      <c r="H394" s="826"/>
      <c r="I394" s="827"/>
      <c r="J394" s="827"/>
      <c r="K394" s="827"/>
      <c r="L394" s="828"/>
      <c r="M394" s="398" t="str">
        <f t="shared" si="22"/>
        <v/>
      </c>
      <c r="N394" s="398"/>
      <c r="O394" s="398"/>
      <c r="P394" s="854"/>
    </row>
    <row r="395" spans="1:16" ht="27" customHeight="1">
      <c r="A395" s="824">
        <v>354</v>
      </c>
      <c r="B395" s="824">
        <v>354</v>
      </c>
      <c r="C395" s="836"/>
      <c r="D395" s="826"/>
      <c r="E395" s="826"/>
      <c r="F395" s="826"/>
      <c r="G395" s="826"/>
      <c r="H395" s="833"/>
      <c r="I395" s="827"/>
      <c r="J395" s="827"/>
      <c r="K395" s="827"/>
      <c r="L395" s="828"/>
      <c r="M395" s="398" t="str">
        <f t="shared" si="22"/>
        <v/>
      </c>
      <c r="N395" s="398"/>
      <c r="O395" s="398"/>
      <c r="P395" s="854"/>
    </row>
    <row r="396" spans="1:16" ht="27" customHeight="1">
      <c r="A396" s="824">
        <v>355</v>
      </c>
      <c r="B396" s="824">
        <v>355</v>
      </c>
      <c r="C396" s="836"/>
      <c r="D396" s="826"/>
      <c r="E396" s="826"/>
      <c r="F396" s="826"/>
      <c r="G396" s="826"/>
      <c r="H396" s="833"/>
      <c r="I396" s="827"/>
      <c r="J396" s="827"/>
      <c r="K396" s="827"/>
      <c r="L396" s="828"/>
      <c r="M396" s="398" t="str">
        <f t="shared" si="22"/>
        <v/>
      </c>
      <c r="N396" s="398"/>
      <c r="O396" s="398"/>
      <c r="P396" s="854"/>
    </row>
    <row r="397" spans="1:16" ht="27" customHeight="1">
      <c r="A397" s="824">
        <v>356</v>
      </c>
      <c r="B397" s="824">
        <v>356</v>
      </c>
      <c r="C397" s="836"/>
      <c r="D397" s="826"/>
      <c r="E397" s="826"/>
      <c r="F397" s="826"/>
      <c r="G397" s="826"/>
      <c r="H397" s="833"/>
      <c r="I397" s="827"/>
      <c r="J397" s="827"/>
      <c r="K397" s="827"/>
      <c r="L397" s="828"/>
      <c r="M397" s="398" t="str">
        <f t="shared" si="22"/>
        <v/>
      </c>
      <c r="N397" s="398"/>
      <c r="O397" s="398"/>
      <c r="P397" s="854"/>
    </row>
    <row r="398" spans="1:16" ht="27" customHeight="1">
      <c r="A398" s="824">
        <v>357</v>
      </c>
      <c r="B398" s="824">
        <v>357</v>
      </c>
      <c r="C398" s="836"/>
      <c r="D398" s="826"/>
      <c r="E398" s="826"/>
      <c r="F398" s="826"/>
      <c r="G398" s="826"/>
      <c r="H398" s="833"/>
      <c r="I398" s="827"/>
      <c r="J398" s="827"/>
      <c r="K398" s="827"/>
      <c r="L398" s="828"/>
      <c r="M398" s="398" t="str">
        <f t="shared" si="22"/>
        <v/>
      </c>
      <c r="N398" s="398"/>
      <c r="O398" s="398"/>
      <c r="P398" s="854"/>
    </row>
    <row r="399" spans="1:16" ht="27" customHeight="1">
      <c r="A399" s="824">
        <v>358</v>
      </c>
      <c r="B399" s="824">
        <v>358</v>
      </c>
      <c r="C399" s="836"/>
      <c r="D399" s="826"/>
      <c r="E399" s="826"/>
      <c r="F399" s="826"/>
      <c r="G399" s="826"/>
      <c r="H399" s="826"/>
      <c r="I399" s="827"/>
      <c r="J399" s="827"/>
      <c r="K399" s="827"/>
      <c r="L399" s="828"/>
      <c r="M399" s="398" t="str">
        <f t="shared" si="22"/>
        <v/>
      </c>
      <c r="N399" s="398"/>
      <c r="O399" s="398"/>
      <c r="P399" s="854"/>
    </row>
    <row r="400" spans="1:16" ht="27" customHeight="1">
      <c r="A400" s="824">
        <v>359</v>
      </c>
      <c r="B400" s="824">
        <v>359</v>
      </c>
      <c r="C400" s="836"/>
      <c r="D400" s="826"/>
      <c r="E400" s="826"/>
      <c r="F400" s="826"/>
      <c r="G400" s="826"/>
      <c r="H400" s="833"/>
      <c r="I400" s="827"/>
      <c r="J400" s="827"/>
      <c r="K400" s="827"/>
      <c r="L400" s="828"/>
      <c r="M400" s="398" t="str">
        <f t="shared" si="22"/>
        <v/>
      </c>
      <c r="N400" s="398"/>
      <c r="O400" s="398"/>
      <c r="P400" s="854"/>
    </row>
    <row r="401" spans="1:16" ht="27" customHeight="1">
      <c r="A401" s="824">
        <v>360</v>
      </c>
      <c r="B401" s="824">
        <v>360</v>
      </c>
      <c r="C401" s="836"/>
      <c r="D401" s="826"/>
      <c r="E401" s="826"/>
      <c r="F401" s="826"/>
      <c r="G401" s="826"/>
      <c r="H401" s="826"/>
      <c r="I401" s="790"/>
      <c r="J401" s="790"/>
      <c r="K401" s="790"/>
      <c r="L401" s="832"/>
      <c r="M401" s="398" t="str">
        <f t="shared" si="22"/>
        <v/>
      </c>
      <c r="N401" s="398"/>
      <c r="O401" s="398"/>
      <c r="P401" s="854"/>
    </row>
    <row r="402" spans="1:16" ht="27" customHeight="1">
      <c r="A402" s="824">
        <v>361</v>
      </c>
      <c r="B402" s="824">
        <v>361</v>
      </c>
      <c r="C402" s="836"/>
      <c r="D402" s="826"/>
      <c r="E402" s="826"/>
      <c r="F402" s="826"/>
      <c r="G402" s="826"/>
      <c r="H402" s="826"/>
      <c r="I402" s="790"/>
      <c r="J402" s="790"/>
      <c r="K402" s="790"/>
      <c r="L402" s="832"/>
      <c r="M402" s="398" t="str">
        <f t="shared" si="22"/>
        <v/>
      </c>
      <c r="N402" s="398"/>
      <c r="O402" s="398"/>
      <c r="P402" s="854"/>
    </row>
    <row r="403" spans="1:16" ht="27" customHeight="1">
      <c r="A403" s="824">
        <v>362</v>
      </c>
      <c r="B403" s="824">
        <v>362</v>
      </c>
      <c r="C403" s="836"/>
      <c r="D403" s="826"/>
      <c r="E403" s="826"/>
      <c r="F403" s="826"/>
      <c r="G403" s="826"/>
      <c r="H403" s="826"/>
      <c r="I403" s="790"/>
      <c r="J403" s="790"/>
      <c r="K403" s="790"/>
      <c r="L403" s="832"/>
      <c r="M403" s="398" t="str">
        <f t="shared" si="22"/>
        <v/>
      </c>
      <c r="N403" s="398"/>
      <c r="O403" s="398"/>
      <c r="P403" s="854"/>
    </row>
    <row r="404" spans="1:16" ht="27" customHeight="1">
      <c r="A404" s="824">
        <v>363</v>
      </c>
      <c r="B404" s="824">
        <v>363</v>
      </c>
      <c r="C404" s="836"/>
      <c r="D404" s="826"/>
      <c r="E404" s="826"/>
      <c r="F404" s="826"/>
      <c r="G404" s="826"/>
      <c r="H404" s="826"/>
      <c r="I404" s="790"/>
      <c r="J404" s="790"/>
      <c r="K404" s="790"/>
      <c r="L404" s="832"/>
      <c r="M404" s="398" t="str">
        <f t="shared" si="22"/>
        <v/>
      </c>
      <c r="N404" s="398"/>
      <c r="O404" s="398"/>
      <c r="P404" s="854"/>
    </row>
    <row r="405" spans="1:16" ht="27" customHeight="1">
      <c r="A405" s="384"/>
      <c r="B405" s="1067" t="s">
        <v>38</v>
      </c>
      <c r="C405" s="1067"/>
      <c r="D405" s="1067"/>
      <c r="E405" s="835"/>
      <c r="F405" s="893"/>
      <c r="G405" s="830"/>
      <c r="H405" s="830"/>
      <c r="I405" s="830"/>
      <c r="J405" s="830"/>
      <c r="K405" s="830"/>
      <c r="L405" s="831"/>
      <c r="M405" s="398" t="str">
        <f t="shared" si="22"/>
        <v/>
      </c>
      <c r="N405" s="398"/>
      <c r="O405" s="398"/>
      <c r="P405" s="854"/>
    </row>
    <row r="406" spans="1:16" ht="27" customHeight="1">
      <c r="A406" s="824">
        <v>364</v>
      </c>
      <c r="B406" s="824">
        <v>364</v>
      </c>
      <c r="C406" s="836"/>
      <c r="D406" s="826"/>
      <c r="E406" s="826"/>
      <c r="F406" s="826"/>
      <c r="G406" s="826"/>
      <c r="H406" s="826"/>
      <c r="I406" s="790"/>
      <c r="J406" s="790"/>
      <c r="K406" s="790"/>
      <c r="L406" s="832"/>
      <c r="M406" s="398" t="str">
        <f t="shared" si="22"/>
        <v/>
      </c>
      <c r="N406" s="398"/>
      <c r="O406" s="398"/>
      <c r="P406" s="854"/>
    </row>
    <row r="407" spans="1:16" ht="27" customHeight="1">
      <c r="A407" s="824">
        <v>365</v>
      </c>
      <c r="B407" s="824">
        <v>365</v>
      </c>
      <c r="C407" s="836"/>
      <c r="D407" s="826"/>
      <c r="E407" s="826"/>
      <c r="F407" s="826"/>
      <c r="G407" s="826"/>
      <c r="H407" s="833"/>
      <c r="I407" s="790"/>
      <c r="J407" s="790"/>
      <c r="K407" s="790"/>
      <c r="L407" s="832"/>
      <c r="M407" s="398" t="str">
        <f t="shared" si="22"/>
        <v/>
      </c>
      <c r="N407" s="398"/>
      <c r="O407" s="398"/>
      <c r="P407" s="854"/>
    </row>
    <row r="408" spans="1:16" ht="27" customHeight="1">
      <c r="A408" s="824">
        <v>366</v>
      </c>
      <c r="B408" s="824">
        <v>366</v>
      </c>
      <c r="C408" s="836"/>
      <c r="D408" s="826"/>
      <c r="E408" s="826"/>
      <c r="F408" s="826"/>
      <c r="G408" s="826"/>
      <c r="H408" s="826"/>
      <c r="I408" s="790"/>
      <c r="J408" s="790"/>
      <c r="K408" s="790"/>
      <c r="L408" s="832"/>
      <c r="M408" s="398" t="str">
        <f t="shared" si="22"/>
        <v/>
      </c>
      <c r="N408" s="398"/>
      <c r="O408" s="398"/>
      <c r="P408" s="854"/>
    </row>
    <row r="409" spans="1:16" ht="27" customHeight="1">
      <c r="A409" s="824">
        <v>367</v>
      </c>
      <c r="B409" s="824">
        <v>367</v>
      </c>
      <c r="C409" s="836"/>
      <c r="D409" s="826"/>
      <c r="E409" s="826"/>
      <c r="F409" s="826"/>
      <c r="G409" s="826"/>
      <c r="H409" s="826"/>
      <c r="I409" s="827"/>
      <c r="J409" s="827"/>
      <c r="K409" s="827"/>
      <c r="L409" s="828"/>
      <c r="M409" s="398" t="str">
        <f t="shared" si="22"/>
        <v/>
      </c>
      <c r="N409" s="398"/>
      <c r="O409" s="398"/>
      <c r="P409" s="854"/>
    </row>
    <row r="410" spans="1:16" ht="27" customHeight="1">
      <c r="A410" s="824">
        <v>368</v>
      </c>
      <c r="B410" s="824">
        <v>368</v>
      </c>
      <c r="C410" s="836"/>
      <c r="D410" s="826"/>
      <c r="E410" s="826"/>
      <c r="F410" s="826"/>
      <c r="G410" s="826"/>
      <c r="H410" s="826"/>
      <c r="I410" s="830"/>
      <c r="J410" s="830"/>
      <c r="K410" s="830"/>
      <c r="L410" s="831"/>
      <c r="M410" s="398" t="str">
        <f t="shared" si="22"/>
        <v/>
      </c>
      <c r="N410" s="398"/>
      <c r="O410" s="398"/>
      <c r="P410" s="854"/>
    </row>
    <row r="411" spans="1:16" ht="27" customHeight="1">
      <c r="A411" s="824">
        <v>369</v>
      </c>
      <c r="B411" s="824">
        <v>369</v>
      </c>
      <c r="C411" s="836"/>
      <c r="D411" s="826"/>
      <c r="E411" s="826"/>
      <c r="F411" s="826"/>
      <c r="G411" s="826"/>
      <c r="H411" s="826"/>
      <c r="I411" s="790"/>
      <c r="J411" s="790"/>
      <c r="K411" s="790"/>
      <c r="L411" s="832"/>
      <c r="M411" s="398" t="str">
        <f t="shared" si="22"/>
        <v/>
      </c>
      <c r="N411" s="398"/>
      <c r="O411" s="398"/>
      <c r="P411" s="854"/>
    </row>
    <row r="412" spans="1:16" ht="27" customHeight="1">
      <c r="A412" s="824">
        <v>370</v>
      </c>
      <c r="B412" s="824">
        <v>370</v>
      </c>
      <c r="C412" s="836"/>
      <c r="D412" s="826"/>
      <c r="E412" s="826"/>
      <c r="F412" s="826"/>
      <c r="G412" s="826"/>
      <c r="H412" s="826"/>
      <c r="I412" s="827"/>
      <c r="J412" s="827"/>
      <c r="K412" s="827"/>
      <c r="L412" s="828"/>
      <c r="M412" s="398" t="str">
        <f t="shared" si="22"/>
        <v/>
      </c>
      <c r="N412" s="398"/>
      <c r="O412" s="398"/>
      <c r="P412" s="854"/>
    </row>
    <row r="413" spans="1:16" ht="27" customHeight="1">
      <c r="A413" s="824">
        <v>371</v>
      </c>
      <c r="B413" s="824">
        <v>371</v>
      </c>
      <c r="C413" s="836"/>
      <c r="D413" s="826"/>
      <c r="E413" s="826"/>
      <c r="F413" s="826"/>
      <c r="G413" s="826"/>
      <c r="H413" s="834"/>
      <c r="I413" s="827"/>
      <c r="J413" s="827"/>
      <c r="K413" s="827"/>
      <c r="L413" s="828"/>
      <c r="M413" s="398" t="str">
        <f t="shared" si="22"/>
        <v/>
      </c>
      <c r="N413" s="398"/>
      <c r="O413" s="398"/>
      <c r="P413" s="854"/>
    </row>
    <row r="414" spans="1:16" ht="27" customHeight="1">
      <c r="A414" s="824">
        <v>372</v>
      </c>
      <c r="B414" s="824">
        <v>372</v>
      </c>
      <c r="C414" s="825"/>
      <c r="D414" s="826"/>
      <c r="E414" s="826"/>
      <c r="F414" s="826"/>
      <c r="G414" s="826"/>
      <c r="H414" s="826"/>
      <c r="I414" s="827"/>
      <c r="J414" s="827"/>
      <c r="K414" s="827"/>
      <c r="L414" s="828"/>
      <c r="M414" s="398" t="str">
        <f t="shared" si="22"/>
        <v/>
      </c>
      <c r="N414" s="398"/>
      <c r="O414" s="398"/>
      <c r="P414" s="854"/>
    </row>
    <row r="415" spans="1:16" ht="27" customHeight="1">
      <c r="A415" s="824">
        <v>373</v>
      </c>
      <c r="B415" s="824">
        <v>373</v>
      </c>
      <c r="C415" s="836"/>
      <c r="D415" s="826"/>
      <c r="E415" s="826"/>
      <c r="F415" s="826"/>
      <c r="G415" s="826"/>
      <c r="H415" s="826"/>
      <c r="I415" s="827"/>
      <c r="J415" s="827"/>
      <c r="K415" s="827"/>
      <c r="L415" s="828"/>
      <c r="M415" s="398" t="str">
        <f t="shared" si="22"/>
        <v/>
      </c>
      <c r="N415" s="398"/>
      <c r="O415" s="398"/>
      <c r="P415" s="854"/>
    </row>
    <row r="416" spans="1:16" ht="27" customHeight="1">
      <c r="A416" s="824">
        <v>374</v>
      </c>
      <c r="B416" s="824">
        <v>374</v>
      </c>
      <c r="C416" s="836"/>
      <c r="D416" s="826"/>
      <c r="E416" s="826"/>
      <c r="F416" s="826"/>
      <c r="G416" s="837"/>
      <c r="H416" s="837"/>
      <c r="I416" s="827"/>
      <c r="J416" s="827"/>
      <c r="K416" s="827"/>
      <c r="L416" s="828"/>
      <c r="M416" s="398" t="str">
        <f t="shared" si="22"/>
        <v/>
      </c>
      <c r="N416" s="398"/>
      <c r="O416" s="398"/>
      <c r="P416" s="854"/>
    </row>
    <row r="417" spans="1:16" ht="27" customHeight="1">
      <c r="A417" s="824">
        <v>375</v>
      </c>
      <c r="B417" s="824">
        <v>375</v>
      </c>
      <c r="C417" s="836"/>
      <c r="D417" s="826"/>
      <c r="E417" s="826"/>
      <c r="F417" s="826"/>
      <c r="G417" s="826"/>
      <c r="H417" s="826"/>
      <c r="I417" s="827"/>
      <c r="J417" s="827"/>
      <c r="K417" s="827"/>
      <c r="L417" s="828"/>
      <c r="M417" s="398" t="str">
        <f t="shared" si="22"/>
        <v/>
      </c>
      <c r="N417" s="398"/>
      <c r="O417" s="398"/>
      <c r="P417" s="854"/>
    </row>
    <row r="418" spans="1:16" ht="27" customHeight="1">
      <c r="A418" s="824">
        <v>376</v>
      </c>
      <c r="B418" s="824">
        <v>376</v>
      </c>
      <c r="C418" s="836"/>
      <c r="D418" s="826"/>
      <c r="E418" s="826"/>
      <c r="F418" s="826"/>
      <c r="G418" s="826"/>
      <c r="H418" s="826"/>
      <c r="I418" s="827"/>
      <c r="J418" s="827"/>
      <c r="K418" s="827"/>
      <c r="L418" s="828"/>
      <c r="M418" s="398" t="str">
        <f t="shared" si="22"/>
        <v/>
      </c>
      <c r="N418" s="398"/>
      <c r="O418" s="398"/>
      <c r="P418" s="854"/>
    </row>
    <row r="419" spans="1:16" ht="27" customHeight="1">
      <c r="A419" s="824">
        <v>377</v>
      </c>
      <c r="B419" s="824">
        <v>377</v>
      </c>
      <c r="C419" s="825"/>
      <c r="D419" s="826"/>
      <c r="E419" s="826"/>
      <c r="F419" s="826"/>
      <c r="G419" s="826"/>
      <c r="H419" s="833"/>
      <c r="I419" s="827"/>
      <c r="J419" s="827"/>
      <c r="K419" s="827"/>
      <c r="L419" s="828"/>
      <c r="M419" s="398" t="str">
        <f t="shared" si="22"/>
        <v/>
      </c>
      <c r="N419" s="398"/>
      <c r="O419" s="398"/>
      <c r="P419" s="854"/>
    </row>
    <row r="420" spans="1:16" ht="27" customHeight="1">
      <c r="A420" s="824">
        <v>378</v>
      </c>
      <c r="B420" s="824">
        <v>378</v>
      </c>
      <c r="C420" s="836"/>
      <c r="D420" s="826"/>
      <c r="E420" s="826"/>
      <c r="F420" s="826"/>
      <c r="G420" s="826"/>
      <c r="H420" s="833"/>
      <c r="I420" s="827"/>
      <c r="J420" s="827"/>
      <c r="K420" s="827"/>
      <c r="L420" s="828"/>
      <c r="M420" s="398" t="str">
        <f t="shared" si="22"/>
        <v/>
      </c>
      <c r="N420" s="398"/>
      <c r="O420" s="398"/>
      <c r="P420" s="854"/>
    </row>
    <row r="421" spans="1:16" ht="27" customHeight="1">
      <c r="A421" s="824">
        <v>379</v>
      </c>
      <c r="B421" s="824">
        <v>379</v>
      </c>
      <c r="C421" s="836"/>
      <c r="D421" s="826"/>
      <c r="E421" s="826"/>
      <c r="F421" s="826"/>
      <c r="G421" s="826"/>
      <c r="H421" s="826"/>
      <c r="I421" s="827"/>
      <c r="J421" s="827"/>
      <c r="K421" s="827"/>
      <c r="L421" s="828"/>
      <c r="M421" s="398" t="str">
        <f t="shared" si="22"/>
        <v/>
      </c>
      <c r="N421" s="398"/>
      <c r="O421" s="398"/>
      <c r="P421" s="854"/>
    </row>
    <row r="422" spans="1:16" ht="27" customHeight="1">
      <c r="A422" s="824">
        <v>380</v>
      </c>
      <c r="B422" s="824">
        <v>380</v>
      </c>
      <c r="C422" s="836"/>
      <c r="D422" s="826"/>
      <c r="E422" s="826"/>
      <c r="F422" s="826"/>
      <c r="G422" s="826"/>
      <c r="H422" s="833"/>
      <c r="I422" s="790"/>
      <c r="J422" s="790"/>
      <c r="K422" s="790"/>
      <c r="L422" s="832"/>
      <c r="M422" s="398" t="str">
        <f t="shared" si="22"/>
        <v/>
      </c>
      <c r="N422" s="398"/>
      <c r="O422" s="398"/>
      <c r="P422" s="854"/>
    </row>
    <row r="423" spans="1:16" ht="27" customHeight="1">
      <c r="A423" s="824">
        <v>381</v>
      </c>
      <c r="B423" s="824">
        <v>381</v>
      </c>
      <c r="C423" s="836"/>
      <c r="D423" s="826"/>
      <c r="E423" s="826"/>
      <c r="F423" s="826"/>
      <c r="G423" s="826"/>
      <c r="H423" s="833"/>
      <c r="I423" s="790"/>
      <c r="J423" s="790"/>
      <c r="K423" s="790"/>
      <c r="L423" s="832"/>
      <c r="M423" s="398" t="str">
        <f t="shared" si="22"/>
        <v/>
      </c>
      <c r="N423" s="398"/>
      <c r="O423" s="398"/>
      <c r="P423" s="854"/>
    </row>
    <row r="424" spans="1:16" ht="27" customHeight="1">
      <c r="A424" s="824">
        <v>382</v>
      </c>
      <c r="B424" s="824">
        <v>382</v>
      </c>
      <c r="C424" s="825"/>
      <c r="D424" s="826"/>
      <c r="E424" s="826"/>
      <c r="F424" s="826"/>
      <c r="G424" s="826"/>
      <c r="H424" s="826"/>
      <c r="I424" s="790"/>
      <c r="J424" s="790"/>
      <c r="K424" s="790"/>
      <c r="L424" s="832"/>
      <c r="M424" s="398" t="str">
        <f t="shared" si="22"/>
        <v/>
      </c>
      <c r="N424" s="398"/>
      <c r="O424" s="398"/>
      <c r="P424" s="854"/>
    </row>
    <row r="425" spans="1:16" ht="27" customHeight="1">
      <c r="A425" s="824">
        <v>383</v>
      </c>
      <c r="B425" s="824">
        <v>383</v>
      </c>
      <c r="C425" s="825"/>
      <c r="D425" s="826"/>
      <c r="E425" s="826"/>
      <c r="F425" s="826"/>
      <c r="G425" s="826"/>
      <c r="H425" s="833"/>
      <c r="I425" s="790"/>
      <c r="J425" s="790"/>
      <c r="K425" s="790"/>
      <c r="L425" s="832"/>
      <c r="M425" s="398" t="str">
        <f t="shared" si="22"/>
        <v/>
      </c>
      <c r="N425" s="398"/>
      <c r="O425" s="398"/>
      <c r="P425" s="854"/>
    </row>
    <row r="426" spans="1:16" ht="27" customHeight="1">
      <c r="A426" s="384"/>
      <c r="B426" s="1067" t="s">
        <v>38</v>
      </c>
      <c r="C426" s="1067"/>
      <c r="D426" s="1067"/>
      <c r="E426" s="835"/>
      <c r="F426" s="893"/>
      <c r="G426" s="830"/>
      <c r="H426" s="830"/>
      <c r="I426" s="830"/>
      <c r="J426" s="830"/>
      <c r="K426" s="830"/>
      <c r="L426" s="831"/>
      <c r="M426" s="398" t="str">
        <f t="shared" si="22"/>
        <v/>
      </c>
      <c r="N426" s="398"/>
      <c r="O426" s="398"/>
      <c r="P426" s="854"/>
    </row>
    <row r="427" spans="1:16" ht="27" customHeight="1">
      <c r="A427" s="824">
        <v>384</v>
      </c>
      <c r="B427" s="824">
        <v>384</v>
      </c>
      <c r="C427" s="825"/>
      <c r="D427" s="826"/>
      <c r="E427" s="826"/>
      <c r="F427" s="826"/>
      <c r="G427" s="826"/>
      <c r="H427" s="838"/>
      <c r="I427" s="790"/>
      <c r="J427" s="790"/>
      <c r="K427" s="790"/>
      <c r="L427" s="832"/>
      <c r="M427" s="398" t="str">
        <f t="shared" si="22"/>
        <v/>
      </c>
      <c r="N427" s="398"/>
      <c r="O427" s="398"/>
      <c r="P427" s="854"/>
    </row>
    <row r="428" spans="1:16" ht="27" customHeight="1">
      <c r="A428" s="824">
        <v>385</v>
      </c>
      <c r="B428" s="824">
        <v>385</v>
      </c>
      <c r="C428" s="836"/>
      <c r="D428" s="826"/>
      <c r="E428" s="826"/>
      <c r="F428" s="826"/>
      <c r="G428" s="826"/>
      <c r="H428" s="826"/>
      <c r="I428" s="790"/>
      <c r="J428" s="790"/>
      <c r="K428" s="790"/>
      <c r="L428" s="832"/>
      <c r="M428" s="398" t="str">
        <f t="shared" si="22"/>
        <v/>
      </c>
      <c r="N428" s="398"/>
      <c r="O428" s="398"/>
      <c r="P428" s="854"/>
    </row>
    <row r="429" spans="1:16" ht="27" customHeight="1">
      <c r="A429" s="824">
        <v>386</v>
      </c>
      <c r="B429" s="824">
        <v>386</v>
      </c>
      <c r="C429" s="836"/>
      <c r="D429" s="826"/>
      <c r="E429" s="826"/>
      <c r="F429" s="826"/>
      <c r="G429" s="826"/>
      <c r="H429" s="826"/>
      <c r="I429" s="790"/>
      <c r="J429" s="790"/>
      <c r="K429" s="790"/>
      <c r="L429" s="832"/>
      <c r="M429" s="398" t="str">
        <f t="shared" si="22"/>
        <v/>
      </c>
      <c r="N429" s="398"/>
      <c r="O429" s="398"/>
      <c r="P429" s="854"/>
    </row>
    <row r="430" spans="1:16" ht="27" customHeight="1">
      <c r="A430" s="824">
        <v>387</v>
      </c>
      <c r="B430" s="824">
        <v>387</v>
      </c>
      <c r="C430" s="836"/>
      <c r="D430" s="826"/>
      <c r="E430" s="826"/>
      <c r="F430" s="826"/>
      <c r="G430" s="826"/>
      <c r="H430" s="826"/>
      <c r="I430" s="827"/>
      <c r="J430" s="827"/>
      <c r="K430" s="827"/>
      <c r="L430" s="828"/>
      <c r="M430" s="398" t="str">
        <f t="shared" si="22"/>
        <v/>
      </c>
      <c r="N430" s="398"/>
      <c r="O430" s="398"/>
      <c r="P430" s="854"/>
    </row>
    <row r="431" spans="1:16" ht="27" customHeight="1">
      <c r="A431" s="824">
        <v>388</v>
      </c>
      <c r="B431" s="824">
        <v>388</v>
      </c>
      <c r="C431" s="836"/>
      <c r="D431" s="826"/>
      <c r="E431" s="826"/>
      <c r="F431" s="826"/>
      <c r="G431" s="826"/>
      <c r="H431" s="826"/>
      <c r="I431" s="830"/>
      <c r="J431" s="830"/>
      <c r="K431" s="830"/>
      <c r="L431" s="831"/>
      <c r="M431" s="398" t="str">
        <f t="shared" si="22"/>
        <v/>
      </c>
      <c r="N431" s="398"/>
      <c r="O431" s="398"/>
      <c r="P431" s="854"/>
    </row>
    <row r="432" spans="1:16" ht="27" customHeight="1">
      <c r="A432" s="824">
        <v>389</v>
      </c>
      <c r="B432" s="824">
        <v>389</v>
      </c>
      <c r="C432" s="825"/>
      <c r="D432" s="826"/>
      <c r="E432" s="826"/>
      <c r="F432" s="826"/>
      <c r="G432" s="826"/>
      <c r="H432" s="834"/>
      <c r="I432" s="790"/>
      <c r="J432" s="790"/>
      <c r="K432" s="790"/>
      <c r="L432" s="832"/>
      <c r="M432" s="398" t="str">
        <f t="shared" si="22"/>
        <v/>
      </c>
      <c r="N432" s="398"/>
      <c r="O432" s="398"/>
      <c r="P432" s="854"/>
    </row>
    <row r="433" spans="1:16" ht="27" customHeight="1">
      <c r="A433" s="824">
        <v>390</v>
      </c>
      <c r="B433" s="824">
        <v>390</v>
      </c>
      <c r="C433" s="829"/>
      <c r="D433" s="826"/>
      <c r="E433" s="826"/>
      <c r="F433" s="826"/>
      <c r="G433" s="826"/>
      <c r="H433" s="826"/>
      <c r="I433" s="827"/>
      <c r="J433" s="827"/>
      <c r="K433" s="827"/>
      <c r="L433" s="828"/>
      <c r="M433" s="398" t="str">
        <f t="shared" si="22"/>
        <v/>
      </c>
      <c r="N433" s="398"/>
      <c r="O433" s="398"/>
      <c r="P433" s="854"/>
    </row>
    <row r="434" spans="1:16" ht="27" customHeight="1">
      <c r="A434" s="824">
        <v>391</v>
      </c>
      <c r="B434" s="824">
        <v>391</v>
      </c>
      <c r="C434" s="825"/>
      <c r="D434" s="826"/>
      <c r="E434" s="826"/>
      <c r="F434" s="826"/>
      <c r="G434" s="826"/>
      <c r="H434" s="826"/>
      <c r="I434" s="827"/>
      <c r="J434" s="827"/>
      <c r="K434" s="827"/>
      <c r="L434" s="828"/>
      <c r="M434" s="398" t="str">
        <f t="shared" si="22"/>
        <v/>
      </c>
      <c r="N434" s="398"/>
      <c r="O434" s="398"/>
      <c r="P434" s="854"/>
    </row>
    <row r="435" spans="1:16" ht="27" customHeight="1">
      <c r="A435" s="824">
        <v>392</v>
      </c>
      <c r="B435" s="824">
        <v>392</v>
      </c>
      <c r="C435" s="825"/>
      <c r="D435" s="826"/>
      <c r="E435" s="826"/>
      <c r="F435" s="826"/>
      <c r="G435" s="826"/>
      <c r="H435" s="833"/>
      <c r="I435" s="827"/>
      <c r="J435" s="827"/>
      <c r="K435" s="827"/>
      <c r="L435" s="828"/>
      <c r="M435" s="398" t="str">
        <f t="shared" si="22"/>
        <v/>
      </c>
      <c r="N435" s="398"/>
      <c r="O435" s="398"/>
      <c r="P435" s="854"/>
    </row>
    <row r="436" spans="1:16" ht="27" customHeight="1">
      <c r="A436" s="824">
        <v>393</v>
      </c>
      <c r="B436" s="824">
        <v>393</v>
      </c>
      <c r="C436" s="825"/>
      <c r="D436" s="826"/>
      <c r="E436" s="826"/>
      <c r="F436" s="826"/>
      <c r="G436" s="826"/>
      <c r="H436" s="826"/>
      <c r="I436" s="827"/>
      <c r="J436" s="827"/>
      <c r="K436" s="827"/>
      <c r="L436" s="828"/>
      <c r="M436" s="398" t="str">
        <f t="shared" si="22"/>
        <v/>
      </c>
      <c r="N436" s="398"/>
      <c r="O436" s="398"/>
      <c r="P436" s="854"/>
    </row>
    <row r="437" spans="1:16" ht="27" hidden="1" customHeight="1">
      <c r="A437" s="839"/>
      <c r="B437" s="839"/>
      <c r="C437" s="836"/>
      <c r="D437" s="826"/>
      <c r="E437" s="826"/>
      <c r="F437" s="826"/>
      <c r="G437" s="827"/>
      <c r="H437" s="827"/>
      <c r="I437" s="827"/>
      <c r="J437" s="827"/>
      <c r="K437" s="827"/>
      <c r="L437" s="828"/>
    </row>
    <row r="438" spans="1:16" ht="27" hidden="1" customHeight="1">
      <c r="A438" s="839"/>
      <c r="B438" s="839"/>
      <c r="C438" s="836"/>
      <c r="D438" s="826"/>
      <c r="E438" s="826"/>
      <c r="F438" s="826"/>
      <c r="G438" s="827"/>
      <c r="H438" s="840"/>
      <c r="I438" s="827"/>
      <c r="J438" s="827"/>
      <c r="K438" s="827"/>
      <c r="L438" s="828"/>
    </row>
    <row r="439" spans="1:16" ht="27" hidden="1" customHeight="1">
      <c r="A439" s="839"/>
      <c r="B439" s="839"/>
      <c r="C439" s="836"/>
      <c r="D439" s="826"/>
      <c r="E439" s="826"/>
      <c r="F439" s="826"/>
      <c r="G439" s="827"/>
      <c r="H439" s="827"/>
      <c r="I439" s="827"/>
      <c r="J439" s="827"/>
      <c r="K439" s="827"/>
      <c r="L439" s="828"/>
    </row>
    <row r="440" spans="1:16" ht="27" hidden="1" customHeight="1">
      <c r="A440" s="839"/>
      <c r="B440" s="839"/>
      <c r="C440" s="836"/>
      <c r="D440" s="826"/>
      <c r="E440" s="826"/>
      <c r="F440" s="826"/>
      <c r="G440" s="827"/>
      <c r="H440" s="827"/>
      <c r="I440" s="827"/>
      <c r="J440" s="827"/>
      <c r="K440" s="827"/>
      <c r="L440" s="828"/>
    </row>
    <row r="441" spans="1:16" ht="27" hidden="1" customHeight="1">
      <c r="A441" s="839"/>
      <c r="B441" s="839"/>
      <c r="C441" s="836"/>
      <c r="D441" s="826"/>
      <c r="E441" s="826"/>
      <c r="F441" s="826"/>
      <c r="G441" s="827"/>
      <c r="H441" s="827"/>
      <c r="I441" s="827"/>
      <c r="J441" s="827"/>
      <c r="K441" s="827"/>
      <c r="L441" s="828"/>
    </row>
    <row r="442" spans="1:16" ht="27" hidden="1" customHeight="1">
      <c r="A442" s="839"/>
      <c r="B442" s="839"/>
      <c r="C442" s="836"/>
      <c r="D442" s="826"/>
      <c r="E442" s="826"/>
      <c r="F442" s="826"/>
      <c r="G442" s="827"/>
      <c r="H442" s="841"/>
      <c r="I442" s="827"/>
      <c r="J442" s="827"/>
      <c r="K442" s="827"/>
      <c r="L442" s="828"/>
    </row>
    <row r="443" spans="1:16" ht="27" hidden="1" customHeight="1">
      <c r="A443" s="839"/>
      <c r="B443" s="839"/>
      <c r="C443" s="836"/>
      <c r="D443" s="826"/>
      <c r="E443" s="826"/>
      <c r="F443" s="826"/>
      <c r="G443" s="790"/>
      <c r="H443" s="842"/>
      <c r="I443" s="790"/>
      <c r="J443" s="790"/>
      <c r="K443" s="790"/>
      <c r="L443" s="832"/>
    </row>
    <row r="444" spans="1:16" ht="27" hidden="1" customHeight="1">
      <c r="A444" s="839"/>
      <c r="B444" s="839"/>
      <c r="C444" s="836"/>
      <c r="D444" s="826"/>
      <c r="E444" s="826"/>
      <c r="F444" s="826"/>
      <c r="G444" s="790"/>
      <c r="H444" s="790"/>
      <c r="I444" s="790"/>
      <c r="J444" s="790"/>
      <c r="K444" s="790"/>
      <c r="L444" s="832"/>
    </row>
    <row r="445" spans="1:16" ht="27" hidden="1" customHeight="1">
      <c r="A445" s="839"/>
      <c r="B445" s="839"/>
      <c r="C445" s="836"/>
      <c r="D445" s="826"/>
      <c r="E445" s="826"/>
      <c r="F445" s="826"/>
      <c r="G445" s="790"/>
      <c r="H445" s="790"/>
      <c r="I445" s="790"/>
      <c r="J445" s="790"/>
      <c r="K445" s="790"/>
      <c r="L445" s="832"/>
    </row>
    <row r="446" spans="1:16" ht="27" hidden="1" customHeight="1">
      <c r="A446" s="839"/>
      <c r="B446" s="839"/>
      <c r="C446" s="836"/>
      <c r="D446" s="826"/>
      <c r="E446" s="826"/>
      <c r="F446" s="826"/>
      <c r="G446" s="790"/>
      <c r="H446" s="790"/>
      <c r="I446" s="790"/>
      <c r="J446" s="790"/>
      <c r="K446" s="790"/>
      <c r="L446" s="832"/>
    </row>
    <row r="447" spans="1:16" ht="27" hidden="1" customHeight="1">
      <c r="A447" s="384"/>
      <c r="B447" s="1067" t="s">
        <v>38</v>
      </c>
      <c r="C447" s="1067"/>
      <c r="D447" s="1067"/>
      <c r="E447" s="835"/>
      <c r="F447" s="893">
        <f>SUM(F427:F446)</f>
        <v>0</v>
      </c>
      <c r="G447" s="830"/>
      <c r="H447" s="830"/>
      <c r="I447" s="830"/>
      <c r="J447" s="830"/>
      <c r="K447" s="830"/>
      <c r="L447" s="831"/>
    </row>
    <row r="448" spans="1:16" ht="27" hidden="1" customHeight="1">
      <c r="A448" s="839"/>
      <c r="B448" s="839"/>
      <c r="C448" s="825"/>
      <c r="D448" s="826"/>
      <c r="E448" s="826"/>
      <c r="F448" s="826"/>
      <c r="G448" s="826"/>
      <c r="H448" s="826"/>
      <c r="I448" s="827"/>
      <c r="J448" s="827"/>
      <c r="K448" s="827"/>
      <c r="L448" s="828"/>
    </row>
    <row r="449" spans="1:31" ht="27" hidden="1" customHeight="1">
      <c r="A449" s="839"/>
      <c r="B449" s="839"/>
      <c r="C449" s="829"/>
      <c r="D449" s="826"/>
      <c r="E449" s="826"/>
      <c r="F449" s="826"/>
      <c r="G449" s="826"/>
      <c r="H449" s="826"/>
      <c r="I449" s="830"/>
      <c r="J449" s="830"/>
      <c r="K449" s="830"/>
      <c r="L449" s="831"/>
    </row>
    <row r="450" spans="1:31" ht="27" hidden="1" customHeight="1">
      <c r="A450" s="839"/>
      <c r="B450" s="839"/>
      <c r="C450" s="825"/>
      <c r="D450" s="826"/>
      <c r="E450" s="826"/>
      <c r="F450" s="826"/>
      <c r="G450" s="826"/>
      <c r="H450" s="826"/>
      <c r="I450" s="790"/>
      <c r="J450" s="790"/>
      <c r="K450" s="790"/>
      <c r="L450" s="832"/>
    </row>
    <row r="451" spans="1:31" ht="27" hidden="1" customHeight="1">
      <c r="A451" s="839"/>
      <c r="B451" s="839"/>
      <c r="C451" s="825"/>
      <c r="D451" s="826"/>
      <c r="E451" s="826"/>
      <c r="F451" s="826"/>
      <c r="G451" s="826"/>
      <c r="H451" s="826"/>
      <c r="I451" s="827"/>
      <c r="J451" s="827"/>
      <c r="K451" s="827"/>
      <c r="L451" s="828"/>
    </row>
    <row r="452" spans="1:31" s="405" customFormat="1" ht="27" hidden="1" customHeight="1">
      <c r="A452" s="839"/>
      <c r="B452" s="839"/>
      <c r="C452" s="825"/>
      <c r="D452" s="826"/>
      <c r="E452" s="826"/>
      <c r="F452" s="826"/>
      <c r="G452" s="826"/>
      <c r="H452" s="826"/>
      <c r="I452" s="827"/>
      <c r="J452" s="827"/>
      <c r="K452" s="827"/>
      <c r="L452" s="828"/>
      <c r="P452" s="856"/>
      <c r="Q452" s="384"/>
      <c r="R452" s="384"/>
      <c r="S452" s="384"/>
      <c r="T452" s="384"/>
      <c r="U452" s="384"/>
      <c r="V452" s="384"/>
      <c r="W452" s="384"/>
      <c r="X452" s="384"/>
      <c r="Y452" s="384"/>
      <c r="Z452" s="384"/>
      <c r="AA452" s="384"/>
      <c r="AB452" s="384"/>
      <c r="AC452" s="384"/>
      <c r="AD452" s="384"/>
      <c r="AE452" s="384"/>
    </row>
    <row r="453" spans="1:31" s="405" customFormat="1" ht="27" hidden="1" customHeight="1">
      <c r="A453" s="839"/>
      <c r="B453" s="839"/>
      <c r="C453" s="825"/>
      <c r="D453" s="826"/>
      <c r="E453" s="826"/>
      <c r="F453" s="826"/>
      <c r="G453" s="826"/>
      <c r="H453" s="826"/>
      <c r="I453" s="827"/>
      <c r="J453" s="827"/>
      <c r="K453" s="827"/>
      <c r="L453" s="828"/>
      <c r="P453" s="856"/>
      <c r="Q453" s="384"/>
      <c r="R453" s="384"/>
      <c r="S453" s="384"/>
      <c r="T453" s="384"/>
      <c r="U453" s="384"/>
      <c r="V453" s="384"/>
      <c r="W453" s="384"/>
      <c r="X453" s="384"/>
      <c r="Y453" s="384"/>
      <c r="Z453" s="384"/>
      <c r="AA453" s="384"/>
      <c r="AB453" s="384"/>
      <c r="AC453" s="384"/>
      <c r="AD453" s="384"/>
      <c r="AE453" s="384"/>
    </row>
    <row r="454" spans="1:31" s="405" customFormat="1" ht="27" hidden="1" customHeight="1">
      <c r="A454" s="839"/>
      <c r="B454" s="839"/>
      <c r="C454" s="825"/>
      <c r="D454" s="826"/>
      <c r="E454" s="826"/>
      <c r="F454" s="826"/>
      <c r="G454" s="826"/>
      <c r="H454" s="826"/>
      <c r="I454" s="827"/>
      <c r="J454" s="827"/>
      <c r="K454" s="827"/>
      <c r="L454" s="828"/>
      <c r="P454" s="856"/>
      <c r="Q454" s="384"/>
      <c r="R454" s="384"/>
      <c r="S454" s="384"/>
      <c r="T454" s="384"/>
      <c r="U454" s="384"/>
      <c r="V454" s="384"/>
      <c r="W454" s="384"/>
      <c r="X454" s="384"/>
      <c r="Y454" s="384"/>
      <c r="Z454" s="384"/>
      <c r="AA454" s="384"/>
      <c r="AB454" s="384"/>
      <c r="AC454" s="384"/>
      <c r="AD454" s="384"/>
      <c r="AE454" s="384"/>
    </row>
    <row r="455" spans="1:31" s="405" customFormat="1" ht="27" hidden="1" customHeight="1">
      <c r="A455" s="839"/>
      <c r="B455" s="839"/>
      <c r="C455" s="843"/>
      <c r="D455" s="844"/>
      <c r="E455" s="844"/>
      <c r="F455" s="844"/>
      <c r="G455" s="827"/>
      <c r="H455" s="827"/>
      <c r="I455" s="827"/>
      <c r="J455" s="827"/>
      <c r="K455" s="827"/>
      <c r="L455" s="828"/>
      <c r="P455" s="856"/>
      <c r="Q455" s="384"/>
      <c r="R455" s="384"/>
      <c r="S455" s="384"/>
      <c r="T455" s="384"/>
      <c r="U455" s="384"/>
      <c r="V455" s="384"/>
      <c r="W455" s="384"/>
      <c r="X455" s="384"/>
      <c r="Y455" s="384"/>
      <c r="Z455" s="384"/>
      <c r="AA455" s="384"/>
      <c r="AB455" s="384"/>
      <c r="AC455" s="384"/>
      <c r="AD455" s="384"/>
      <c r="AE455" s="384"/>
    </row>
    <row r="456" spans="1:31" s="405" customFormat="1" ht="27" hidden="1" customHeight="1">
      <c r="A456" s="839"/>
      <c r="B456" s="839"/>
      <c r="C456" s="845"/>
      <c r="D456" s="846"/>
      <c r="E456" s="846"/>
      <c r="F456" s="846"/>
      <c r="G456" s="827"/>
      <c r="H456" s="840"/>
      <c r="I456" s="827"/>
      <c r="J456" s="827"/>
      <c r="K456" s="827"/>
      <c r="L456" s="828"/>
      <c r="P456" s="856"/>
      <c r="Q456" s="384"/>
      <c r="R456" s="384"/>
      <c r="S456" s="384"/>
      <c r="T456" s="384"/>
      <c r="U456" s="384"/>
      <c r="V456" s="384"/>
      <c r="W456" s="384"/>
      <c r="X456" s="384"/>
      <c r="Y456" s="384"/>
      <c r="Z456" s="384"/>
      <c r="AA456" s="384"/>
      <c r="AB456" s="384"/>
      <c r="AC456" s="384"/>
      <c r="AD456" s="384"/>
      <c r="AE456" s="384"/>
    </row>
    <row r="457" spans="1:31" s="405" customFormat="1" ht="27" hidden="1" customHeight="1">
      <c r="A457" s="839"/>
      <c r="B457" s="839"/>
      <c r="C457" s="845"/>
      <c r="D457" s="846"/>
      <c r="E457" s="846"/>
      <c r="F457" s="846"/>
      <c r="G457" s="827"/>
      <c r="H457" s="827"/>
      <c r="I457" s="827"/>
      <c r="J457" s="827"/>
      <c r="K457" s="827"/>
      <c r="L457" s="828"/>
      <c r="P457" s="856"/>
      <c r="Q457" s="384"/>
      <c r="R457" s="384"/>
      <c r="S457" s="384"/>
      <c r="T457" s="384"/>
      <c r="U457" s="384"/>
      <c r="V457" s="384"/>
      <c r="W457" s="384"/>
      <c r="X457" s="384"/>
      <c r="Y457" s="384"/>
      <c r="Z457" s="384"/>
      <c r="AA457" s="384"/>
      <c r="AB457" s="384"/>
      <c r="AC457" s="384"/>
      <c r="AD457" s="384"/>
      <c r="AE457" s="384"/>
    </row>
    <row r="458" spans="1:31" s="405" customFormat="1" ht="27" hidden="1" customHeight="1">
      <c r="A458" s="839"/>
      <c r="B458" s="839"/>
      <c r="C458" s="845"/>
      <c r="D458" s="846"/>
      <c r="E458" s="846"/>
      <c r="F458" s="846"/>
      <c r="G458" s="827"/>
      <c r="H458" s="827"/>
      <c r="I458" s="827"/>
      <c r="J458" s="827"/>
      <c r="K458" s="827"/>
      <c r="L458" s="828"/>
      <c r="P458" s="856"/>
      <c r="Q458" s="384"/>
      <c r="R458" s="384"/>
      <c r="S458" s="384"/>
      <c r="T458" s="384"/>
      <c r="U458" s="384"/>
      <c r="V458" s="384"/>
      <c r="W458" s="384"/>
      <c r="X458" s="384"/>
      <c r="Y458" s="384"/>
      <c r="Z458" s="384"/>
      <c r="AA458" s="384"/>
      <c r="AB458" s="384"/>
      <c r="AC458" s="384"/>
      <c r="AD458" s="384"/>
      <c r="AE458" s="384"/>
    </row>
    <row r="459" spans="1:31" s="405" customFormat="1" ht="27" hidden="1" customHeight="1">
      <c r="A459" s="839"/>
      <c r="B459" s="839"/>
      <c r="C459" s="845"/>
      <c r="D459" s="846"/>
      <c r="E459" s="846"/>
      <c r="F459" s="846"/>
      <c r="G459" s="827"/>
      <c r="H459" s="827"/>
      <c r="I459" s="827"/>
      <c r="J459" s="827"/>
      <c r="K459" s="827"/>
      <c r="L459" s="828"/>
      <c r="P459" s="856"/>
      <c r="Q459" s="384"/>
      <c r="R459" s="384"/>
      <c r="S459" s="384"/>
      <c r="T459" s="384"/>
      <c r="U459" s="384"/>
      <c r="V459" s="384"/>
      <c r="W459" s="384"/>
      <c r="X459" s="384"/>
      <c r="Y459" s="384"/>
      <c r="Z459" s="384"/>
      <c r="AA459" s="384"/>
      <c r="AB459" s="384"/>
      <c r="AC459" s="384"/>
      <c r="AD459" s="384"/>
      <c r="AE459" s="384"/>
    </row>
    <row r="460" spans="1:31" s="405" customFormat="1" ht="27" hidden="1" customHeight="1">
      <c r="A460" s="839"/>
      <c r="B460" s="839"/>
      <c r="C460" s="845"/>
      <c r="D460" s="846"/>
      <c r="E460" s="846"/>
      <c r="F460" s="846"/>
      <c r="G460" s="827"/>
      <c r="H460" s="841"/>
      <c r="I460" s="827"/>
      <c r="J460" s="827"/>
      <c r="K460" s="827"/>
      <c r="L460" s="828"/>
      <c r="P460" s="856"/>
      <c r="Q460" s="384"/>
      <c r="R460" s="384"/>
      <c r="S460" s="384"/>
      <c r="T460" s="384"/>
      <c r="U460" s="384"/>
      <c r="V460" s="384"/>
      <c r="W460" s="384"/>
      <c r="X460" s="384"/>
      <c r="Y460" s="384"/>
      <c r="Z460" s="384"/>
      <c r="AA460" s="384"/>
      <c r="AB460" s="384"/>
      <c r="AC460" s="384"/>
      <c r="AD460" s="384"/>
      <c r="AE460" s="384"/>
    </row>
    <row r="461" spans="1:31" s="405" customFormat="1" ht="27" hidden="1" customHeight="1">
      <c r="A461" s="839"/>
      <c r="B461" s="839"/>
      <c r="C461" s="845"/>
      <c r="D461" s="846"/>
      <c r="E461" s="846"/>
      <c r="F461" s="846"/>
      <c r="G461" s="790"/>
      <c r="H461" s="842"/>
      <c r="I461" s="790"/>
      <c r="J461" s="790"/>
      <c r="K461" s="790"/>
      <c r="L461" s="832"/>
      <c r="P461" s="856"/>
      <c r="Q461" s="384"/>
      <c r="R461" s="384"/>
      <c r="S461" s="384"/>
      <c r="T461" s="384"/>
      <c r="U461" s="384"/>
      <c r="V461" s="384"/>
      <c r="W461" s="384"/>
      <c r="X461" s="384"/>
      <c r="Y461" s="384"/>
      <c r="Z461" s="384"/>
      <c r="AA461" s="384"/>
      <c r="AB461" s="384"/>
      <c r="AC461" s="384"/>
      <c r="AD461" s="384"/>
      <c r="AE461" s="384"/>
    </row>
    <row r="462" spans="1:31" s="405" customFormat="1" ht="27" hidden="1" customHeight="1">
      <c r="A462" s="839"/>
      <c r="B462" s="839"/>
      <c r="C462" s="845"/>
      <c r="D462" s="846"/>
      <c r="E462" s="846"/>
      <c r="F462" s="846"/>
      <c r="G462" s="790"/>
      <c r="H462" s="790"/>
      <c r="I462" s="790"/>
      <c r="J462" s="790"/>
      <c r="K462" s="790"/>
      <c r="L462" s="832"/>
      <c r="P462" s="856"/>
      <c r="Q462" s="384"/>
      <c r="R462" s="384"/>
      <c r="S462" s="384"/>
      <c r="T462" s="384"/>
      <c r="U462" s="384"/>
      <c r="V462" s="384"/>
      <c r="W462" s="384"/>
      <c r="X462" s="384"/>
      <c r="Y462" s="384"/>
      <c r="Z462" s="384"/>
      <c r="AA462" s="384"/>
      <c r="AB462" s="384"/>
      <c r="AC462" s="384"/>
      <c r="AD462" s="384"/>
      <c r="AE462" s="384"/>
    </row>
    <row r="463" spans="1:31" s="405" customFormat="1" ht="27" hidden="1" customHeight="1">
      <c r="A463" s="839"/>
      <c r="B463" s="839"/>
      <c r="C463" s="845"/>
      <c r="D463" s="846"/>
      <c r="E463" s="846"/>
      <c r="F463" s="846"/>
      <c r="G463" s="790"/>
      <c r="H463" s="790"/>
      <c r="I463" s="790"/>
      <c r="J463" s="790"/>
      <c r="K463" s="790"/>
      <c r="L463" s="832"/>
      <c r="P463" s="856"/>
      <c r="Q463" s="384"/>
      <c r="R463" s="384"/>
      <c r="S463" s="384"/>
      <c r="T463" s="384"/>
      <c r="U463" s="384"/>
      <c r="V463" s="384"/>
      <c r="W463" s="384"/>
      <c r="X463" s="384"/>
      <c r="Y463" s="384"/>
      <c r="Z463" s="384"/>
      <c r="AA463" s="384"/>
      <c r="AB463" s="384"/>
      <c r="AC463" s="384"/>
      <c r="AD463" s="384"/>
      <c r="AE463" s="384"/>
    </row>
    <row r="464" spans="1:31" s="405" customFormat="1" ht="27" hidden="1" customHeight="1">
      <c r="A464" s="839"/>
      <c r="B464" s="839"/>
      <c r="C464" s="845"/>
      <c r="D464" s="846"/>
      <c r="E464" s="846"/>
      <c r="F464" s="846"/>
      <c r="G464" s="790"/>
      <c r="H464" s="790"/>
      <c r="I464" s="790"/>
      <c r="J464" s="790"/>
      <c r="K464" s="790"/>
      <c r="L464" s="832"/>
      <c r="P464" s="856"/>
      <c r="Q464" s="384"/>
      <c r="R464" s="384"/>
      <c r="S464" s="384"/>
      <c r="T464" s="384"/>
      <c r="U464" s="384"/>
      <c r="V464" s="384"/>
      <c r="W464" s="384"/>
      <c r="X464" s="384"/>
      <c r="Y464" s="384"/>
      <c r="Z464" s="384"/>
      <c r="AA464" s="384"/>
      <c r="AB464" s="384"/>
      <c r="AC464" s="384"/>
      <c r="AD464" s="384"/>
      <c r="AE464" s="384"/>
    </row>
    <row r="465" spans="1:31" s="405" customFormat="1" ht="27" hidden="1" customHeight="1">
      <c r="A465" s="839"/>
      <c r="B465" s="839"/>
      <c r="C465" s="845"/>
      <c r="D465" s="846"/>
      <c r="E465" s="846"/>
      <c r="F465" s="846"/>
      <c r="G465" s="790"/>
      <c r="H465" s="790"/>
      <c r="I465" s="790"/>
      <c r="J465" s="790"/>
      <c r="K465" s="790"/>
      <c r="L465" s="832"/>
      <c r="P465" s="856"/>
      <c r="Q465" s="384"/>
      <c r="R465" s="384"/>
      <c r="S465" s="384"/>
      <c r="T465" s="384"/>
      <c r="U465" s="384"/>
      <c r="V465" s="384"/>
      <c r="W465" s="384"/>
      <c r="X465" s="384"/>
      <c r="Y465" s="384"/>
      <c r="Z465" s="384"/>
      <c r="AA465" s="384"/>
      <c r="AB465" s="384"/>
      <c r="AC465" s="384"/>
      <c r="AD465" s="384"/>
      <c r="AE465" s="384"/>
    </row>
    <row r="466" spans="1:31" s="405" customFormat="1" ht="27" hidden="1" customHeight="1">
      <c r="A466" s="839"/>
      <c r="B466" s="839"/>
      <c r="C466" s="845"/>
      <c r="D466" s="846"/>
      <c r="E466" s="846"/>
      <c r="F466" s="846"/>
      <c r="G466" s="790"/>
      <c r="H466" s="790"/>
      <c r="I466" s="790"/>
      <c r="J466" s="790"/>
      <c r="K466" s="790"/>
      <c r="L466" s="832"/>
      <c r="P466" s="856"/>
      <c r="Q466" s="384"/>
      <c r="R466" s="384"/>
      <c r="S466" s="384"/>
      <c r="T466" s="384"/>
      <c r="U466" s="384"/>
      <c r="V466" s="384"/>
      <c r="W466" s="384"/>
      <c r="X466" s="384"/>
      <c r="Y466" s="384"/>
      <c r="Z466" s="384"/>
      <c r="AA466" s="384"/>
      <c r="AB466" s="384"/>
      <c r="AC466" s="384"/>
      <c r="AD466" s="384"/>
      <c r="AE466" s="384"/>
    </row>
    <row r="467" spans="1:31" s="405" customFormat="1" ht="27" hidden="1" customHeight="1">
      <c r="A467" s="839"/>
      <c r="B467" s="839"/>
      <c r="C467" s="845"/>
      <c r="D467" s="846"/>
      <c r="E467" s="846"/>
      <c r="F467" s="846"/>
      <c r="G467" s="790"/>
      <c r="H467" s="790"/>
      <c r="I467" s="790"/>
      <c r="J467" s="790"/>
      <c r="K467" s="790"/>
      <c r="L467" s="832"/>
      <c r="P467" s="856"/>
      <c r="Q467" s="384"/>
      <c r="R467" s="384"/>
      <c r="S467" s="384"/>
      <c r="T467" s="384"/>
      <c r="U467" s="384"/>
      <c r="V467" s="384"/>
      <c r="W467" s="384"/>
      <c r="X467" s="384"/>
      <c r="Y467" s="384"/>
      <c r="Z467" s="384"/>
      <c r="AA467" s="384"/>
      <c r="AB467" s="384"/>
      <c r="AC467" s="384"/>
      <c r="AD467" s="384"/>
      <c r="AE467" s="384"/>
    </row>
    <row r="468" spans="1:31" s="405" customFormat="1" ht="27" hidden="1" customHeight="1">
      <c r="A468" s="384"/>
      <c r="B468" s="1064" t="s">
        <v>38</v>
      </c>
      <c r="C468" s="1065"/>
      <c r="D468" s="1066"/>
      <c r="E468" s="835"/>
      <c r="F468" s="893">
        <f>SUM(F448:F467)</f>
        <v>0</v>
      </c>
      <c r="G468" s="830"/>
      <c r="H468" s="830"/>
      <c r="I468" s="830"/>
      <c r="J468" s="830"/>
      <c r="K468" s="830"/>
      <c r="L468" s="831"/>
      <c r="P468" s="856"/>
      <c r="Q468" s="384"/>
      <c r="R468" s="384"/>
      <c r="S468" s="384"/>
      <c r="T468" s="384"/>
      <c r="U468" s="384"/>
      <c r="V468" s="384"/>
      <c r="W468" s="384"/>
      <c r="X468" s="384"/>
      <c r="Y468" s="384"/>
      <c r="Z468" s="384"/>
      <c r="AA468" s="384"/>
      <c r="AB468" s="384"/>
      <c r="AC468" s="384"/>
      <c r="AD468" s="384"/>
      <c r="AE468" s="384"/>
    </row>
    <row r="469" spans="1:31" s="405" customFormat="1" ht="27" hidden="1" customHeight="1">
      <c r="A469" s="839"/>
      <c r="B469" s="839"/>
      <c r="C469" s="825"/>
      <c r="D469" s="826"/>
      <c r="E469" s="826"/>
      <c r="F469" s="826"/>
      <c r="G469" s="826"/>
      <c r="H469" s="826"/>
      <c r="I469" s="827"/>
      <c r="J469" s="827"/>
      <c r="K469" s="827"/>
      <c r="L469" s="828"/>
      <c r="P469" s="856"/>
      <c r="Q469" s="384"/>
      <c r="R469" s="384"/>
      <c r="S469" s="384"/>
      <c r="T469" s="384"/>
      <c r="U469" s="384"/>
      <c r="V469" s="384"/>
      <c r="W469" s="384"/>
      <c r="X469" s="384"/>
      <c r="Y469" s="384"/>
      <c r="Z469" s="384"/>
      <c r="AA469" s="384"/>
      <c r="AB469" s="384"/>
      <c r="AC469" s="384"/>
      <c r="AD469" s="384"/>
      <c r="AE469" s="384"/>
    </row>
    <row r="470" spans="1:31" s="405" customFormat="1" ht="27" hidden="1" customHeight="1">
      <c r="A470" s="839"/>
      <c r="B470" s="839"/>
      <c r="C470" s="829"/>
      <c r="D470" s="826"/>
      <c r="E470" s="826"/>
      <c r="F470" s="826"/>
      <c r="G470" s="826"/>
      <c r="H470" s="826"/>
      <c r="I470" s="830"/>
      <c r="J470" s="830"/>
      <c r="K470" s="830"/>
      <c r="L470" s="831"/>
      <c r="P470" s="856"/>
      <c r="Q470" s="384"/>
      <c r="R470" s="384"/>
      <c r="S470" s="384"/>
      <c r="T470" s="384"/>
      <c r="U470" s="384"/>
      <c r="V470" s="384"/>
      <c r="W470" s="384"/>
      <c r="X470" s="384"/>
      <c r="Y470" s="384"/>
      <c r="Z470" s="384"/>
      <c r="AA470" s="384"/>
      <c r="AB470" s="384"/>
      <c r="AC470" s="384"/>
      <c r="AD470" s="384"/>
      <c r="AE470" s="384"/>
    </row>
    <row r="471" spans="1:31" s="405" customFormat="1" ht="27" hidden="1" customHeight="1">
      <c r="A471" s="839"/>
      <c r="B471" s="839"/>
      <c r="C471" s="825"/>
      <c r="D471" s="826"/>
      <c r="E471" s="826"/>
      <c r="F471" s="826"/>
      <c r="G471" s="826"/>
      <c r="H471" s="826"/>
      <c r="I471" s="790"/>
      <c r="J471" s="790"/>
      <c r="K471" s="790"/>
      <c r="L471" s="832"/>
      <c r="P471" s="856"/>
      <c r="Q471" s="384"/>
      <c r="R471" s="384"/>
      <c r="S471" s="384"/>
      <c r="T471" s="384"/>
      <c r="U471" s="384"/>
      <c r="V471" s="384"/>
      <c r="W471" s="384"/>
      <c r="X471" s="384"/>
      <c r="Y471" s="384"/>
      <c r="Z471" s="384"/>
      <c r="AA471" s="384"/>
      <c r="AB471" s="384"/>
      <c r="AC471" s="384"/>
      <c r="AD471" s="384"/>
      <c r="AE471" s="384"/>
    </row>
    <row r="472" spans="1:31" s="405" customFormat="1" ht="27" hidden="1" customHeight="1">
      <c r="A472" s="839"/>
      <c r="B472" s="839"/>
      <c r="C472" s="825"/>
      <c r="D472" s="826"/>
      <c r="E472" s="826"/>
      <c r="F472" s="826"/>
      <c r="G472" s="826"/>
      <c r="H472" s="826"/>
      <c r="I472" s="827"/>
      <c r="J472" s="827"/>
      <c r="K472" s="827"/>
      <c r="L472" s="828"/>
      <c r="P472" s="856"/>
      <c r="Q472" s="384"/>
      <c r="R472" s="384"/>
      <c r="S472" s="384"/>
      <c r="T472" s="384"/>
      <c r="U472" s="384"/>
      <c r="V472" s="384"/>
      <c r="W472" s="384"/>
      <c r="X472" s="384"/>
      <c r="Y472" s="384"/>
      <c r="Z472" s="384"/>
      <c r="AA472" s="384"/>
      <c r="AB472" s="384"/>
      <c r="AC472" s="384"/>
      <c r="AD472" s="384"/>
      <c r="AE472" s="384"/>
    </row>
    <row r="473" spans="1:31" s="405" customFormat="1" ht="27" hidden="1" customHeight="1">
      <c r="A473" s="839"/>
      <c r="B473" s="839"/>
      <c r="C473" s="825"/>
      <c r="D473" s="826"/>
      <c r="E473" s="826"/>
      <c r="F473" s="826"/>
      <c r="G473" s="826"/>
      <c r="H473" s="826"/>
      <c r="I473" s="827"/>
      <c r="J473" s="827"/>
      <c r="K473" s="827"/>
      <c r="L473" s="828"/>
      <c r="P473" s="856"/>
      <c r="Q473" s="384"/>
      <c r="R473" s="384"/>
      <c r="S473" s="384"/>
      <c r="T473" s="384"/>
      <c r="U473" s="384"/>
      <c r="V473" s="384"/>
      <c r="W473" s="384"/>
      <c r="X473" s="384"/>
      <c r="Y473" s="384"/>
      <c r="Z473" s="384"/>
      <c r="AA473" s="384"/>
      <c r="AB473" s="384"/>
      <c r="AC473" s="384"/>
      <c r="AD473" s="384"/>
      <c r="AE473" s="384"/>
    </row>
    <row r="474" spans="1:31" s="405" customFormat="1" ht="27" hidden="1" customHeight="1">
      <c r="A474" s="839"/>
      <c r="B474" s="839"/>
      <c r="C474" s="825"/>
      <c r="D474" s="826"/>
      <c r="E474" s="826"/>
      <c r="F474" s="826"/>
      <c r="G474" s="826"/>
      <c r="H474" s="826"/>
      <c r="I474" s="827"/>
      <c r="J474" s="827"/>
      <c r="K474" s="827"/>
      <c r="L474" s="828"/>
      <c r="P474" s="856"/>
      <c r="Q474" s="384"/>
      <c r="R474" s="384"/>
      <c r="S474" s="384"/>
      <c r="T474" s="384"/>
      <c r="U474" s="384"/>
      <c r="V474" s="384"/>
      <c r="W474" s="384"/>
      <c r="X474" s="384"/>
      <c r="Y474" s="384"/>
      <c r="Z474" s="384"/>
      <c r="AA474" s="384"/>
      <c r="AB474" s="384"/>
      <c r="AC474" s="384"/>
      <c r="AD474" s="384"/>
      <c r="AE474" s="384"/>
    </row>
    <row r="475" spans="1:31" s="405" customFormat="1" ht="27" hidden="1" customHeight="1">
      <c r="A475" s="839"/>
      <c r="B475" s="839"/>
      <c r="C475" s="825"/>
      <c r="D475" s="826"/>
      <c r="E475" s="826"/>
      <c r="F475" s="826"/>
      <c r="G475" s="826"/>
      <c r="H475" s="826"/>
      <c r="I475" s="827"/>
      <c r="J475" s="827"/>
      <c r="K475" s="827"/>
      <c r="L475" s="828"/>
      <c r="P475" s="856"/>
      <c r="Q475" s="384"/>
      <c r="R475" s="384"/>
      <c r="S475" s="384"/>
      <c r="T475" s="384"/>
      <c r="U475" s="384"/>
      <c r="V475" s="384"/>
      <c r="W475" s="384"/>
      <c r="X475" s="384"/>
      <c r="Y475" s="384"/>
      <c r="Z475" s="384"/>
      <c r="AA475" s="384"/>
      <c r="AB475" s="384"/>
      <c r="AC475" s="384"/>
      <c r="AD475" s="384"/>
      <c r="AE475" s="384"/>
    </row>
    <row r="476" spans="1:31" s="405" customFormat="1" ht="27" hidden="1" customHeight="1">
      <c r="A476" s="839"/>
      <c r="B476" s="839"/>
      <c r="C476" s="843"/>
      <c r="D476" s="844"/>
      <c r="E476" s="844"/>
      <c r="F476" s="844"/>
      <c r="G476" s="827"/>
      <c r="H476" s="827"/>
      <c r="I476" s="827"/>
      <c r="J476" s="827"/>
      <c r="K476" s="827"/>
      <c r="L476" s="828"/>
      <c r="P476" s="856"/>
      <c r="Q476" s="384"/>
      <c r="R476" s="384"/>
      <c r="S476" s="384"/>
      <c r="T476" s="384"/>
      <c r="U476" s="384"/>
      <c r="V476" s="384"/>
      <c r="W476" s="384"/>
      <c r="X476" s="384"/>
      <c r="Y476" s="384"/>
      <c r="Z476" s="384"/>
      <c r="AA476" s="384"/>
      <c r="AB476" s="384"/>
      <c r="AC476" s="384"/>
      <c r="AD476" s="384"/>
      <c r="AE476" s="384"/>
    </row>
    <row r="477" spans="1:31" s="405" customFormat="1" ht="27" hidden="1" customHeight="1">
      <c r="A477" s="839"/>
      <c r="B477" s="839"/>
      <c r="C477" s="845"/>
      <c r="D477" s="846"/>
      <c r="E477" s="846"/>
      <c r="F477" s="846"/>
      <c r="G477" s="827"/>
      <c r="H477" s="840"/>
      <c r="I477" s="827"/>
      <c r="J477" s="827"/>
      <c r="K477" s="827"/>
      <c r="L477" s="828"/>
      <c r="P477" s="856"/>
      <c r="Q477" s="384"/>
      <c r="R477" s="384"/>
      <c r="S477" s="384"/>
      <c r="T477" s="384"/>
      <c r="U477" s="384"/>
      <c r="V477" s="384"/>
      <c r="W477" s="384"/>
      <c r="X477" s="384"/>
      <c r="Y477" s="384"/>
      <c r="Z477" s="384"/>
      <c r="AA477" s="384"/>
      <c r="AB477" s="384"/>
      <c r="AC477" s="384"/>
      <c r="AD477" s="384"/>
      <c r="AE477" s="384"/>
    </row>
    <row r="478" spans="1:31" s="405" customFormat="1" ht="27" hidden="1" customHeight="1">
      <c r="A478" s="839"/>
      <c r="B478" s="839"/>
      <c r="C478" s="845"/>
      <c r="D478" s="846"/>
      <c r="E478" s="846"/>
      <c r="F478" s="846"/>
      <c r="G478" s="827"/>
      <c r="H478" s="827"/>
      <c r="I478" s="827"/>
      <c r="J478" s="827"/>
      <c r="K478" s="827"/>
      <c r="L478" s="828"/>
      <c r="P478" s="856"/>
      <c r="Q478" s="384"/>
      <c r="R478" s="384"/>
      <c r="S478" s="384"/>
      <c r="T478" s="384"/>
      <c r="U478" s="384"/>
      <c r="V478" s="384"/>
      <c r="W478" s="384"/>
      <c r="X478" s="384"/>
      <c r="Y478" s="384"/>
      <c r="Z478" s="384"/>
      <c r="AA478" s="384"/>
      <c r="AB478" s="384"/>
      <c r="AC478" s="384"/>
      <c r="AD478" s="384"/>
      <c r="AE478" s="384"/>
    </row>
    <row r="479" spans="1:31" s="405" customFormat="1" ht="27" hidden="1" customHeight="1">
      <c r="A479" s="839"/>
      <c r="B479" s="839"/>
      <c r="C479" s="845"/>
      <c r="D479" s="846"/>
      <c r="E479" s="846"/>
      <c r="F479" s="846"/>
      <c r="G479" s="827"/>
      <c r="H479" s="827"/>
      <c r="I479" s="827"/>
      <c r="J479" s="827"/>
      <c r="K479" s="827"/>
      <c r="L479" s="828"/>
      <c r="P479" s="856"/>
      <c r="Q479" s="384"/>
      <c r="R479" s="384"/>
      <c r="S479" s="384"/>
      <c r="T479" s="384"/>
      <c r="U479" s="384"/>
      <c r="V479" s="384"/>
      <c r="W479" s="384"/>
      <c r="X479" s="384"/>
      <c r="Y479" s="384"/>
      <c r="Z479" s="384"/>
      <c r="AA479" s="384"/>
      <c r="AB479" s="384"/>
      <c r="AC479" s="384"/>
      <c r="AD479" s="384"/>
      <c r="AE479" s="384"/>
    </row>
    <row r="480" spans="1:31" s="405" customFormat="1" ht="27" hidden="1" customHeight="1">
      <c r="A480" s="839"/>
      <c r="B480" s="839"/>
      <c r="C480" s="845"/>
      <c r="D480" s="846"/>
      <c r="E480" s="846"/>
      <c r="F480" s="846"/>
      <c r="G480" s="827"/>
      <c r="H480" s="827"/>
      <c r="I480" s="827"/>
      <c r="J480" s="827"/>
      <c r="K480" s="827"/>
      <c r="L480" s="828"/>
      <c r="P480" s="856"/>
      <c r="Q480" s="384"/>
      <c r="R480" s="384"/>
      <c r="S480" s="384"/>
      <c r="T480" s="384"/>
      <c r="U480" s="384"/>
      <c r="V480" s="384"/>
      <c r="W480" s="384"/>
      <c r="X480" s="384"/>
      <c r="Y480" s="384"/>
      <c r="Z480" s="384"/>
      <c r="AA480" s="384"/>
      <c r="AB480" s="384"/>
      <c r="AC480" s="384"/>
      <c r="AD480" s="384"/>
      <c r="AE480" s="384"/>
    </row>
    <row r="481" spans="1:31" s="405" customFormat="1" ht="27" hidden="1" customHeight="1">
      <c r="A481" s="839"/>
      <c r="B481" s="839"/>
      <c r="C481" s="845"/>
      <c r="D481" s="846"/>
      <c r="E481" s="846"/>
      <c r="F481" s="846"/>
      <c r="G481" s="827"/>
      <c r="H481" s="841"/>
      <c r="I481" s="827"/>
      <c r="J481" s="827"/>
      <c r="K481" s="827"/>
      <c r="L481" s="828"/>
      <c r="P481" s="856"/>
      <c r="Q481" s="384"/>
      <c r="R481" s="384"/>
      <c r="S481" s="384"/>
      <c r="T481" s="384"/>
      <c r="U481" s="384"/>
      <c r="V481" s="384"/>
      <c r="W481" s="384"/>
      <c r="X481" s="384"/>
      <c r="Y481" s="384"/>
      <c r="Z481" s="384"/>
      <c r="AA481" s="384"/>
      <c r="AB481" s="384"/>
      <c r="AC481" s="384"/>
      <c r="AD481" s="384"/>
      <c r="AE481" s="384"/>
    </row>
    <row r="482" spans="1:31" s="405" customFormat="1" ht="27" hidden="1" customHeight="1">
      <c r="A482" s="839"/>
      <c r="B482" s="839"/>
      <c r="C482" s="845"/>
      <c r="D482" s="846"/>
      <c r="E482" s="846"/>
      <c r="F482" s="846"/>
      <c r="G482" s="790"/>
      <c r="H482" s="842"/>
      <c r="I482" s="790"/>
      <c r="J482" s="790"/>
      <c r="K482" s="790"/>
      <c r="L482" s="832"/>
      <c r="P482" s="856"/>
      <c r="Q482" s="384"/>
      <c r="R482" s="384"/>
      <c r="S482" s="384"/>
      <c r="T482" s="384"/>
      <c r="U482" s="384"/>
      <c r="V482" s="384"/>
      <c r="W482" s="384"/>
      <c r="X482" s="384"/>
      <c r="Y482" s="384"/>
      <c r="Z482" s="384"/>
      <c r="AA482" s="384"/>
      <c r="AB482" s="384"/>
      <c r="AC482" s="384"/>
      <c r="AD482" s="384"/>
      <c r="AE482" s="384"/>
    </row>
    <row r="483" spans="1:31" s="405" customFormat="1" ht="27" hidden="1" customHeight="1">
      <c r="A483" s="839"/>
      <c r="B483" s="839"/>
      <c r="C483" s="845"/>
      <c r="D483" s="846"/>
      <c r="E483" s="846"/>
      <c r="F483" s="846"/>
      <c r="G483" s="790"/>
      <c r="H483" s="790"/>
      <c r="I483" s="790"/>
      <c r="J483" s="790"/>
      <c r="K483" s="790"/>
      <c r="L483" s="832"/>
      <c r="P483" s="856"/>
      <c r="Q483" s="384"/>
      <c r="R483" s="384"/>
      <c r="S483" s="384"/>
      <c r="T483" s="384"/>
      <c r="U483" s="384"/>
      <c r="V483" s="384"/>
      <c r="W483" s="384"/>
      <c r="X483" s="384"/>
      <c r="Y483" s="384"/>
      <c r="Z483" s="384"/>
      <c r="AA483" s="384"/>
      <c r="AB483" s="384"/>
      <c r="AC483" s="384"/>
      <c r="AD483" s="384"/>
      <c r="AE483" s="384"/>
    </row>
    <row r="484" spans="1:31" s="405" customFormat="1" ht="27" hidden="1" customHeight="1">
      <c r="A484" s="839"/>
      <c r="B484" s="839"/>
      <c r="C484" s="845"/>
      <c r="D484" s="846"/>
      <c r="E484" s="846"/>
      <c r="F484" s="846"/>
      <c r="G484" s="790"/>
      <c r="H484" s="790"/>
      <c r="I484" s="790"/>
      <c r="J484" s="790"/>
      <c r="K484" s="790"/>
      <c r="L484" s="832"/>
      <c r="P484" s="856"/>
      <c r="Q484" s="384"/>
      <c r="R484" s="384"/>
      <c r="S484" s="384"/>
      <c r="T484" s="384"/>
      <c r="U484" s="384"/>
      <c r="V484" s="384"/>
      <c r="W484" s="384"/>
      <c r="X484" s="384"/>
      <c r="Y484" s="384"/>
      <c r="Z484" s="384"/>
      <c r="AA484" s="384"/>
      <c r="AB484" s="384"/>
      <c r="AC484" s="384"/>
      <c r="AD484" s="384"/>
      <c r="AE484" s="384"/>
    </row>
    <row r="485" spans="1:31" s="405" customFormat="1" ht="27" hidden="1" customHeight="1">
      <c r="A485" s="839"/>
      <c r="B485" s="839"/>
      <c r="C485" s="845"/>
      <c r="D485" s="846"/>
      <c r="E485" s="846"/>
      <c r="F485" s="846"/>
      <c r="G485" s="790"/>
      <c r="H485" s="790"/>
      <c r="I485" s="790"/>
      <c r="J485" s="790"/>
      <c r="K485" s="790"/>
      <c r="L485" s="832"/>
      <c r="P485" s="856"/>
      <c r="Q485" s="384"/>
      <c r="R485" s="384"/>
      <c r="S485" s="384"/>
      <c r="T485" s="384"/>
      <c r="U485" s="384"/>
      <c r="V485" s="384"/>
      <c r="W485" s="384"/>
      <c r="X485" s="384"/>
      <c r="Y485" s="384"/>
      <c r="Z485" s="384"/>
      <c r="AA485" s="384"/>
      <c r="AB485" s="384"/>
      <c r="AC485" s="384"/>
      <c r="AD485" s="384"/>
      <c r="AE485" s="384"/>
    </row>
    <row r="486" spans="1:31" s="405" customFormat="1" ht="27" hidden="1" customHeight="1">
      <c r="A486" s="839"/>
      <c r="B486" s="839"/>
      <c r="C486" s="845"/>
      <c r="D486" s="846"/>
      <c r="E486" s="846"/>
      <c r="F486" s="846"/>
      <c r="G486" s="790"/>
      <c r="H486" s="790"/>
      <c r="I486" s="790"/>
      <c r="J486" s="790"/>
      <c r="K486" s="790"/>
      <c r="L486" s="832"/>
      <c r="P486" s="856"/>
      <c r="Q486" s="384"/>
      <c r="R486" s="384"/>
      <c r="S486" s="384"/>
      <c r="T486" s="384"/>
      <c r="U486" s="384"/>
      <c r="V486" s="384"/>
      <c r="W486" s="384"/>
      <c r="X486" s="384"/>
      <c r="Y486" s="384"/>
      <c r="Z486" s="384"/>
      <c r="AA486" s="384"/>
      <c r="AB486" s="384"/>
      <c r="AC486" s="384"/>
      <c r="AD486" s="384"/>
      <c r="AE486" s="384"/>
    </row>
    <row r="487" spans="1:31" s="405" customFormat="1" ht="27" hidden="1" customHeight="1">
      <c r="A487" s="839"/>
      <c r="B487" s="839"/>
      <c r="C487" s="845"/>
      <c r="D487" s="846"/>
      <c r="E487" s="846"/>
      <c r="F487" s="846"/>
      <c r="G487" s="790"/>
      <c r="H487" s="790"/>
      <c r="I487" s="790"/>
      <c r="J487" s="790"/>
      <c r="K487" s="790"/>
      <c r="L487" s="832"/>
      <c r="P487" s="856"/>
      <c r="Q487" s="384"/>
      <c r="R487" s="384"/>
      <c r="S487" s="384"/>
      <c r="T487" s="384"/>
      <c r="U487" s="384"/>
      <c r="V487" s="384"/>
      <c r="W487" s="384"/>
      <c r="X487" s="384"/>
      <c r="Y487" s="384"/>
      <c r="Z487" s="384"/>
      <c r="AA487" s="384"/>
      <c r="AB487" s="384"/>
      <c r="AC487" s="384"/>
      <c r="AD487" s="384"/>
      <c r="AE487" s="384"/>
    </row>
    <row r="488" spans="1:31" s="405" customFormat="1" ht="27" hidden="1" customHeight="1">
      <c r="A488" s="839"/>
      <c r="B488" s="839"/>
      <c r="C488" s="845"/>
      <c r="D488" s="846"/>
      <c r="E488" s="846"/>
      <c r="F488" s="846"/>
      <c r="G488" s="790"/>
      <c r="H488" s="790"/>
      <c r="I488" s="790"/>
      <c r="J488" s="790"/>
      <c r="K488" s="790"/>
      <c r="L488" s="832"/>
      <c r="P488" s="856"/>
      <c r="Q488" s="384"/>
      <c r="R488" s="384"/>
      <c r="S488" s="384"/>
      <c r="T488" s="384"/>
      <c r="U488" s="384"/>
      <c r="V488" s="384"/>
      <c r="W488" s="384"/>
      <c r="X488" s="384"/>
      <c r="Y488" s="384"/>
      <c r="Z488" s="384"/>
      <c r="AA488" s="384"/>
      <c r="AB488" s="384"/>
      <c r="AC488" s="384"/>
      <c r="AD488" s="384"/>
      <c r="AE488" s="384"/>
    </row>
    <row r="489" spans="1:31" s="405" customFormat="1" ht="27" hidden="1" customHeight="1">
      <c r="A489" s="384"/>
      <c r="B489" s="1064" t="s">
        <v>38</v>
      </c>
      <c r="C489" s="1065"/>
      <c r="D489" s="1066"/>
      <c r="E489" s="835"/>
      <c r="F489" s="893">
        <f>SUM(F469:F488)</f>
        <v>0</v>
      </c>
      <c r="G489" s="830"/>
      <c r="H489" s="830"/>
      <c r="I489" s="830"/>
      <c r="J489" s="830"/>
      <c r="K489" s="830"/>
      <c r="L489" s="831"/>
      <c r="P489" s="856"/>
      <c r="Q489" s="384"/>
      <c r="R489" s="384"/>
      <c r="S489" s="384"/>
      <c r="T489" s="384"/>
      <c r="U489" s="384"/>
      <c r="V489" s="384"/>
      <c r="W489" s="384"/>
      <c r="X489" s="384"/>
      <c r="Y489" s="384"/>
      <c r="Z489" s="384"/>
      <c r="AA489" s="384"/>
      <c r="AB489" s="384"/>
      <c r="AC489" s="384"/>
      <c r="AD489" s="384"/>
      <c r="AE489" s="384"/>
    </row>
    <row r="490" spans="1:31" s="405" customFormat="1" ht="27" hidden="1" customHeight="1">
      <c r="A490" s="839"/>
      <c r="B490" s="839"/>
      <c r="C490" s="825"/>
      <c r="D490" s="826"/>
      <c r="E490" s="826"/>
      <c r="F490" s="826"/>
      <c r="G490" s="826"/>
      <c r="H490" s="826"/>
      <c r="I490" s="827"/>
      <c r="J490" s="827"/>
      <c r="K490" s="827"/>
      <c r="L490" s="828"/>
      <c r="P490" s="856"/>
      <c r="Q490" s="384"/>
      <c r="R490" s="384"/>
      <c r="S490" s="384"/>
      <c r="T490" s="384"/>
      <c r="U490" s="384"/>
      <c r="V490" s="384"/>
      <c r="W490" s="384"/>
      <c r="X490" s="384"/>
      <c r="Y490" s="384"/>
      <c r="Z490" s="384"/>
      <c r="AA490" s="384"/>
      <c r="AB490" s="384"/>
      <c r="AC490" s="384"/>
      <c r="AD490" s="384"/>
      <c r="AE490" s="384"/>
    </row>
    <row r="491" spans="1:31" s="405" customFormat="1" ht="27" hidden="1" customHeight="1">
      <c r="A491" s="839"/>
      <c r="B491" s="839"/>
      <c r="C491" s="829"/>
      <c r="D491" s="826"/>
      <c r="E491" s="826"/>
      <c r="F491" s="826"/>
      <c r="G491" s="826"/>
      <c r="H491" s="826"/>
      <c r="I491" s="830"/>
      <c r="J491" s="830"/>
      <c r="K491" s="830"/>
      <c r="L491" s="831"/>
      <c r="P491" s="856"/>
      <c r="Q491" s="384"/>
      <c r="R491" s="384"/>
      <c r="S491" s="384"/>
      <c r="T491" s="384"/>
      <c r="U491" s="384"/>
      <c r="V491" s="384"/>
      <c r="W491" s="384"/>
      <c r="X491" s="384"/>
      <c r="Y491" s="384"/>
      <c r="Z491" s="384"/>
      <c r="AA491" s="384"/>
      <c r="AB491" s="384"/>
      <c r="AC491" s="384"/>
      <c r="AD491" s="384"/>
      <c r="AE491" s="384"/>
    </row>
    <row r="492" spans="1:31" s="405" customFormat="1" ht="27" hidden="1" customHeight="1">
      <c r="A492" s="839"/>
      <c r="B492" s="839"/>
      <c r="C492" s="825"/>
      <c r="D492" s="826"/>
      <c r="E492" s="826"/>
      <c r="F492" s="826"/>
      <c r="G492" s="826"/>
      <c r="H492" s="826"/>
      <c r="I492" s="790"/>
      <c r="J492" s="790"/>
      <c r="K492" s="790"/>
      <c r="L492" s="832"/>
      <c r="P492" s="856"/>
      <c r="Q492" s="384"/>
      <c r="R492" s="384"/>
      <c r="S492" s="384"/>
      <c r="T492" s="384"/>
      <c r="U492" s="384"/>
      <c r="V492" s="384"/>
      <c r="W492" s="384"/>
      <c r="X492" s="384"/>
      <c r="Y492" s="384"/>
      <c r="Z492" s="384"/>
      <c r="AA492" s="384"/>
      <c r="AB492" s="384"/>
      <c r="AC492" s="384"/>
      <c r="AD492" s="384"/>
      <c r="AE492" s="384"/>
    </row>
    <row r="493" spans="1:31" s="405" customFormat="1" ht="27" hidden="1" customHeight="1">
      <c r="A493" s="839"/>
      <c r="B493" s="839"/>
      <c r="C493" s="825"/>
      <c r="D493" s="826"/>
      <c r="E493" s="826"/>
      <c r="F493" s="826"/>
      <c r="G493" s="826"/>
      <c r="H493" s="826"/>
      <c r="I493" s="827"/>
      <c r="J493" s="827"/>
      <c r="K493" s="827"/>
      <c r="L493" s="828"/>
      <c r="P493" s="856"/>
      <c r="Q493" s="384"/>
      <c r="R493" s="384"/>
      <c r="S493" s="384"/>
      <c r="T493" s="384"/>
      <c r="U493" s="384"/>
      <c r="V493" s="384"/>
      <c r="W493" s="384"/>
      <c r="X493" s="384"/>
      <c r="Y493" s="384"/>
      <c r="Z493" s="384"/>
      <c r="AA493" s="384"/>
      <c r="AB493" s="384"/>
      <c r="AC493" s="384"/>
      <c r="AD493" s="384"/>
      <c r="AE493" s="384"/>
    </row>
    <row r="494" spans="1:31" s="405" customFormat="1" ht="27" hidden="1" customHeight="1">
      <c r="A494" s="839"/>
      <c r="B494" s="839"/>
      <c r="C494" s="825"/>
      <c r="D494" s="826"/>
      <c r="E494" s="826"/>
      <c r="F494" s="826"/>
      <c r="G494" s="826"/>
      <c r="H494" s="826"/>
      <c r="I494" s="827"/>
      <c r="J494" s="827"/>
      <c r="K494" s="827"/>
      <c r="L494" s="828"/>
      <c r="P494" s="856"/>
      <c r="Q494" s="384"/>
      <c r="R494" s="384"/>
      <c r="S494" s="384"/>
      <c r="T494" s="384"/>
      <c r="U494" s="384"/>
      <c r="V494" s="384"/>
      <c r="W494" s="384"/>
      <c r="X494" s="384"/>
      <c r="Y494" s="384"/>
      <c r="Z494" s="384"/>
      <c r="AA494" s="384"/>
      <c r="AB494" s="384"/>
      <c r="AC494" s="384"/>
      <c r="AD494" s="384"/>
      <c r="AE494" s="384"/>
    </row>
    <row r="495" spans="1:31" s="405" customFormat="1" ht="27" hidden="1" customHeight="1">
      <c r="A495" s="839"/>
      <c r="B495" s="839"/>
      <c r="C495" s="825"/>
      <c r="D495" s="826"/>
      <c r="E495" s="826"/>
      <c r="F495" s="826"/>
      <c r="G495" s="826"/>
      <c r="H495" s="826"/>
      <c r="I495" s="827"/>
      <c r="J495" s="827"/>
      <c r="K495" s="827"/>
      <c r="L495" s="828"/>
      <c r="P495" s="856"/>
      <c r="Q495" s="384"/>
      <c r="R495" s="384"/>
      <c r="S495" s="384"/>
      <c r="T495" s="384"/>
      <c r="U495" s="384"/>
      <c r="V495" s="384"/>
      <c r="W495" s="384"/>
      <c r="X495" s="384"/>
      <c r="Y495" s="384"/>
      <c r="Z495" s="384"/>
      <c r="AA495" s="384"/>
      <c r="AB495" s="384"/>
      <c r="AC495" s="384"/>
      <c r="AD495" s="384"/>
      <c r="AE495" s="384"/>
    </row>
    <row r="496" spans="1:31" s="405" customFormat="1" ht="27" hidden="1" customHeight="1">
      <c r="A496" s="839"/>
      <c r="B496" s="839"/>
      <c r="C496" s="825"/>
      <c r="D496" s="826"/>
      <c r="E496" s="826"/>
      <c r="F496" s="826"/>
      <c r="G496" s="826"/>
      <c r="H496" s="826"/>
      <c r="I496" s="827"/>
      <c r="J496" s="827"/>
      <c r="K496" s="827"/>
      <c r="L496" s="828"/>
      <c r="P496" s="856"/>
      <c r="Q496" s="384"/>
      <c r="R496" s="384"/>
      <c r="S496" s="384"/>
      <c r="T496" s="384"/>
      <c r="U496" s="384"/>
      <c r="V496" s="384"/>
      <c r="W496" s="384"/>
      <c r="X496" s="384"/>
      <c r="Y496" s="384"/>
      <c r="Z496" s="384"/>
      <c r="AA496" s="384"/>
      <c r="AB496" s="384"/>
      <c r="AC496" s="384"/>
      <c r="AD496" s="384"/>
      <c r="AE496" s="384"/>
    </row>
    <row r="497" spans="1:31" s="405" customFormat="1" ht="27" hidden="1" customHeight="1">
      <c r="A497" s="839"/>
      <c r="B497" s="839"/>
      <c r="C497" s="843"/>
      <c r="D497" s="844"/>
      <c r="E497" s="844"/>
      <c r="F497" s="844"/>
      <c r="G497" s="827"/>
      <c r="H497" s="827"/>
      <c r="I497" s="827"/>
      <c r="J497" s="827"/>
      <c r="K497" s="827"/>
      <c r="L497" s="828"/>
      <c r="P497" s="856"/>
      <c r="Q497" s="384"/>
      <c r="R497" s="384"/>
      <c r="S497" s="384"/>
      <c r="T497" s="384"/>
      <c r="U497" s="384"/>
      <c r="V497" s="384"/>
      <c r="W497" s="384"/>
      <c r="X497" s="384"/>
      <c r="Y497" s="384"/>
      <c r="Z497" s="384"/>
      <c r="AA497" s="384"/>
      <c r="AB497" s="384"/>
      <c r="AC497" s="384"/>
      <c r="AD497" s="384"/>
      <c r="AE497" s="384"/>
    </row>
    <row r="498" spans="1:31" s="405" customFormat="1" ht="27" hidden="1" customHeight="1">
      <c r="A498" s="839"/>
      <c r="B498" s="839"/>
      <c r="C498" s="845"/>
      <c r="D498" s="846"/>
      <c r="E498" s="846"/>
      <c r="F498" s="846"/>
      <c r="G498" s="827"/>
      <c r="H498" s="840"/>
      <c r="I498" s="827"/>
      <c r="J498" s="827"/>
      <c r="K498" s="827"/>
      <c r="L498" s="828"/>
      <c r="P498" s="856"/>
      <c r="Q498" s="384"/>
      <c r="R498" s="384"/>
      <c r="S498" s="384"/>
      <c r="T498" s="384"/>
      <c r="U498" s="384"/>
      <c r="V498" s="384"/>
      <c r="W498" s="384"/>
      <c r="X498" s="384"/>
      <c r="Y498" s="384"/>
      <c r="Z498" s="384"/>
      <c r="AA498" s="384"/>
      <c r="AB498" s="384"/>
      <c r="AC498" s="384"/>
      <c r="AD498" s="384"/>
      <c r="AE498" s="384"/>
    </row>
    <row r="499" spans="1:31" s="405" customFormat="1" ht="27" hidden="1" customHeight="1">
      <c r="A499" s="839"/>
      <c r="B499" s="839"/>
      <c r="C499" s="845"/>
      <c r="D499" s="846"/>
      <c r="E499" s="846"/>
      <c r="F499" s="846"/>
      <c r="G499" s="827"/>
      <c r="H499" s="827"/>
      <c r="I499" s="827"/>
      <c r="J499" s="827"/>
      <c r="K499" s="827"/>
      <c r="L499" s="828"/>
      <c r="P499" s="856"/>
      <c r="Q499" s="384"/>
      <c r="R499" s="384"/>
      <c r="S499" s="384"/>
      <c r="T499" s="384"/>
      <c r="U499" s="384"/>
      <c r="V499" s="384"/>
      <c r="W499" s="384"/>
      <c r="X499" s="384"/>
      <c r="Y499" s="384"/>
      <c r="Z499" s="384"/>
      <c r="AA499" s="384"/>
      <c r="AB499" s="384"/>
      <c r="AC499" s="384"/>
      <c r="AD499" s="384"/>
      <c r="AE499" s="384"/>
    </row>
    <row r="500" spans="1:31" s="405" customFormat="1" ht="27" hidden="1" customHeight="1">
      <c r="A500" s="839"/>
      <c r="B500" s="839"/>
      <c r="C500" s="845"/>
      <c r="D500" s="846"/>
      <c r="E500" s="846"/>
      <c r="F500" s="846"/>
      <c r="G500" s="827"/>
      <c r="H500" s="827"/>
      <c r="I500" s="827"/>
      <c r="J500" s="827"/>
      <c r="K500" s="827"/>
      <c r="L500" s="828"/>
      <c r="P500" s="856"/>
      <c r="Q500" s="384"/>
      <c r="R500" s="384"/>
      <c r="S500" s="384"/>
      <c r="T500" s="384"/>
      <c r="U500" s="384"/>
      <c r="V500" s="384"/>
      <c r="W500" s="384"/>
      <c r="X500" s="384"/>
      <c r="Y500" s="384"/>
      <c r="Z500" s="384"/>
      <c r="AA500" s="384"/>
      <c r="AB500" s="384"/>
      <c r="AC500" s="384"/>
      <c r="AD500" s="384"/>
      <c r="AE500" s="384"/>
    </row>
    <row r="501" spans="1:31" s="405" customFormat="1" ht="27" hidden="1" customHeight="1">
      <c r="A501" s="839"/>
      <c r="B501" s="839"/>
      <c r="C501" s="845"/>
      <c r="D501" s="846"/>
      <c r="E501" s="846"/>
      <c r="F501" s="846"/>
      <c r="G501" s="827"/>
      <c r="H501" s="827"/>
      <c r="I501" s="827"/>
      <c r="J501" s="827"/>
      <c r="K501" s="827"/>
      <c r="L501" s="828"/>
      <c r="P501" s="856"/>
      <c r="Q501" s="384"/>
      <c r="R501" s="384"/>
      <c r="S501" s="384"/>
      <c r="T501" s="384"/>
      <c r="U501" s="384"/>
      <c r="V501" s="384"/>
      <c r="W501" s="384"/>
      <c r="X501" s="384"/>
      <c r="Y501" s="384"/>
      <c r="Z501" s="384"/>
      <c r="AA501" s="384"/>
      <c r="AB501" s="384"/>
      <c r="AC501" s="384"/>
      <c r="AD501" s="384"/>
      <c r="AE501" s="384"/>
    </row>
    <row r="502" spans="1:31" s="405" customFormat="1" ht="27" hidden="1" customHeight="1">
      <c r="A502" s="839"/>
      <c r="B502" s="839"/>
      <c r="C502" s="845"/>
      <c r="D502" s="846"/>
      <c r="E502" s="846"/>
      <c r="F502" s="846"/>
      <c r="G502" s="827"/>
      <c r="H502" s="841"/>
      <c r="I502" s="827"/>
      <c r="J502" s="827"/>
      <c r="K502" s="827"/>
      <c r="L502" s="828"/>
      <c r="P502" s="856"/>
      <c r="Q502" s="384"/>
      <c r="R502" s="384"/>
      <c r="S502" s="384"/>
      <c r="T502" s="384"/>
      <c r="U502" s="384"/>
      <c r="V502" s="384"/>
      <c r="W502" s="384"/>
      <c r="X502" s="384"/>
      <c r="Y502" s="384"/>
      <c r="Z502" s="384"/>
      <c r="AA502" s="384"/>
      <c r="AB502" s="384"/>
      <c r="AC502" s="384"/>
      <c r="AD502" s="384"/>
      <c r="AE502" s="384"/>
    </row>
    <row r="503" spans="1:31" s="405" customFormat="1" ht="27" hidden="1" customHeight="1">
      <c r="A503" s="839"/>
      <c r="B503" s="839"/>
      <c r="C503" s="845"/>
      <c r="D503" s="846"/>
      <c r="E503" s="846"/>
      <c r="F503" s="846"/>
      <c r="G503" s="790"/>
      <c r="H503" s="842"/>
      <c r="I503" s="790"/>
      <c r="J503" s="790"/>
      <c r="K503" s="790"/>
      <c r="L503" s="832"/>
      <c r="P503" s="856"/>
      <c r="Q503" s="384"/>
      <c r="R503" s="384"/>
      <c r="S503" s="384"/>
      <c r="T503" s="384"/>
      <c r="U503" s="384"/>
      <c r="V503" s="384"/>
      <c r="W503" s="384"/>
      <c r="X503" s="384"/>
      <c r="Y503" s="384"/>
      <c r="Z503" s="384"/>
      <c r="AA503" s="384"/>
      <c r="AB503" s="384"/>
      <c r="AC503" s="384"/>
      <c r="AD503" s="384"/>
      <c r="AE503" s="384"/>
    </row>
    <row r="504" spans="1:31" s="405" customFormat="1" ht="27" hidden="1" customHeight="1">
      <c r="A504" s="839"/>
      <c r="B504" s="839"/>
      <c r="C504" s="845"/>
      <c r="D504" s="846"/>
      <c r="E504" s="846"/>
      <c r="F504" s="846"/>
      <c r="G504" s="790"/>
      <c r="H504" s="790"/>
      <c r="I504" s="790"/>
      <c r="J504" s="790"/>
      <c r="K504" s="790"/>
      <c r="L504" s="832"/>
      <c r="P504" s="856"/>
      <c r="Q504" s="384"/>
      <c r="R504" s="384"/>
      <c r="S504" s="384"/>
      <c r="T504" s="384"/>
      <c r="U504" s="384"/>
      <c r="V504" s="384"/>
      <c r="W504" s="384"/>
      <c r="X504" s="384"/>
      <c r="Y504" s="384"/>
      <c r="Z504" s="384"/>
      <c r="AA504" s="384"/>
      <c r="AB504" s="384"/>
      <c r="AC504" s="384"/>
      <c r="AD504" s="384"/>
      <c r="AE504" s="384"/>
    </row>
    <row r="505" spans="1:31" s="405" customFormat="1" ht="27" hidden="1" customHeight="1">
      <c r="A505" s="839"/>
      <c r="B505" s="839"/>
      <c r="C505" s="845"/>
      <c r="D505" s="846"/>
      <c r="E505" s="846"/>
      <c r="F505" s="846"/>
      <c r="G505" s="790"/>
      <c r="H505" s="790"/>
      <c r="I505" s="790"/>
      <c r="J505" s="790"/>
      <c r="K505" s="790"/>
      <c r="L505" s="832"/>
      <c r="P505" s="856"/>
      <c r="Q505" s="384"/>
      <c r="R505" s="384"/>
      <c r="S505" s="384"/>
      <c r="T505" s="384"/>
      <c r="U505" s="384"/>
      <c r="V505" s="384"/>
      <c r="W505" s="384"/>
      <c r="X505" s="384"/>
      <c r="Y505" s="384"/>
      <c r="Z505" s="384"/>
      <c r="AA505" s="384"/>
      <c r="AB505" s="384"/>
      <c r="AC505" s="384"/>
      <c r="AD505" s="384"/>
      <c r="AE505" s="384"/>
    </row>
    <row r="506" spans="1:31" s="405" customFormat="1" ht="27" hidden="1" customHeight="1">
      <c r="A506" s="839"/>
      <c r="B506" s="839"/>
      <c r="C506" s="845"/>
      <c r="D506" s="846"/>
      <c r="E506" s="846"/>
      <c r="F506" s="846"/>
      <c r="G506" s="790"/>
      <c r="H506" s="790"/>
      <c r="I506" s="790"/>
      <c r="J506" s="790"/>
      <c r="K506" s="790"/>
      <c r="L506" s="832"/>
      <c r="P506" s="856"/>
      <c r="Q506" s="384"/>
      <c r="R506" s="384"/>
      <c r="S506" s="384"/>
      <c r="T506" s="384"/>
      <c r="U506" s="384"/>
      <c r="V506" s="384"/>
      <c r="W506" s="384"/>
      <c r="X506" s="384"/>
      <c r="Y506" s="384"/>
      <c r="Z506" s="384"/>
      <c r="AA506" s="384"/>
      <c r="AB506" s="384"/>
      <c r="AC506" s="384"/>
      <c r="AD506" s="384"/>
      <c r="AE506" s="384"/>
    </row>
    <row r="507" spans="1:31" s="405" customFormat="1" ht="27" hidden="1" customHeight="1">
      <c r="A507" s="839"/>
      <c r="B507" s="839"/>
      <c r="C507" s="845"/>
      <c r="D507" s="846"/>
      <c r="E507" s="846"/>
      <c r="F507" s="846"/>
      <c r="G507" s="790"/>
      <c r="H507" s="790"/>
      <c r="I507" s="790"/>
      <c r="J507" s="790"/>
      <c r="K507" s="790"/>
      <c r="L507" s="832"/>
      <c r="P507" s="856"/>
      <c r="Q507" s="384"/>
      <c r="R507" s="384"/>
      <c r="S507" s="384"/>
      <c r="T507" s="384"/>
      <c r="U507" s="384"/>
      <c r="V507" s="384"/>
      <c r="W507" s="384"/>
      <c r="X507" s="384"/>
      <c r="Y507" s="384"/>
      <c r="Z507" s="384"/>
      <c r="AA507" s="384"/>
      <c r="AB507" s="384"/>
      <c r="AC507" s="384"/>
      <c r="AD507" s="384"/>
      <c r="AE507" s="384"/>
    </row>
    <row r="508" spans="1:31" s="405" customFormat="1" ht="27" hidden="1" customHeight="1">
      <c r="A508" s="839"/>
      <c r="B508" s="839"/>
      <c r="C508" s="845"/>
      <c r="D508" s="846"/>
      <c r="E508" s="846"/>
      <c r="F508" s="846"/>
      <c r="G508" s="790"/>
      <c r="H508" s="790"/>
      <c r="I508" s="790"/>
      <c r="J508" s="790"/>
      <c r="K508" s="790"/>
      <c r="L508" s="832"/>
      <c r="P508" s="856"/>
      <c r="Q508" s="384"/>
      <c r="R508" s="384"/>
      <c r="S508" s="384"/>
      <c r="T508" s="384"/>
      <c r="U508" s="384"/>
      <c r="V508" s="384"/>
      <c r="W508" s="384"/>
      <c r="X508" s="384"/>
      <c r="Y508" s="384"/>
      <c r="Z508" s="384"/>
      <c r="AA508" s="384"/>
      <c r="AB508" s="384"/>
      <c r="AC508" s="384"/>
      <c r="AD508" s="384"/>
      <c r="AE508" s="384"/>
    </row>
    <row r="509" spans="1:31" s="405" customFormat="1" ht="27" hidden="1" customHeight="1">
      <c r="A509" s="839"/>
      <c r="B509" s="839"/>
      <c r="C509" s="845"/>
      <c r="D509" s="846"/>
      <c r="E509" s="846"/>
      <c r="F509" s="846"/>
      <c r="G509" s="790"/>
      <c r="H509" s="790"/>
      <c r="I509" s="790"/>
      <c r="J509" s="790"/>
      <c r="K509" s="790"/>
      <c r="L509" s="832"/>
      <c r="P509" s="856"/>
      <c r="Q509" s="384"/>
      <c r="R509" s="384"/>
      <c r="S509" s="384"/>
      <c r="T509" s="384"/>
      <c r="U509" s="384"/>
      <c r="V509" s="384"/>
      <c r="W509" s="384"/>
      <c r="X509" s="384"/>
      <c r="Y509" s="384"/>
      <c r="Z509" s="384"/>
      <c r="AA509" s="384"/>
      <c r="AB509" s="384"/>
      <c r="AC509" s="384"/>
      <c r="AD509" s="384"/>
      <c r="AE509" s="384"/>
    </row>
    <row r="510" spans="1:31" s="405" customFormat="1" ht="27" hidden="1" customHeight="1">
      <c r="A510" s="384"/>
      <c r="B510" s="1064" t="s">
        <v>38</v>
      </c>
      <c r="C510" s="1065"/>
      <c r="D510" s="1066"/>
      <c r="E510" s="835"/>
      <c r="F510" s="893">
        <f>SUM(F490:F509)</f>
        <v>0</v>
      </c>
      <c r="G510" s="830"/>
      <c r="H510" s="830"/>
      <c r="I510" s="830"/>
      <c r="J510" s="830"/>
      <c r="K510" s="830"/>
      <c r="L510" s="831"/>
      <c r="P510" s="856"/>
      <c r="Q510" s="384"/>
      <c r="R510" s="384"/>
      <c r="S510" s="384"/>
      <c r="T510" s="384"/>
      <c r="U510" s="384"/>
      <c r="V510" s="384"/>
      <c r="W510" s="384"/>
      <c r="X510" s="384"/>
      <c r="Y510" s="384"/>
      <c r="Z510" s="384"/>
      <c r="AA510" s="384"/>
      <c r="AB510" s="384"/>
      <c r="AC510" s="384"/>
      <c r="AD510" s="384"/>
      <c r="AE510" s="384"/>
    </row>
    <row r="511" spans="1:31" s="405" customFormat="1" ht="27" hidden="1" customHeight="1">
      <c r="A511" s="839"/>
      <c r="B511" s="839"/>
      <c r="C511" s="825"/>
      <c r="D511" s="826"/>
      <c r="E511" s="826"/>
      <c r="F511" s="826"/>
      <c r="G511" s="826"/>
      <c r="H511" s="826"/>
      <c r="I511" s="827"/>
      <c r="J511" s="827"/>
      <c r="K511" s="827"/>
      <c r="L511" s="828"/>
      <c r="P511" s="856"/>
      <c r="Q511" s="384"/>
      <c r="R511" s="384"/>
      <c r="S511" s="384"/>
      <c r="T511" s="384"/>
      <c r="U511" s="384"/>
      <c r="V511" s="384"/>
      <c r="W511" s="384"/>
      <c r="X511" s="384"/>
      <c r="Y511" s="384"/>
      <c r="Z511" s="384"/>
      <c r="AA511" s="384"/>
      <c r="AB511" s="384"/>
      <c r="AC511" s="384"/>
      <c r="AD511" s="384"/>
      <c r="AE511" s="384"/>
    </row>
    <row r="512" spans="1:31" s="405" customFormat="1" ht="27" hidden="1" customHeight="1">
      <c r="A512" s="839"/>
      <c r="B512" s="839"/>
      <c r="C512" s="829"/>
      <c r="D512" s="826"/>
      <c r="E512" s="826"/>
      <c r="F512" s="826"/>
      <c r="G512" s="826"/>
      <c r="H512" s="826"/>
      <c r="I512" s="830"/>
      <c r="J512" s="830"/>
      <c r="K512" s="830"/>
      <c r="L512" s="831"/>
      <c r="P512" s="856"/>
      <c r="Q512" s="384"/>
      <c r="R512" s="384"/>
      <c r="S512" s="384"/>
      <c r="T512" s="384"/>
      <c r="U512" s="384"/>
      <c r="V512" s="384"/>
      <c r="W512" s="384"/>
      <c r="X512" s="384"/>
      <c r="Y512" s="384"/>
      <c r="Z512" s="384"/>
      <c r="AA512" s="384"/>
      <c r="AB512" s="384"/>
      <c r="AC512" s="384"/>
      <c r="AD512" s="384"/>
      <c r="AE512" s="384"/>
    </row>
    <row r="513" spans="1:31" s="405" customFormat="1" ht="27" hidden="1" customHeight="1">
      <c r="A513" s="839"/>
      <c r="B513" s="839"/>
      <c r="C513" s="825"/>
      <c r="D513" s="826"/>
      <c r="E513" s="826"/>
      <c r="F513" s="826"/>
      <c r="G513" s="826"/>
      <c r="H513" s="826"/>
      <c r="I513" s="790"/>
      <c r="J513" s="790"/>
      <c r="K513" s="790"/>
      <c r="L513" s="832"/>
      <c r="P513" s="856"/>
      <c r="Q513" s="384"/>
      <c r="R513" s="384"/>
      <c r="S513" s="384"/>
      <c r="T513" s="384"/>
      <c r="U513" s="384"/>
      <c r="V513" s="384"/>
      <c r="W513" s="384"/>
      <c r="X513" s="384"/>
      <c r="Y513" s="384"/>
      <c r="Z513" s="384"/>
      <c r="AA513" s="384"/>
      <c r="AB513" s="384"/>
      <c r="AC513" s="384"/>
      <c r="AD513" s="384"/>
      <c r="AE513" s="384"/>
    </row>
    <row r="514" spans="1:31" s="405" customFormat="1" ht="27" hidden="1" customHeight="1">
      <c r="A514" s="839"/>
      <c r="B514" s="839"/>
      <c r="C514" s="825"/>
      <c r="D514" s="826"/>
      <c r="E514" s="826"/>
      <c r="F514" s="826"/>
      <c r="G514" s="826"/>
      <c r="H514" s="826"/>
      <c r="I514" s="827"/>
      <c r="J514" s="827"/>
      <c r="K514" s="827"/>
      <c r="L514" s="828"/>
      <c r="P514" s="856"/>
      <c r="Q514" s="384"/>
      <c r="R514" s="384"/>
      <c r="S514" s="384"/>
      <c r="T514" s="384"/>
      <c r="U514" s="384"/>
      <c r="V514" s="384"/>
      <c r="W514" s="384"/>
      <c r="X514" s="384"/>
      <c r="Y514" s="384"/>
      <c r="Z514" s="384"/>
      <c r="AA514" s="384"/>
      <c r="AB514" s="384"/>
      <c r="AC514" s="384"/>
      <c r="AD514" s="384"/>
      <c r="AE514" s="384"/>
    </row>
    <row r="515" spans="1:31" s="405" customFormat="1" ht="27" hidden="1" customHeight="1">
      <c r="A515" s="839"/>
      <c r="B515" s="839"/>
      <c r="C515" s="825"/>
      <c r="D515" s="826"/>
      <c r="E515" s="826"/>
      <c r="F515" s="826"/>
      <c r="G515" s="826"/>
      <c r="H515" s="826"/>
      <c r="I515" s="827"/>
      <c r="J515" s="827"/>
      <c r="K515" s="827"/>
      <c r="L515" s="828"/>
      <c r="P515" s="856"/>
      <c r="Q515" s="384"/>
      <c r="R515" s="384"/>
      <c r="S515" s="384"/>
      <c r="T515" s="384"/>
      <c r="U515" s="384"/>
      <c r="V515" s="384"/>
      <c r="W515" s="384"/>
      <c r="X515" s="384"/>
      <c r="Y515" s="384"/>
      <c r="Z515" s="384"/>
      <c r="AA515" s="384"/>
      <c r="AB515" s="384"/>
      <c r="AC515" s="384"/>
      <c r="AD515" s="384"/>
      <c r="AE515" s="384"/>
    </row>
    <row r="516" spans="1:31" s="405" customFormat="1" ht="27" hidden="1" customHeight="1">
      <c r="A516" s="839"/>
      <c r="B516" s="839"/>
      <c r="C516" s="825"/>
      <c r="D516" s="826"/>
      <c r="E516" s="826"/>
      <c r="F516" s="826"/>
      <c r="G516" s="826"/>
      <c r="H516" s="826"/>
      <c r="I516" s="827"/>
      <c r="J516" s="827"/>
      <c r="K516" s="827"/>
      <c r="L516" s="828"/>
      <c r="P516" s="856"/>
      <c r="Q516" s="384"/>
      <c r="R516" s="384"/>
      <c r="S516" s="384"/>
      <c r="T516" s="384"/>
      <c r="U516" s="384"/>
      <c r="V516" s="384"/>
      <c r="W516" s="384"/>
      <c r="X516" s="384"/>
      <c r="Y516" s="384"/>
      <c r="Z516" s="384"/>
      <c r="AA516" s="384"/>
      <c r="AB516" s="384"/>
      <c r="AC516" s="384"/>
      <c r="AD516" s="384"/>
      <c r="AE516" s="384"/>
    </row>
    <row r="517" spans="1:31" s="405" customFormat="1" ht="27" hidden="1" customHeight="1">
      <c r="A517" s="839"/>
      <c r="B517" s="839"/>
      <c r="C517" s="825"/>
      <c r="D517" s="826"/>
      <c r="E517" s="826"/>
      <c r="F517" s="826"/>
      <c r="G517" s="826"/>
      <c r="H517" s="826"/>
      <c r="I517" s="827"/>
      <c r="J517" s="827"/>
      <c r="K517" s="827"/>
      <c r="L517" s="828"/>
      <c r="P517" s="856"/>
      <c r="Q517" s="384"/>
      <c r="R517" s="384"/>
      <c r="S517" s="384"/>
      <c r="T517" s="384"/>
      <c r="U517" s="384"/>
      <c r="V517" s="384"/>
      <c r="W517" s="384"/>
      <c r="X517" s="384"/>
      <c r="Y517" s="384"/>
      <c r="Z517" s="384"/>
      <c r="AA517" s="384"/>
      <c r="AB517" s="384"/>
      <c r="AC517" s="384"/>
      <c r="AD517" s="384"/>
      <c r="AE517" s="384"/>
    </row>
    <row r="518" spans="1:31" s="405" customFormat="1" ht="27" hidden="1" customHeight="1">
      <c r="A518" s="839"/>
      <c r="B518" s="839"/>
      <c r="C518" s="843"/>
      <c r="D518" s="844"/>
      <c r="E518" s="844"/>
      <c r="F518" s="844"/>
      <c r="G518" s="827"/>
      <c r="H518" s="827"/>
      <c r="I518" s="827"/>
      <c r="J518" s="827"/>
      <c r="K518" s="827"/>
      <c r="L518" s="828"/>
      <c r="P518" s="856"/>
      <c r="Q518" s="384"/>
      <c r="R518" s="384"/>
      <c r="S518" s="384"/>
      <c r="T518" s="384"/>
      <c r="U518" s="384"/>
      <c r="V518" s="384"/>
      <c r="W518" s="384"/>
      <c r="X518" s="384"/>
      <c r="Y518" s="384"/>
      <c r="Z518" s="384"/>
      <c r="AA518" s="384"/>
      <c r="AB518" s="384"/>
      <c r="AC518" s="384"/>
      <c r="AD518" s="384"/>
      <c r="AE518" s="384"/>
    </row>
    <row r="519" spans="1:31" s="405" customFormat="1" ht="27" hidden="1" customHeight="1">
      <c r="A519" s="839"/>
      <c r="B519" s="839"/>
      <c r="C519" s="845"/>
      <c r="D519" s="846"/>
      <c r="E519" s="846"/>
      <c r="F519" s="846"/>
      <c r="G519" s="827"/>
      <c r="H519" s="840"/>
      <c r="I519" s="827"/>
      <c r="J519" s="827"/>
      <c r="K519" s="827"/>
      <c r="L519" s="828"/>
      <c r="P519" s="856"/>
      <c r="Q519" s="384"/>
      <c r="R519" s="384"/>
      <c r="S519" s="384"/>
      <c r="T519" s="384"/>
      <c r="U519" s="384"/>
      <c r="V519" s="384"/>
      <c r="W519" s="384"/>
      <c r="X519" s="384"/>
      <c r="Y519" s="384"/>
      <c r="Z519" s="384"/>
      <c r="AA519" s="384"/>
      <c r="AB519" s="384"/>
      <c r="AC519" s="384"/>
      <c r="AD519" s="384"/>
      <c r="AE519" s="384"/>
    </row>
    <row r="520" spans="1:31" s="405" customFormat="1" ht="27" hidden="1" customHeight="1">
      <c r="A520" s="839"/>
      <c r="B520" s="839"/>
      <c r="C520" s="845"/>
      <c r="D520" s="846"/>
      <c r="E520" s="846"/>
      <c r="F520" s="846"/>
      <c r="G520" s="827"/>
      <c r="H520" s="827"/>
      <c r="I520" s="827"/>
      <c r="J520" s="827"/>
      <c r="K520" s="827"/>
      <c r="L520" s="828"/>
      <c r="P520" s="856"/>
      <c r="Q520" s="384"/>
      <c r="R520" s="384"/>
      <c r="S520" s="384"/>
      <c r="T520" s="384"/>
      <c r="U520" s="384"/>
      <c r="V520" s="384"/>
      <c r="W520" s="384"/>
      <c r="X520" s="384"/>
      <c r="Y520" s="384"/>
      <c r="Z520" s="384"/>
      <c r="AA520" s="384"/>
      <c r="AB520" s="384"/>
      <c r="AC520" s="384"/>
      <c r="AD520" s="384"/>
      <c r="AE520" s="384"/>
    </row>
    <row r="521" spans="1:31" s="405" customFormat="1" ht="27" hidden="1" customHeight="1">
      <c r="A521" s="839"/>
      <c r="B521" s="839"/>
      <c r="C521" s="845"/>
      <c r="D521" s="846"/>
      <c r="E521" s="846"/>
      <c r="F521" s="846"/>
      <c r="G521" s="827"/>
      <c r="H521" s="827"/>
      <c r="I521" s="827"/>
      <c r="J521" s="827"/>
      <c r="K521" s="827"/>
      <c r="L521" s="828"/>
      <c r="P521" s="856"/>
      <c r="Q521" s="384"/>
      <c r="R521" s="384"/>
      <c r="S521" s="384"/>
      <c r="T521" s="384"/>
      <c r="U521" s="384"/>
      <c r="V521" s="384"/>
      <c r="W521" s="384"/>
      <c r="X521" s="384"/>
      <c r="Y521" s="384"/>
      <c r="Z521" s="384"/>
      <c r="AA521" s="384"/>
      <c r="AB521" s="384"/>
      <c r="AC521" s="384"/>
      <c r="AD521" s="384"/>
      <c r="AE521" s="384"/>
    </row>
    <row r="522" spans="1:31" s="405" customFormat="1" ht="27" hidden="1" customHeight="1">
      <c r="A522" s="839"/>
      <c r="B522" s="839"/>
      <c r="C522" s="845"/>
      <c r="D522" s="846"/>
      <c r="E522" s="846"/>
      <c r="F522" s="846"/>
      <c r="G522" s="827"/>
      <c r="H522" s="827"/>
      <c r="I522" s="827"/>
      <c r="J522" s="827"/>
      <c r="K522" s="827"/>
      <c r="L522" s="828"/>
      <c r="P522" s="856"/>
      <c r="Q522" s="384"/>
      <c r="R522" s="384"/>
      <c r="S522" s="384"/>
      <c r="T522" s="384"/>
      <c r="U522" s="384"/>
      <c r="V522" s="384"/>
      <c r="W522" s="384"/>
      <c r="X522" s="384"/>
      <c r="Y522" s="384"/>
      <c r="Z522" s="384"/>
      <c r="AA522" s="384"/>
      <c r="AB522" s="384"/>
      <c r="AC522" s="384"/>
      <c r="AD522" s="384"/>
      <c r="AE522" s="384"/>
    </row>
    <row r="523" spans="1:31" s="405" customFormat="1" ht="27" hidden="1" customHeight="1">
      <c r="A523" s="839"/>
      <c r="B523" s="839"/>
      <c r="C523" s="845"/>
      <c r="D523" s="846"/>
      <c r="E523" s="846"/>
      <c r="F523" s="846"/>
      <c r="G523" s="827"/>
      <c r="H523" s="841"/>
      <c r="I523" s="827"/>
      <c r="J523" s="827"/>
      <c r="K523" s="827"/>
      <c r="L523" s="828"/>
      <c r="P523" s="856"/>
      <c r="Q523" s="384"/>
      <c r="R523" s="384"/>
      <c r="S523" s="384"/>
      <c r="T523" s="384"/>
      <c r="U523" s="384"/>
      <c r="V523" s="384"/>
      <c r="W523" s="384"/>
      <c r="X523" s="384"/>
      <c r="Y523" s="384"/>
      <c r="Z523" s="384"/>
      <c r="AA523" s="384"/>
      <c r="AB523" s="384"/>
      <c r="AC523" s="384"/>
      <c r="AD523" s="384"/>
      <c r="AE523" s="384"/>
    </row>
    <row r="524" spans="1:31" s="405" customFormat="1" ht="27" hidden="1" customHeight="1">
      <c r="A524" s="839"/>
      <c r="B524" s="839"/>
      <c r="C524" s="845"/>
      <c r="D524" s="846"/>
      <c r="E524" s="846"/>
      <c r="F524" s="846"/>
      <c r="G524" s="790"/>
      <c r="H524" s="842"/>
      <c r="I524" s="790"/>
      <c r="J524" s="790"/>
      <c r="K524" s="790"/>
      <c r="L524" s="832"/>
      <c r="P524" s="856"/>
      <c r="Q524" s="384"/>
      <c r="R524" s="384"/>
      <c r="S524" s="384"/>
      <c r="T524" s="384"/>
      <c r="U524" s="384"/>
      <c r="V524" s="384"/>
      <c r="W524" s="384"/>
      <c r="X524" s="384"/>
      <c r="Y524" s="384"/>
      <c r="Z524" s="384"/>
      <c r="AA524" s="384"/>
      <c r="AB524" s="384"/>
      <c r="AC524" s="384"/>
      <c r="AD524" s="384"/>
      <c r="AE524" s="384"/>
    </row>
    <row r="525" spans="1:31" s="405" customFormat="1" ht="27" hidden="1" customHeight="1">
      <c r="A525" s="839"/>
      <c r="B525" s="839"/>
      <c r="C525" s="845"/>
      <c r="D525" s="846"/>
      <c r="E525" s="846"/>
      <c r="F525" s="846"/>
      <c r="G525" s="790"/>
      <c r="H525" s="790"/>
      <c r="I525" s="790"/>
      <c r="J525" s="790"/>
      <c r="K525" s="790"/>
      <c r="L525" s="832"/>
      <c r="P525" s="856"/>
      <c r="Q525" s="384"/>
      <c r="R525" s="384"/>
      <c r="S525" s="384"/>
      <c r="T525" s="384"/>
      <c r="U525" s="384"/>
      <c r="V525" s="384"/>
      <c r="W525" s="384"/>
      <c r="X525" s="384"/>
      <c r="Y525" s="384"/>
      <c r="Z525" s="384"/>
      <c r="AA525" s="384"/>
      <c r="AB525" s="384"/>
      <c r="AC525" s="384"/>
      <c r="AD525" s="384"/>
      <c r="AE525" s="384"/>
    </row>
    <row r="526" spans="1:31" s="405" customFormat="1" ht="27" hidden="1" customHeight="1">
      <c r="A526" s="839"/>
      <c r="B526" s="839"/>
      <c r="C526" s="845"/>
      <c r="D526" s="846"/>
      <c r="E526" s="846"/>
      <c r="F526" s="846"/>
      <c r="G526" s="790"/>
      <c r="H526" s="790"/>
      <c r="I526" s="790"/>
      <c r="J526" s="790"/>
      <c r="K526" s="790"/>
      <c r="L526" s="832"/>
      <c r="P526" s="856"/>
      <c r="Q526" s="384"/>
      <c r="R526" s="384"/>
      <c r="S526" s="384"/>
      <c r="T526" s="384"/>
      <c r="U526" s="384"/>
      <c r="V526" s="384"/>
      <c r="W526" s="384"/>
      <c r="X526" s="384"/>
      <c r="Y526" s="384"/>
      <c r="Z526" s="384"/>
      <c r="AA526" s="384"/>
      <c r="AB526" s="384"/>
      <c r="AC526" s="384"/>
      <c r="AD526" s="384"/>
      <c r="AE526" s="384"/>
    </row>
    <row r="527" spans="1:31" s="405" customFormat="1" ht="27" hidden="1" customHeight="1">
      <c r="A527" s="839"/>
      <c r="B527" s="839"/>
      <c r="C527" s="845"/>
      <c r="D527" s="846"/>
      <c r="E527" s="846"/>
      <c r="F527" s="846"/>
      <c r="G527" s="790"/>
      <c r="H527" s="790"/>
      <c r="I527" s="790"/>
      <c r="J527" s="790"/>
      <c r="K527" s="790"/>
      <c r="L527" s="832"/>
      <c r="P527" s="856"/>
      <c r="Q527" s="384"/>
      <c r="R527" s="384"/>
      <c r="S527" s="384"/>
      <c r="T527" s="384"/>
      <c r="U527" s="384"/>
      <c r="V527" s="384"/>
      <c r="W527" s="384"/>
      <c r="X527" s="384"/>
      <c r="Y527" s="384"/>
      <c r="Z527" s="384"/>
      <c r="AA527" s="384"/>
      <c r="AB527" s="384"/>
      <c r="AC527" s="384"/>
      <c r="AD527" s="384"/>
      <c r="AE527" s="384"/>
    </row>
    <row r="528" spans="1:31" s="405" customFormat="1" ht="27" hidden="1" customHeight="1">
      <c r="A528" s="839"/>
      <c r="B528" s="839"/>
      <c r="C528" s="845"/>
      <c r="D528" s="846"/>
      <c r="E528" s="846"/>
      <c r="F528" s="846"/>
      <c r="G528" s="790"/>
      <c r="H528" s="790"/>
      <c r="I528" s="790"/>
      <c r="J528" s="790"/>
      <c r="K528" s="790"/>
      <c r="L528" s="832"/>
      <c r="P528" s="856"/>
      <c r="Q528" s="384"/>
      <c r="R528" s="384"/>
      <c r="S528" s="384"/>
      <c r="T528" s="384"/>
      <c r="U528" s="384"/>
      <c r="V528" s="384"/>
      <c r="W528" s="384"/>
      <c r="X528" s="384"/>
      <c r="Y528" s="384"/>
      <c r="Z528" s="384"/>
      <c r="AA528" s="384"/>
      <c r="AB528" s="384"/>
      <c r="AC528" s="384"/>
      <c r="AD528" s="384"/>
      <c r="AE528" s="384"/>
    </row>
    <row r="529" spans="1:31" s="405" customFormat="1" ht="27" hidden="1" customHeight="1">
      <c r="A529" s="839"/>
      <c r="B529" s="839"/>
      <c r="C529" s="845"/>
      <c r="D529" s="846"/>
      <c r="E529" s="846"/>
      <c r="F529" s="846"/>
      <c r="G529" s="790"/>
      <c r="H529" s="790"/>
      <c r="I529" s="790"/>
      <c r="J529" s="790"/>
      <c r="K529" s="790"/>
      <c r="L529" s="832"/>
      <c r="P529" s="856"/>
      <c r="Q529" s="384"/>
      <c r="R529" s="384"/>
      <c r="S529" s="384"/>
      <c r="T529" s="384"/>
      <c r="U529" s="384"/>
      <c r="V529" s="384"/>
      <c r="W529" s="384"/>
      <c r="X529" s="384"/>
      <c r="Y529" s="384"/>
      <c r="Z529" s="384"/>
      <c r="AA529" s="384"/>
      <c r="AB529" s="384"/>
      <c r="AC529" s="384"/>
      <c r="AD529" s="384"/>
      <c r="AE529" s="384"/>
    </row>
    <row r="530" spans="1:31" s="405" customFormat="1" ht="27" hidden="1" customHeight="1">
      <c r="A530" s="839"/>
      <c r="B530" s="839"/>
      <c r="C530" s="845"/>
      <c r="D530" s="846"/>
      <c r="E530" s="846"/>
      <c r="F530" s="846"/>
      <c r="G530" s="790"/>
      <c r="H530" s="790"/>
      <c r="I530" s="790"/>
      <c r="J530" s="790"/>
      <c r="K530" s="790"/>
      <c r="L530" s="832"/>
      <c r="P530" s="856"/>
      <c r="Q530" s="384"/>
      <c r="R530" s="384"/>
      <c r="S530" s="384"/>
      <c r="T530" s="384"/>
      <c r="U530" s="384"/>
      <c r="V530" s="384"/>
      <c r="W530" s="384"/>
      <c r="X530" s="384"/>
      <c r="Y530" s="384"/>
      <c r="Z530" s="384"/>
      <c r="AA530" s="384"/>
      <c r="AB530" s="384"/>
      <c r="AC530" s="384"/>
      <c r="AD530" s="384"/>
      <c r="AE530" s="384"/>
    </row>
    <row r="531" spans="1:31" s="405" customFormat="1" ht="27" hidden="1" customHeight="1">
      <c r="A531" s="384"/>
      <c r="B531" s="1064" t="s">
        <v>38</v>
      </c>
      <c r="C531" s="1065"/>
      <c r="D531" s="1066"/>
      <c r="E531" s="835"/>
      <c r="F531" s="893">
        <f>SUM(F511:F530)</f>
        <v>0</v>
      </c>
      <c r="G531" s="830"/>
      <c r="H531" s="830"/>
      <c r="I531" s="830"/>
      <c r="J531" s="830"/>
      <c r="K531" s="830"/>
      <c r="L531" s="831"/>
      <c r="P531" s="856"/>
      <c r="Q531" s="384"/>
      <c r="R531" s="384"/>
      <c r="S531" s="384"/>
      <c r="T531" s="384"/>
      <c r="U531" s="384"/>
      <c r="V531" s="384"/>
      <c r="W531" s="384"/>
      <c r="X531" s="384"/>
      <c r="Y531" s="384"/>
      <c r="Z531" s="384"/>
      <c r="AA531" s="384"/>
      <c r="AB531" s="384"/>
      <c r="AC531" s="384"/>
      <c r="AD531" s="384"/>
      <c r="AE531" s="384"/>
    </row>
    <row r="532" spans="1:31" s="405" customFormat="1" ht="27" hidden="1" customHeight="1">
      <c r="A532" s="839"/>
      <c r="B532" s="839"/>
      <c r="C532" s="825"/>
      <c r="D532" s="826"/>
      <c r="E532" s="826"/>
      <c r="F532" s="826"/>
      <c r="G532" s="826"/>
      <c r="H532" s="826"/>
      <c r="I532" s="827"/>
      <c r="J532" s="827"/>
      <c r="K532" s="827"/>
      <c r="L532" s="828"/>
      <c r="P532" s="856"/>
      <c r="Q532" s="384"/>
      <c r="R532" s="384"/>
      <c r="S532" s="384"/>
      <c r="T532" s="384"/>
      <c r="U532" s="384"/>
      <c r="V532" s="384"/>
      <c r="W532" s="384"/>
      <c r="X532" s="384"/>
      <c r="Y532" s="384"/>
      <c r="Z532" s="384"/>
      <c r="AA532" s="384"/>
      <c r="AB532" s="384"/>
      <c r="AC532" s="384"/>
      <c r="AD532" s="384"/>
      <c r="AE532" s="384"/>
    </row>
    <row r="533" spans="1:31" s="405" customFormat="1" ht="27" hidden="1" customHeight="1">
      <c r="A533" s="839"/>
      <c r="B533" s="839"/>
      <c r="C533" s="829"/>
      <c r="D533" s="826"/>
      <c r="E533" s="826"/>
      <c r="F533" s="826"/>
      <c r="G533" s="826"/>
      <c r="H533" s="826"/>
      <c r="I533" s="830"/>
      <c r="J533" s="830"/>
      <c r="K533" s="830"/>
      <c r="L533" s="831"/>
      <c r="P533" s="856"/>
      <c r="Q533" s="384"/>
      <c r="R533" s="384"/>
      <c r="S533" s="384"/>
      <c r="T533" s="384"/>
      <c r="U533" s="384"/>
      <c r="V533" s="384"/>
      <c r="W533" s="384"/>
      <c r="X533" s="384"/>
      <c r="Y533" s="384"/>
      <c r="Z533" s="384"/>
      <c r="AA533" s="384"/>
      <c r="AB533" s="384"/>
      <c r="AC533" s="384"/>
      <c r="AD533" s="384"/>
      <c r="AE533" s="384"/>
    </row>
    <row r="534" spans="1:31" s="405" customFormat="1" ht="27" hidden="1" customHeight="1">
      <c r="A534" s="839"/>
      <c r="B534" s="839"/>
      <c r="C534" s="825"/>
      <c r="D534" s="826"/>
      <c r="E534" s="826"/>
      <c r="F534" s="826"/>
      <c r="G534" s="826"/>
      <c r="H534" s="826"/>
      <c r="I534" s="790"/>
      <c r="J534" s="790"/>
      <c r="K534" s="790"/>
      <c r="L534" s="832"/>
      <c r="P534" s="856"/>
      <c r="Q534" s="384"/>
      <c r="R534" s="384"/>
      <c r="S534" s="384"/>
      <c r="T534" s="384"/>
      <c r="U534" s="384"/>
      <c r="V534" s="384"/>
      <c r="W534" s="384"/>
      <c r="X534" s="384"/>
      <c r="Y534" s="384"/>
      <c r="Z534" s="384"/>
      <c r="AA534" s="384"/>
      <c r="AB534" s="384"/>
      <c r="AC534" s="384"/>
      <c r="AD534" s="384"/>
      <c r="AE534" s="384"/>
    </row>
    <row r="535" spans="1:31" s="405" customFormat="1" ht="27" hidden="1" customHeight="1">
      <c r="A535" s="839"/>
      <c r="B535" s="839"/>
      <c r="C535" s="825"/>
      <c r="D535" s="826"/>
      <c r="E535" s="826"/>
      <c r="F535" s="826"/>
      <c r="G535" s="826"/>
      <c r="H535" s="826"/>
      <c r="I535" s="827"/>
      <c r="J535" s="827"/>
      <c r="K535" s="827"/>
      <c r="L535" s="828"/>
      <c r="P535" s="856"/>
      <c r="Q535" s="384"/>
      <c r="R535" s="384"/>
      <c r="S535" s="384"/>
      <c r="T535" s="384"/>
      <c r="U535" s="384"/>
      <c r="V535" s="384"/>
      <c r="W535" s="384"/>
      <c r="X535" s="384"/>
      <c r="Y535" s="384"/>
      <c r="Z535" s="384"/>
      <c r="AA535" s="384"/>
      <c r="AB535" s="384"/>
      <c r="AC535" s="384"/>
      <c r="AD535" s="384"/>
      <c r="AE535" s="384"/>
    </row>
    <row r="536" spans="1:31" s="405" customFormat="1" ht="27" hidden="1" customHeight="1">
      <c r="A536" s="839"/>
      <c r="B536" s="839"/>
      <c r="C536" s="825"/>
      <c r="D536" s="826"/>
      <c r="E536" s="826"/>
      <c r="F536" s="826"/>
      <c r="G536" s="826"/>
      <c r="H536" s="826"/>
      <c r="I536" s="827"/>
      <c r="J536" s="827"/>
      <c r="K536" s="827"/>
      <c r="L536" s="828"/>
      <c r="P536" s="856"/>
      <c r="Q536" s="384"/>
      <c r="R536" s="384"/>
      <c r="S536" s="384"/>
      <c r="T536" s="384"/>
      <c r="U536" s="384"/>
      <c r="V536" s="384"/>
      <c r="W536" s="384"/>
      <c r="X536" s="384"/>
      <c r="Y536" s="384"/>
      <c r="Z536" s="384"/>
      <c r="AA536" s="384"/>
      <c r="AB536" s="384"/>
      <c r="AC536" s="384"/>
      <c r="AD536" s="384"/>
      <c r="AE536" s="384"/>
    </row>
    <row r="537" spans="1:31" s="405" customFormat="1" ht="27" hidden="1" customHeight="1">
      <c r="A537" s="839"/>
      <c r="B537" s="839"/>
      <c r="C537" s="825"/>
      <c r="D537" s="826"/>
      <c r="E537" s="826"/>
      <c r="F537" s="826"/>
      <c r="G537" s="826"/>
      <c r="H537" s="826"/>
      <c r="I537" s="827"/>
      <c r="J537" s="827"/>
      <c r="K537" s="827"/>
      <c r="L537" s="828"/>
      <c r="P537" s="856"/>
      <c r="Q537" s="384"/>
      <c r="R537" s="384"/>
      <c r="S537" s="384"/>
      <c r="T537" s="384"/>
      <c r="U537" s="384"/>
      <c r="V537" s="384"/>
      <c r="W537" s="384"/>
      <c r="X537" s="384"/>
      <c r="Y537" s="384"/>
      <c r="Z537" s="384"/>
      <c r="AA537" s="384"/>
      <c r="AB537" s="384"/>
      <c r="AC537" s="384"/>
      <c r="AD537" s="384"/>
      <c r="AE537" s="384"/>
    </row>
    <row r="538" spans="1:31" s="405" customFormat="1" ht="27" hidden="1" customHeight="1">
      <c r="A538" s="839"/>
      <c r="B538" s="839"/>
      <c r="C538" s="825"/>
      <c r="D538" s="826"/>
      <c r="E538" s="826"/>
      <c r="F538" s="826"/>
      <c r="G538" s="826"/>
      <c r="H538" s="826"/>
      <c r="I538" s="827"/>
      <c r="J538" s="827"/>
      <c r="K538" s="827"/>
      <c r="L538" s="828"/>
      <c r="P538" s="856"/>
      <c r="Q538" s="384"/>
      <c r="R538" s="384"/>
      <c r="S538" s="384"/>
      <c r="T538" s="384"/>
      <c r="U538" s="384"/>
      <c r="V538" s="384"/>
      <c r="W538" s="384"/>
      <c r="X538" s="384"/>
      <c r="Y538" s="384"/>
      <c r="Z538" s="384"/>
      <c r="AA538" s="384"/>
      <c r="AB538" s="384"/>
      <c r="AC538" s="384"/>
      <c r="AD538" s="384"/>
      <c r="AE538" s="384"/>
    </row>
    <row r="539" spans="1:31" s="405" customFormat="1" ht="27" hidden="1" customHeight="1">
      <c r="A539" s="839"/>
      <c r="B539" s="839"/>
      <c r="C539" s="843"/>
      <c r="D539" s="844"/>
      <c r="E539" s="844"/>
      <c r="F539" s="844"/>
      <c r="G539" s="827"/>
      <c r="H539" s="827"/>
      <c r="I539" s="827"/>
      <c r="J539" s="827"/>
      <c r="K539" s="827"/>
      <c r="L539" s="828"/>
      <c r="P539" s="856"/>
      <c r="Q539" s="384"/>
      <c r="R539" s="384"/>
      <c r="S539" s="384"/>
      <c r="T539" s="384"/>
      <c r="U539" s="384"/>
      <c r="V539" s="384"/>
      <c r="W539" s="384"/>
      <c r="X539" s="384"/>
      <c r="Y539" s="384"/>
      <c r="Z539" s="384"/>
      <c r="AA539" s="384"/>
      <c r="AB539" s="384"/>
      <c r="AC539" s="384"/>
      <c r="AD539" s="384"/>
      <c r="AE539" s="384"/>
    </row>
    <row r="540" spans="1:31" s="405" customFormat="1" ht="27" hidden="1" customHeight="1">
      <c r="A540" s="839"/>
      <c r="B540" s="839"/>
      <c r="C540" s="845"/>
      <c r="D540" s="846"/>
      <c r="E540" s="846"/>
      <c r="F540" s="846"/>
      <c r="G540" s="827"/>
      <c r="H540" s="840"/>
      <c r="I540" s="827"/>
      <c r="J540" s="827"/>
      <c r="K540" s="827"/>
      <c r="L540" s="828"/>
      <c r="P540" s="856"/>
      <c r="Q540" s="384"/>
      <c r="R540" s="384"/>
      <c r="S540" s="384"/>
      <c r="T540" s="384"/>
      <c r="U540" s="384"/>
      <c r="V540" s="384"/>
      <c r="W540" s="384"/>
      <c r="X540" s="384"/>
      <c r="Y540" s="384"/>
      <c r="Z540" s="384"/>
      <c r="AA540" s="384"/>
      <c r="AB540" s="384"/>
      <c r="AC540" s="384"/>
      <c r="AD540" s="384"/>
      <c r="AE540" s="384"/>
    </row>
    <row r="541" spans="1:31" s="405" customFormat="1" ht="27" hidden="1" customHeight="1">
      <c r="A541" s="839"/>
      <c r="B541" s="839"/>
      <c r="C541" s="845"/>
      <c r="D541" s="846"/>
      <c r="E541" s="846"/>
      <c r="F541" s="846"/>
      <c r="G541" s="827"/>
      <c r="H541" s="827"/>
      <c r="I541" s="827"/>
      <c r="J541" s="827"/>
      <c r="K541" s="827"/>
      <c r="L541" s="828"/>
      <c r="P541" s="856"/>
      <c r="Q541" s="384"/>
      <c r="R541" s="384"/>
      <c r="S541" s="384"/>
      <c r="T541" s="384"/>
      <c r="U541" s="384"/>
      <c r="V541" s="384"/>
      <c r="W541" s="384"/>
      <c r="X541" s="384"/>
      <c r="Y541" s="384"/>
      <c r="Z541" s="384"/>
      <c r="AA541" s="384"/>
      <c r="AB541" s="384"/>
      <c r="AC541" s="384"/>
      <c r="AD541" s="384"/>
      <c r="AE541" s="384"/>
    </row>
    <row r="542" spans="1:31" s="405" customFormat="1" ht="27" hidden="1" customHeight="1">
      <c r="A542" s="839"/>
      <c r="B542" s="839"/>
      <c r="C542" s="845"/>
      <c r="D542" s="846"/>
      <c r="E542" s="846"/>
      <c r="F542" s="846"/>
      <c r="G542" s="827"/>
      <c r="H542" s="827"/>
      <c r="I542" s="827"/>
      <c r="J542" s="827"/>
      <c r="K542" s="827"/>
      <c r="L542" s="828"/>
      <c r="P542" s="856"/>
      <c r="Q542" s="384"/>
      <c r="R542" s="384"/>
      <c r="S542" s="384"/>
      <c r="T542" s="384"/>
      <c r="U542" s="384"/>
      <c r="V542" s="384"/>
      <c r="W542" s="384"/>
      <c r="X542" s="384"/>
      <c r="Y542" s="384"/>
      <c r="Z542" s="384"/>
      <c r="AA542" s="384"/>
      <c r="AB542" s="384"/>
      <c r="AC542" s="384"/>
      <c r="AD542" s="384"/>
      <c r="AE542" s="384"/>
    </row>
    <row r="543" spans="1:31" s="405" customFormat="1" ht="27" hidden="1" customHeight="1">
      <c r="A543" s="839"/>
      <c r="B543" s="839"/>
      <c r="C543" s="845"/>
      <c r="D543" s="846"/>
      <c r="E543" s="846"/>
      <c r="F543" s="846"/>
      <c r="G543" s="827"/>
      <c r="H543" s="827"/>
      <c r="I543" s="827"/>
      <c r="J543" s="827"/>
      <c r="K543" s="827"/>
      <c r="L543" s="828"/>
      <c r="P543" s="856"/>
      <c r="Q543" s="384"/>
      <c r="R543" s="384"/>
      <c r="S543" s="384"/>
      <c r="T543" s="384"/>
      <c r="U543" s="384"/>
      <c r="V543" s="384"/>
      <c r="W543" s="384"/>
      <c r="X543" s="384"/>
      <c r="Y543" s="384"/>
      <c r="Z543" s="384"/>
      <c r="AA543" s="384"/>
      <c r="AB543" s="384"/>
      <c r="AC543" s="384"/>
      <c r="AD543" s="384"/>
      <c r="AE543" s="384"/>
    </row>
    <row r="544" spans="1:31" s="405" customFormat="1" ht="27" hidden="1" customHeight="1">
      <c r="A544" s="839"/>
      <c r="B544" s="839"/>
      <c r="C544" s="845"/>
      <c r="D544" s="846"/>
      <c r="E544" s="846"/>
      <c r="F544" s="846"/>
      <c r="G544" s="827"/>
      <c r="H544" s="841"/>
      <c r="I544" s="827"/>
      <c r="J544" s="827"/>
      <c r="K544" s="827"/>
      <c r="L544" s="828"/>
      <c r="P544" s="856"/>
      <c r="Q544" s="384"/>
      <c r="R544" s="384"/>
      <c r="S544" s="384"/>
      <c r="T544" s="384"/>
      <c r="U544" s="384"/>
      <c r="V544" s="384"/>
      <c r="W544" s="384"/>
      <c r="X544" s="384"/>
      <c r="Y544" s="384"/>
      <c r="Z544" s="384"/>
      <c r="AA544" s="384"/>
      <c r="AB544" s="384"/>
      <c r="AC544" s="384"/>
      <c r="AD544" s="384"/>
      <c r="AE544" s="384"/>
    </row>
    <row r="545" spans="1:31" s="405" customFormat="1" ht="27" hidden="1" customHeight="1">
      <c r="A545" s="839"/>
      <c r="B545" s="839"/>
      <c r="C545" s="845"/>
      <c r="D545" s="846"/>
      <c r="E545" s="846"/>
      <c r="F545" s="846"/>
      <c r="G545" s="790"/>
      <c r="H545" s="842"/>
      <c r="I545" s="790"/>
      <c r="J545" s="790"/>
      <c r="K545" s="790"/>
      <c r="L545" s="832"/>
      <c r="P545" s="856"/>
      <c r="Q545" s="384"/>
      <c r="R545" s="384"/>
      <c r="S545" s="384"/>
      <c r="T545" s="384"/>
      <c r="U545" s="384"/>
      <c r="V545" s="384"/>
      <c r="W545" s="384"/>
      <c r="X545" s="384"/>
      <c r="Y545" s="384"/>
      <c r="Z545" s="384"/>
      <c r="AA545" s="384"/>
      <c r="AB545" s="384"/>
      <c r="AC545" s="384"/>
      <c r="AD545" s="384"/>
      <c r="AE545" s="384"/>
    </row>
    <row r="546" spans="1:31" s="405" customFormat="1" ht="27" hidden="1" customHeight="1">
      <c r="A546" s="839"/>
      <c r="B546" s="839"/>
      <c r="C546" s="845"/>
      <c r="D546" s="846"/>
      <c r="E546" s="846"/>
      <c r="F546" s="846"/>
      <c r="G546" s="790"/>
      <c r="H546" s="790"/>
      <c r="I546" s="790"/>
      <c r="J546" s="790"/>
      <c r="K546" s="790"/>
      <c r="L546" s="832"/>
      <c r="P546" s="856"/>
      <c r="Q546" s="384"/>
      <c r="R546" s="384"/>
      <c r="S546" s="384"/>
      <c r="T546" s="384"/>
      <c r="U546" s="384"/>
      <c r="V546" s="384"/>
      <c r="W546" s="384"/>
      <c r="X546" s="384"/>
      <c r="Y546" s="384"/>
      <c r="Z546" s="384"/>
      <c r="AA546" s="384"/>
      <c r="AB546" s="384"/>
      <c r="AC546" s="384"/>
      <c r="AD546" s="384"/>
      <c r="AE546" s="384"/>
    </row>
    <row r="547" spans="1:31" s="405" customFormat="1" ht="27" hidden="1" customHeight="1">
      <c r="A547" s="839"/>
      <c r="B547" s="839"/>
      <c r="C547" s="845"/>
      <c r="D547" s="846"/>
      <c r="E547" s="846"/>
      <c r="F547" s="846"/>
      <c r="G547" s="790"/>
      <c r="H547" s="790"/>
      <c r="I547" s="790"/>
      <c r="J547" s="790"/>
      <c r="K547" s="790"/>
      <c r="L547" s="832"/>
      <c r="P547" s="856"/>
      <c r="Q547" s="384"/>
      <c r="R547" s="384"/>
      <c r="S547" s="384"/>
      <c r="T547" s="384"/>
      <c r="U547" s="384"/>
      <c r="V547" s="384"/>
      <c r="W547" s="384"/>
      <c r="X547" s="384"/>
      <c r="Y547" s="384"/>
      <c r="Z547" s="384"/>
      <c r="AA547" s="384"/>
      <c r="AB547" s="384"/>
      <c r="AC547" s="384"/>
      <c r="AD547" s="384"/>
      <c r="AE547" s="384"/>
    </row>
    <row r="548" spans="1:31" s="405" customFormat="1" ht="27" hidden="1" customHeight="1">
      <c r="A548" s="839"/>
      <c r="B548" s="839"/>
      <c r="C548" s="845"/>
      <c r="D548" s="846"/>
      <c r="E548" s="846"/>
      <c r="F548" s="846"/>
      <c r="G548" s="790"/>
      <c r="H548" s="790"/>
      <c r="I548" s="790"/>
      <c r="J548" s="790"/>
      <c r="K548" s="790"/>
      <c r="L548" s="832"/>
      <c r="P548" s="856"/>
      <c r="Q548" s="384"/>
      <c r="R548" s="384"/>
      <c r="S548" s="384"/>
      <c r="T548" s="384"/>
      <c r="U548" s="384"/>
      <c r="V548" s="384"/>
      <c r="W548" s="384"/>
      <c r="X548" s="384"/>
      <c r="Y548" s="384"/>
      <c r="Z548" s="384"/>
      <c r="AA548" s="384"/>
      <c r="AB548" s="384"/>
      <c r="AC548" s="384"/>
      <c r="AD548" s="384"/>
      <c r="AE548" s="384"/>
    </row>
    <row r="549" spans="1:31" s="405" customFormat="1" ht="27" hidden="1" customHeight="1">
      <c r="A549" s="839"/>
      <c r="B549" s="839"/>
      <c r="C549" s="845"/>
      <c r="D549" s="846"/>
      <c r="E549" s="846"/>
      <c r="F549" s="846"/>
      <c r="G549" s="790"/>
      <c r="H549" s="790"/>
      <c r="I549" s="790"/>
      <c r="J549" s="790"/>
      <c r="K549" s="790"/>
      <c r="L549" s="832"/>
      <c r="P549" s="856"/>
      <c r="Q549" s="384"/>
      <c r="R549" s="384"/>
      <c r="S549" s="384"/>
      <c r="T549" s="384"/>
      <c r="U549" s="384"/>
      <c r="V549" s="384"/>
      <c r="W549" s="384"/>
      <c r="X549" s="384"/>
      <c r="Y549" s="384"/>
      <c r="Z549" s="384"/>
      <c r="AA549" s="384"/>
      <c r="AB549" s="384"/>
      <c r="AC549" s="384"/>
      <c r="AD549" s="384"/>
      <c r="AE549" s="384"/>
    </row>
    <row r="550" spans="1:31" s="405" customFormat="1" ht="27" hidden="1" customHeight="1">
      <c r="A550" s="839"/>
      <c r="B550" s="839"/>
      <c r="C550" s="845"/>
      <c r="D550" s="846"/>
      <c r="E550" s="846"/>
      <c r="F550" s="846"/>
      <c r="G550" s="790"/>
      <c r="H550" s="790"/>
      <c r="I550" s="790"/>
      <c r="J550" s="790"/>
      <c r="K550" s="790"/>
      <c r="L550" s="832"/>
      <c r="P550" s="856"/>
      <c r="Q550" s="384"/>
      <c r="R550" s="384"/>
      <c r="S550" s="384"/>
      <c r="T550" s="384"/>
      <c r="U550" s="384"/>
      <c r="V550" s="384"/>
      <c r="W550" s="384"/>
      <c r="X550" s="384"/>
      <c r="Y550" s="384"/>
      <c r="Z550" s="384"/>
      <c r="AA550" s="384"/>
      <c r="AB550" s="384"/>
      <c r="AC550" s="384"/>
      <c r="AD550" s="384"/>
      <c r="AE550" s="384"/>
    </row>
    <row r="551" spans="1:31" s="405" customFormat="1" ht="27" hidden="1" customHeight="1">
      <c r="A551" s="839"/>
      <c r="B551" s="839"/>
      <c r="C551" s="845"/>
      <c r="D551" s="846"/>
      <c r="E551" s="846"/>
      <c r="F551" s="846"/>
      <c r="G551" s="790"/>
      <c r="H551" s="790"/>
      <c r="I551" s="790"/>
      <c r="J551" s="790"/>
      <c r="K551" s="790"/>
      <c r="L551" s="832"/>
      <c r="P551" s="856"/>
      <c r="Q551" s="384"/>
      <c r="R551" s="384"/>
      <c r="S551" s="384"/>
      <c r="T551" s="384"/>
      <c r="U551" s="384"/>
      <c r="V551" s="384"/>
      <c r="W551" s="384"/>
      <c r="X551" s="384"/>
      <c r="Y551" s="384"/>
      <c r="Z551" s="384"/>
      <c r="AA551" s="384"/>
      <c r="AB551" s="384"/>
      <c r="AC551" s="384"/>
      <c r="AD551" s="384"/>
      <c r="AE551" s="384"/>
    </row>
    <row r="552" spans="1:31" s="405" customFormat="1" ht="27" hidden="1" customHeight="1">
      <c r="A552" s="384"/>
      <c r="B552" s="1064" t="s">
        <v>38</v>
      </c>
      <c r="C552" s="1065"/>
      <c r="D552" s="1066"/>
      <c r="E552" s="835"/>
      <c r="F552" s="893">
        <f>SUM(F532:F551)</f>
        <v>0</v>
      </c>
      <c r="G552" s="830"/>
      <c r="H552" s="830"/>
      <c r="I552" s="830"/>
      <c r="J552" s="830"/>
      <c r="K552" s="830"/>
      <c r="L552" s="831"/>
      <c r="P552" s="856"/>
      <c r="Q552" s="384"/>
      <c r="R552" s="384"/>
      <c r="S552" s="384"/>
      <c r="T552" s="384"/>
      <c r="U552" s="384"/>
      <c r="V552" s="384"/>
      <c r="W552" s="384"/>
      <c r="X552" s="384"/>
      <c r="Y552" s="384"/>
      <c r="Z552" s="384"/>
      <c r="AA552" s="384"/>
      <c r="AB552" s="384"/>
      <c r="AC552" s="384"/>
      <c r="AD552" s="384"/>
      <c r="AE552" s="384"/>
    </row>
    <row r="553" spans="1:31" s="405" customFormat="1" ht="27" hidden="1" customHeight="1">
      <c r="A553" s="839"/>
      <c r="B553" s="839"/>
      <c r="C553" s="825"/>
      <c r="D553" s="826"/>
      <c r="E553" s="826"/>
      <c r="F553" s="826"/>
      <c r="G553" s="826"/>
      <c r="H553" s="826"/>
      <c r="I553" s="827"/>
      <c r="J553" s="827"/>
      <c r="K553" s="827"/>
      <c r="L553" s="828"/>
      <c r="P553" s="856"/>
      <c r="Q553" s="384"/>
      <c r="R553" s="384"/>
      <c r="S553" s="384"/>
      <c r="T553" s="384"/>
      <c r="U553" s="384"/>
      <c r="V553" s="384"/>
      <c r="W553" s="384"/>
      <c r="X553" s="384"/>
      <c r="Y553" s="384"/>
      <c r="Z553" s="384"/>
      <c r="AA553" s="384"/>
      <c r="AB553" s="384"/>
      <c r="AC553" s="384"/>
      <c r="AD553" s="384"/>
      <c r="AE553" s="384"/>
    </row>
    <row r="554" spans="1:31" s="405" customFormat="1" ht="27" hidden="1" customHeight="1">
      <c r="A554" s="839"/>
      <c r="B554" s="839"/>
      <c r="C554" s="829"/>
      <c r="D554" s="826"/>
      <c r="E554" s="826"/>
      <c r="F554" s="826"/>
      <c r="G554" s="826"/>
      <c r="H554" s="826"/>
      <c r="I554" s="830"/>
      <c r="J554" s="830"/>
      <c r="K554" s="830"/>
      <c r="L554" s="831"/>
      <c r="P554" s="856"/>
      <c r="Q554" s="384"/>
      <c r="R554" s="384"/>
      <c r="S554" s="384"/>
      <c r="T554" s="384"/>
      <c r="U554" s="384"/>
      <c r="V554" s="384"/>
      <c r="W554" s="384"/>
      <c r="X554" s="384"/>
      <c r="Y554" s="384"/>
      <c r="Z554" s="384"/>
      <c r="AA554" s="384"/>
      <c r="AB554" s="384"/>
      <c r="AC554" s="384"/>
      <c r="AD554" s="384"/>
      <c r="AE554" s="384"/>
    </row>
    <row r="555" spans="1:31" s="405" customFormat="1" ht="27" hidden="1" customHeight="1">
      <c r="A555" s="839"/>
      <c r="B555" s="839"/>
      <c r="C555" s="825"/>
      <c r="D555" s="826"/>
      <c r="E555" s="826"/>
      <c r="F555" s="826"/>
      <c r="G555" s="826"/>
      <c r="H555" s="826"/>
      <c r="I555" s="790"/>
      <c r="J555" s="790"/>
      <c r="K555" s="790"/>
      <c r="L555" s="832"/>
      <c r="P555" s="856"/>
      <c r="Q555" s="384"/>
      <c r="R555" s="384"/>
      <c r="S555" s="384"/>
      <c r="T555" s="384"/>
      <c r="U555" s="384"/>
      <c r="V555" s="384"/>
      <c r="W555" s="384"/>
      <c r="X555" s="384"/>
      <c r="Y555" s="384"/>
      <c r="Z555" s="384"/>
      <c r="AA555" s="384"/>
      <c r="AB555" s="384"/>
      <c r="AC555" s="384"/>
      <c r="AD555" s="384"/>
      <c r="AE555" s="384"/>
    </row>
    <row r="556" spans="1:31" s="405" customFormat="1" ht="27" hidden="1" customHeight="1">
      <c r="A556" s="839"/>
      <c r="B556" s="839"/>
      <c r="C556" s="825"/>
      <c r="D556" s="826"/>
      <c r="E556" s="826"/>
      <c r="F556" s="826"/>
      <c r="G556" s="826"/>
      <c r="H556" s="826"/>
      <c r="I556" s="827"/>
      <c r="J556" s="827"/>
      <c r="K556" s="827"/>
      <c r="L556" s="828"/>
      <c r="P556" s="856"/>
      <c r="Q556" s="384"/>
      <c r="R556" s="384"/>
      <c r="S556" s="384"/>
      <c r="T556" s="384"/>
      <c r="U556" s="384"/>
      <c r="V556" s="384"/>
      <c r="W556" s="384"/>
      <c r="X556" s="384"/>
      <c r="Y556" s="384"/>
      <c r="Z556" s="384"/>
      <c r="AA556" s="384"/>
      <c r="AB556" s="384"/>
      <c r="AC556" s="384"/>
      <c r="AD556" s="384"/>
      <c r="AE556" s="384"/>
    </row>
    <row r="557" spans="1:31" s="405" customFormat="1" ht="27" hidden="1" customHeight="1">
      <c r="A557" s="839"/>
      <c r="B557" s="839"/>
      <c r="C557" s="825"/>
      <c r="D557" s="826"/>
      <c r="E557" s="826"/>
      <c r="F557" s="826"/>
      <c r="G557" s="826"/>
      <c r="H557" s="826"/>
      <c r="I557" s="827"/>
      <c r="J557" s="827"/>
      <c r="K557" s="827"/>
      <c r="L557" s="828"/>
      <c r="P557" s="856"/>
      <c r="Q557" s="384"/>
      <c r="R557" s="384"/>
      <c r="S557" s="384"/>
      <c r="T557" s="384"/>
      <c r="U557" s="384"/>
      <c r="V557" s="384"/>
      <c r="W557" s="384"/>
      <c r="X557" s="384"/>
      <c r="Y557" s="384"/>
      <c r="Z557" s="384"/>
      <c r="AA557" s="384"/>
      <c r="AB557" s="384"/>
      <c r="AC557" s="384"/>
      <c r="AD557" s="384"/>
      <c r="AE557" s="384"/>
    </row>
    <row r="558" spans="1:31" s="405" customFormat="1" ht="27" hidden="1" customHeight="1">
      <c r="A558" s="839"/>
      <c r="B558" s="839"/>
      <c r="C558" s="825"/>
      <c r="D558" s="826"/>
      <c r="E558" s="826"/>
      <c r="F558" s="826"/>
      <c r="G558" s="826"/>
      <c r="H558" s="826"/>
      <c r="I558" s="827"/>
      <c r="J558" s="827"/>
      <c r="K558" s="827"/>
      <c r="L558" s="828"/>
      <c r="P558" s="856"/>
      <c r="Q558" s="384"/>
      <c r="R558" s="384"/>
      <c r="S558" s="384"/>
      <c r="T558" s="384"/>
      <c r="U558" s="384"/>
      <c r="V558" s="384"/>
      <c r="W558" s="384"/>
      <c r="X558" s="384"/>
      <c r="Y558" s="384"/>
      <c r="Z558" s="384"/>
      <c r="AA558" s="384"/>
      <c r="AB558" s="384"/>
      <c r="AC558" s="384"/>
      <c r="AD558" s="384"/>
      <c r="AE558" s="384"/>
    </row>
    <row r="559" spans="1:31" s="405" customFormat="1" ht="27" hidden="1" customHeight="1">
      <c r="A559" s="839"/>
      <c r="B559" s="839"/>
      <c r="C559" s="825"/>
      <c r="D559" s="826"/>
      <c r="E559" s="826"/>
      <c r="F559" s="826"/>
      <c r="G559" s="826"/>
      <c r="H559" s="826"/>
      <c r="I559" s="827"/>
      <c r="J559" s="827"/>
      <c r="K559" s="827"/>
      <c r="L559" s="828"/>
      <c r="P559" s="856"/>
      <c r="Q559" s="384"/>
      <c r="R559" s="384"/>
      <c r="S559" s="384"/>
      <c r="T559" s="384"/>
      <c r="U559" s="384"/>
      <c r="V559" s="384"/>
      <c r="W559" s="384"/>
      <c r="X559" s="384"/>
      <c r="Y559" s="384"/>
      <c r="Z559" s="384"/>
      <c r="AA559" s="384"/>
      <c r="AB559" s="384"/>
      <c r="AC559" s="384"/>
      <c r="AD559" s="384"/>
      <c r="AE559" s="384"/>
    </row>
    <row r="560" spans="1:31" s="405" customFormat="1" ht="27" hidden="1" customHeight="1">
      <c r="A560" s="839"/>
      <c r="B560" s="839"/>
      <c r="C560" s="843"/>
      <c r="D560" s="844"/>
      <c r="E560" s="844"/>
      <c r="F560" s="844"/>
      <c r="G560" s="827"/>
      <c r="H560" s="827"/>
      <c r="I560" s="827"/>
      <c r="J560" s="827"/>
      <c r="K560" s="827"/>
      <c r="L560" s="828"/>
      <c r="P560" s="856"/>
      <c r="Q560" s="384"/>
      <c r="R560" s="384"/>
      <c r="S560" s="384"/>
      <c r="T560" s="384"/>
      <c r="U560" s="384"/>
      <c r="V560" s="384"/>
      <c r="W560" s="384"/>
      <c r="X560" s="384"/>
      <c r="Y560" s="384"/>
      <c r="Z560" s="384"/>
      <c r="AA560" s="384"/>
      <c r="AB560" s="384"/>
      <c r="AC560" s="384"/>
      <c r="AD560" s="384"/>
      <c r="AE560" s="384"/>
    </row>
    <row r="561" spans="1:31" s="405" customFormat="1" ht="27" hidden="1" customHeight="1">
      <c r="A561" s="839"/>
      <c r="B561" s="839"/>
      <c r="C561" s="845"/>
      <c r="D561" s="846"/>
      <c r="E561" s="846"/>
      <c r="F561" s="846"/>
      <c r="G561" s="827"/>
      <c r="H561" s="840"/>
      <c r="I561" s="827"/>
      <c r="J561" s="827"/>
      <c r="K561" s="827"/>
      <c r="L561" s="828"/>
      <c r="P561" s="856"/>
      <c r="Q561" s="384"/>
      <c r="R561" s="384"/>
      <c r="S561" s="384"/>
      <c r="T561" s="384"/>
      <c r="U561" s="384"/>
      <c r="V561" s="384"/>
      <c r="W561" s="384"/>
      <c r="X561" s="384"/>
      <c r="Y561" s="384"/>
      <c r="Z561" s="384"/>
      <c r="AA561" s="384"/>
      <c r="AB561" s="384"/>
      <c r="AC561" s="384"/>
      <c r="AD561" s="384"/>
      <c r="AE561" s="384"/>
    </row>
    <row r="562" spans="1:31" s="405" customFormat="1" ht="27" hidden="1" customHeight="1">
      <c r="A562" s="839"/>
      <c r="B562" s="839"/>
      <c r="C562" s="845"/>
      <c r="D562" s="846"/>
      <c r="E562" s="846"/>
      <c r="F562" s="846"/>
      <c r="G562" s="827"/>
      <c r="H562" s="827"/>
      <c r="I562" s="827"/>
      <c r="J562" s="827"/>
      <c r="K562" s="827"/>
      <c r="L562" s="828"/>
      <c r="P562" s="856"/>
      <c r="Q562" s="384"/>
      <c r="R562" s="384"/>
      <c r="S562" s="384"/>
      <c r="T562" s="384"/>
      <c r="U562" s="384"/>
      <c r="V562" s="384"/>
      <c r="W562" s="384"/>
      <c r="X562" s="384"/>
      <c r="Y562" s="384"/>
      <c r="Z562" s="384"/>
      <c r="AA562" s="384"/>
      <c r="AB562" s="384"/>
      <c r="AC562" s="384"/>
      <c r="AD562" s="384"/>
      <c r="AE562" s="384"/>
    </row>
    <row r="563" spans="1:31" s="405" customFormat="1" ht="27" hidden="1" customHeight="1">
      <c r="A563" s="839"/>
      <c r="B563" s="839"/>
      <c r="C563" s="845"/>
      <c r="D563" s="846"/>
      <c r="E563" s="846"/>
      <c r="F563" s="846"/>
      <c r="G563" s="827"/>
      <c r="H563" s="827"/>
      <c r="I563" s="827"/>
      <c r="J563" s="827"/>
      <c r="K563" s="827"/>
      <c r="L563" s="828"/>
      <c r="P563" s="856"/>
      <c r="Q563" s="384"/>
      <c r="R563" s="384"/>
      <c r="S563" s="384"/>
      <c r="T563" s="384"/>
      <c r="U563" s="384"/>
      <c r="V563" s="384"/>
      <c r="W563" s="384"/>
      <c r="X563" s="384"/>
      <c r="Y563" s="384"/>
      <c r="Z563" s="384"/>
      <c r="AA563" s="384"/>
      <c r="AB563" s="384"/>
      <c r="AC563" s="384"/>
      <c r="AD563" s="384"/>
      <c r="AE563" s="384"/>
    </row>
    <row r="564" spans="1:31" s="405" customFormat="1" ht="27" hidden="1" customHeight="1">
      <c r="A564" s="839"/>
      <c r="B564" s="839"/>
      <c r="C564" s="845"/>
      <c r="D564" s="846"/>
      <c r="E564" s="846"/>
      <c r="F564" s="846"/>
      <c r="G564" s="827"/>
      <c r="H564" s="827"/>
      <c r="I564" s="827"/>
      <c r="J564" s="827"/>
      <c r="K564" s="827"/>
      <c r="L564" s="828"/>
      <c r="P564" s="856"/>
      <c r="Q564" s="384"/>
      <c r="R564" s="384"/>
      <c r="S564" s="384"/>
      <c r="T564" s="384"/>
      <c r="U564" s="384"/>
      <c r="V564" s="384"/>
      <c r="W564" s="384"/>
      <c r="X564" s="384"/>
      <c r="Y564" s="384"/>
      <c r="Z564" s="384"/>
      <c r="AA564" s="384"/>
      <c r="AB564" s="384"/>
      <c r="AC564" s="384"/>
      <c r="AD564" s="384"/>
      <c r="AE564" s="384"/>
    </row>
    <row r="565" spans="1:31" s="405" customFormat="1" ht="27" hidden="1" customHeight="1">
      <c r="A565" s="839"/>
      <c r="B565" s="839"/>
      <c r="C565" s="845"/>
      <c r="D565" s="846"/>
      <c r="E565" s="846"/>
      <c r="F565" s="846"/>
      <c r="G565" s="827"/>
      <c r="H565" s="841"/>
      <c r="I565" s="827"/>
      <c r="J565" s="827"/>
      <c r="K565" s="827"/>
      <c r="L565" s="828"/>
      <c r="P565" s="856"/>
      <c r="Q565" s="384"/>
      <c r="R565" s="384"/>
      <c r="S565" s="384"/>
      <c r="T565" s="384"/>
      <c r="U565" s="384"/>
      <c r="V565" s="384"/>
      <c r="W565" s="384"/>
      <c r="X565" s="384"/>
      <c r="Y565" s="384"/>
      <c r="Z565" s="384"/>
      <c r="AA565" s="384"/>
      <c r="AB565" s="384"/>
      <c r="AC565" s="384"/>
      <c r="AD565" s="384"/>
      <c r="AE565" s="384"/>
    </row>
    <row r="566" spans="1:31" s="405" customFormat="1" ht="27" hidden="1" customHeight="1">
      <c r="A566" s="839"/>
      <c r="B566" s="839"/>
      <c r="C566" s="845"/>
      <c r="D566" s="846"/>
      <c r="E566" s="846"/>
      <c r="F566" s="846"/>
      <c r="G566" s="790"/>
      <c r="H566" s="842"/>
      <c r="I566" s="790"/>
      <c r="J566" s="790"/>
      <c r="K566" s="790"/>
      <c r="L566" s="832"/>
      <c r="P566" s="856"/>
      <c r="Q566" s="384"/>
      <c r="R566" s="384"/>
      <c r="S566" s="384"/>
      <c r="T566" s="384"/>
      <c r="U566" s="384"/>
      <c r="V566" s="384"/>
      <c r="W566" s="384"/>
      <c r="X566" s="384"/>
      <c r="Y566" s="384"/>
      <c r="Z566" s="384"/>
      <c r="AA566" s="384"/>
      <c r="AB566" s="384"/>
      <c r="AC566" s="384"/>
      <c r="AD566" s="384"/>
      <c r="AE566" s="384"/>
    </row>
    <row r="567" spans="1:31" s="405" customFormat="1" ht="27" hidden="1" customHeight="1">
      <c r="A567" s="839"/>
      <c r="B567" s="839"/>
      <c r="C567" s="845"/>
      <c r="D567" s="846"/>
      <c r="E567" s="846"/>
      <c r="F567" s="846"/>
      <c r="G567" s="790"/>
      <c r="H567" s="790"/>
      <c r="I567" s="790"/>
      <c r="J567" s="790"/>
      <c r="K567" s="790"/>
      <c r="L567" s="832"/>
      <c r="P567" s="856"/>
      <c r="Q567" s="384"/>
      <c r="R567" s="384"/>
      <c r="S567" s="384"/>
      <c r="T567" s="384"/>
      <c r="U567" s="384"/>
      <c r="V567" s="384"/>
      <c r="W567" s="384"/>
      <c r="X567" s="384"/>
      <c r="Y567" s="384"/>
      <c r="Z567" s="384"/>
      <c r="AA567" s="384"/>
      <c r="AB567" s="384"/>
      <c r="AC567" s="384"/>
      <c r="AD567" s="384"/>
      <c r="AE567" s="384"/>
    </row>
    <row r="568" spans="1:31" s="405" customFormat="1" ht="27" hidden="1" customHeight="1">
      <c r="A568" s="839"/>
      <c r="B568" s="839"/>
      <c r="C568" s="845"/>
      <c r="D568" s="846"/>
      <c r="E568" s="846"/>
      <c r="F568" s="846"/>
      <c r="G568" s="790"/>
      <c r="H568" s="790"/>
      <c r="I568" s="790"/>
      <c r="J568" s="790"/>
      <c r="K568" s="790"/>
      <c r="L568" s="832"/>
      <c r="P568" s="856"/>
      <c r="Q568" s="384"/>
      <c r="R568" s="384"/>
      <c r="S568" s="384"/>
      <c r="T568" s="384"/>
      <c r="U568" s="384"/>
      <c r="V568" s="384"/>
      <c r="W568" s="384"/>
      <c r="X568" s="384"/>
      <c r="Y568" s="384"/>
      <c r="Z568" s="384"/>
      <c r="AA568" s="384"/>
      <c r="AB568" s="384"/>
      <c r="AC568" s="384"/>
      <c r="AD568" s="384"/>
      <c r="AE568" s="384"/>
    </row>
    <row r="569" spans="1:31" s="405" customFormat="1" ht="27" hidden="1" customHeight="1">
      <c r="A569" s="839"/>
      <c r="B569" s="839"/>
      <c r="C569" s="845"/>
      <c r="D569" s="846"/>
      <c r="E569" s="846"/>
      <c r="F569" s="846"/>
      <c r="G569" s="790"/>
      <c r="H569" s="790"/>
      <c r="I569" s="790"/>
      <c r="J569" s="790"/>
      <c r="K569" s="790"/>
      <c r="L569" s="832"/>
      <c r="P569" s="856"/>
      <c r="Q569" s="384"/>
      <c r="R569" s="384"/>
      <c r="S569" s="384"/>
      <c r="T569" s="384"/>
      <c r="U569" s="384"/>
      <c r="V569" s="384"/>
      <c r="W569" s="384"/>
      <c r="X569" s="384"/>
      <c r="Y569" s="384"/>
      <c r="Z569" s="384"/>
      <c r="AA569" s="384"/>
      <c r="AB569" s="384"/>
      <c r="AC569" s="384"/>
      <c r="AD569" s="384"/>
      <c r="AE569" s="384"/>
    </row>
    <row r="570" spans="1:31" s="405" customFormat="1" ht="27" hidden="1" customHeight="1">
      <c r="A570" s="839"/>
      <c r="B570" s="839"/>
      <c r="C570" s="845"/>
      <c r="D570" s="846"/>
      <c r="E570" s="846"/>
      <c r="F570" s="846"/>
      <c r="G570" s="790"/>
      <c r="H570" s="790"/>
      <c r="I570" s="790"/>
      <c r="J570" s="790"/>
      <c r="K570" s="790"/>
      <c r="L570" s="832"/>
      <c r="P570" s="856"/>
      <c r="Q570" s="384"/>
      <c r="R570" s="384"/>
      <c r="S570" s="384"/>
      <c r="T570" s="384"/>
      <c r="U570" s="384"/>
      <c r="V570" s="384"/>
      <c r="W570" s="384"/>
      <c r="X570" s="384"/>
      <c r="Y570" s="384"/>
      <c r="Z570" s="384"/>
      <c r="AA570" s="384"/>
      <c r="AB570" s="384"/>
      <c r="AC570" s="384"/>
      <c r="AD570" s="384"/>
      <c r="AE570" s="384"/>
    </row>
    <row r="571" spans="1:31" s="405" customFormat="1" ht="27" hidden="1" customHeight="1">
      <c r="A571" s="839"/>
      <c r="B571" s="839"/>
      <c r="C571" s="845"/>
      <c r="D571" s="846"/>
      <c r="E571" s="846"/>
      <c r="F571" s="846"/>
      <c r="G571" s="790"/>
      <c r="H571" s="790"/>
      <c r="I571" s="790"/>
      <c r="J571" s="790"/>
      <c r="K571" s="790"/>
      <c r="L571" s="832"/>
      <c r="P571" s="856"/>
      <c r="Q571" s="384"/>
      <c r="R571" s="384"/>
      <c r="S571" s="384"/>
      <c r="T571" s="384"/>
      <c r="U571" s="384"/>
      <c r="V571" s="384"/>
      <c r="W571" s="384"/>
      <c r="X571" s="384"/>
      <c r="Y571" s="384"/>
      <c r="Z571" s="384"/>
      <c r="AA571" s="384"/>
      <c r="AB571" s="384"/>
      <c r="AC571" s="384"/>
      <c r="AD571" s="384"/>
      <c r="AE571" s="384"/>
    </row>
    <row r="572" spans="1:31" s="405" customFormat="1" ht="27" hidden="1" customHeight="1">
      <c r="A572" s="839"/>
      <c r="B572" s="839"/>
      <c r="C572" s="845"/>
      <c r="D572" s="846"/>
      <c r="E572" s="846"/>
      <c r="F572" s="846"/>
      <c r="G572" s="790"/>
      <c r="H572" s="790"/>
      <c r="I572" s="790"/>
      <c r="J572" s="790"/>
      <c r="K572" s="790"/>
      <c r="L572" s="832"/>
      <c r="P572" s="856"/>
      <c r="Q572" s="384"/>
      <c r="R572" s="384"/>
      <c r="S572" s="384"/>
      <c r="T572" s="384"/>
      <c r="U572" s="384"/>
      <c r="V572" s="384"/>
      <c r="W572" s="384"/>
      <c r="X572" s="384"/>
      <c r="Y572" s="384"/>
      <c r="Z572" s="384"/>
      <c r="AA572" s="384"/>
      <c r="AB572" s="384"/>
      <c r="AC572" s="384"/>
      <c r="AD572" s="384"/>
      <c r="AE572" s="384"/>
    </row>
    <row r="573" spans="1:31" s="405" customFormat="1" ht="27" hidden="1" customHeight="1">
      <c r="A573" s="384"/>
      <c r="B573" s="1064" t="s">
        <v>38</v>
      </c>
      <c r="C573" s="1065"/>
      <c r="D573" s="1066"/>
      <c r="E573" s="835"/>
      <c r="F573" s="893">
        <f>SUM(F553:F572)</f>
        <v>0</v>
      </c>
      <c r="G573" s="830"/>
      <c r="H573" s="830"/>
      <c r="I573" s="830"/>
      <c r="J573" s="830"/>
      <c r="K573" s="830"/>
      <c r="L573" s="831"/>
      <c r="P573" s="856"/>
      <c r="Q573" s="384"/>
      <c r="R573" s="384"/>
      <c r="S573" s="384"/>
      <c r="T573" s="384"/>
      <c r="U573" s="384"/>
      <c r="V573" s="384"/>
      <c r="W573" s="384"/>
      <c r="X573" s="384"/>
      <c r="Y573" s="384"/>
      <c r="Z573" s="384"/>
      <c r="AA573" s="384"/>
      <c r="AB573" s="384"/>
      <c r="AC573" s="384"/>
      <c r="AD573" s="384"/>
      <c r="AE573" s="384"/>
    </row>
    <row r="574" spans="1:31" s="405" customFormat="1" ht="27" hidden="1" customHeight="1">
      <c r="A574" s="839"/>
      <c r="B574" s="839"/>
      <c r="C574" s="825"/>
      <c r="D574" s="826"/>
      <c r="E574" s="826"/>
      <c r="F574" s="826"/>
      <c r="G574" s="826"/>
      <c r="H574" s="826"/>
      <c r="I574" s="827"/>
      <c r="J574" s="827"/>
      <c r="K574" s="827"/>
      <c r="L574" s="828"/>
      <c r="P574" s="856"/>
      <c r="Q574" s="384"/>
      <c r="R574" s="384"/>
      <c r="S574" s="384"/>
      <c r="T574" s="384"/>
      <c r="U574" s="384"/>
      <c r="V574" s="384"/>
      <c r="W574" s="384"/>
      <c r="X574" s="384"/>
      <c r="Y574" s="384"/>
      <c r="Z574" s="384"/>
      <c r="AA574" s="384"/>
      <c r="AB574" s="384"/>
      <c r="AC574" s="384"/>
      <c r="AD574" s="384"/>
      <c r="AE574" s="384"/>
    </row>
    <row r="575" spans="1:31" s="405" customFormat="1" ht="27" hidden="1" customHeight="1">
      <c r="A575" s="839"/>
      <c r="B575" s="839"/>
      <c r="C575" s="829"/>
      <c r="D575" s="826"/>
      <c r="E575" s="826"/>
      <c r="F575" s="826"/>
      <c r="G575" s="826"/>
      <c r="H575" s="826"/>
      <c r="I575" s="830"/>
      <c r="J575" s="830"/>
      <c r="K575" s="830"/>
      <c r="L575" s="831"/>
      <c r="P575" s="856"/>
      <c r="Q575" s="384"/>
      <c r="R575" s="384"/>
      <c r="S575" s="384"/>
      <c r="T575" s="384"/>
      <c r="U575" s="384"/>
      <c r="V575" s="384"/>
      <c r="W575" s="384"/>
      <c r="X575" s="384"/>
      <c r="Y575" s="384"/>
      <c r="Z575" s="384"/>
      <c r="AA575" s="384"/>
      <c r="AB575" s="384"/>
      <c r="AC575" s="384"/>
      <c r="AD575" s="384"/>
      <c r="AE575" s="384"/>
    </row>
    <row r="576" spans="1:31" s="405" customFormat="1" ht="27" hidden="1" customHeight="1">
      <c r="A576" s="839"/>
      <c r="B576" s="839"/>
      <c r="C576" s="825"/>
      <c r="D576" s="826"/>
      <c r="E576" s="826"/>
      <c r="F576" s="826"/>
      <c r="G576" s="826"/>
      <c r="H576" s="826"/>
      <c r="I576" s="790"/>
      <c r="J576" s="790"/>
      <c r="K576" s="790"/>
      <c r="L576" s="832"/>
      <c r="P576" s="856"/>
      <c r="Q576" s="384"/>
      <c r="R576" s="384"/>
      <c r="S576" s="384"/>
      <c r="T576" s="384"/>
      <c r="U576" s="384"/>
      <c r="V576" s="384"/>
      <c r="W576" s="384"/>
      <c r="X576" s="384"/>
      <c r="Y576" s="384"/>
      <c r="Z576" s="384"/>
      <c r="AA576" s="384"/>
      <c r="AB576" s="384"/>
      <c r="AC576" s="384"/>
      <c r="AD576" s="384"/>
      <c r="AE576" s="384"/>
    </row>
    <row r="577" spans="1:31" s="405" customFormat="1" ht="27" hidden="1" customHeight="1">
      <c r="A577" s="839"/>
      <c r="B577" s="839"/>
      <c r="C577" s="825"/>
      <c r="D577" s="826"/>
      <c r="E577" s="826"/>
      <c r="F577" s="826"/>
      <c r="G577" s="826"/>
      <c r="H577" s="826"/>
      <c r="I577" s="827"/>
      <c r="J577" s="827"/>
      <c r="K577" s="827"/>
      <c r="L577" s="828"/>
      <c r="P577" s="856"/>
      <c r="Q577" s="384"/>
      <c r="R577" s="384"/>
      <c r="S577" s="384"/>
      <c r="T577" s="384"/>
      <c r="U577" s="384"/>
      <c r="V577" s="384"/>
      <c r="W577" s="384"/>
      <c r="X577" s="384"/>
      <c r="Y577" s="384"/>
      <c r="Z577" s="384"/>
      <c r="AA577" s="384"/>
      <c r="AB577" s="384"/>
      <c r="AC577" s="384"/>
      <c r="AD577" s="384"/>
      <c r="AE577" s="384"/>
    </row>
    <row r="578" spans="1:31" s="405" customFormat="1" ht="27" hidden="1" customHeight="1">
      <c r="A578" s="839"/>
      <c r="B578" s="839"/>
      <c r="C578" s="825"/>
      <c r="D578" s="826"/>
      <c r="E578" s="826"/>
      <c r="F578" s="826"/>
      <c r="G578" s="826"/>
      <c r="H578" s="826"/>
      <c r="I578" s="827"/>
      <c r="J578" s="827"/>
      <c r="K578" s="827"/>
      <c r="L578" s="828"/>
      <c r="P578" s="856"/>
      <c r="Q578" s="384"/>
      <c r="R578" s="384"/>
      <c r="S578" s="384"/>
      <c r="T578" s="384"/>
      <c r="U578" s="384"/>
      <c r="V578" s="384"/>
      <c r="W578" s="384"/>
      <c r="X578" s="384"/>
      <c r="Y578" s="384"/>
      <c r="Z578" s="384"/>
      <c r="AA578" s="384"/>
      <c r="AB578" s="384"/>
      <c r="AC578" s="384"/>
      <c r="AD578" s="384"/>
      <c r="AE578" s="384"/>
    </row>
    <row r="579" spans="1:31" s="405" customFormat="1" ht="27" hidden="1" customHeight="1">
      <c r="A579" s="839"/>
      <c r="B579" s="839"/>
      <c r="C579" s="825"/>
      <c r="D579" s="826"/>
      <c r="E579" s="826"/>
      <c r="F579" s="826"/>
      <c r="G579" s="826"/>
      <c r="H579" s="826"/>
      <c r="I579" s="827"/>
      <c r="J579" s="827"/>
      <c r="K579" s="827"/>
      <c r="L579" s="828"/>
      <c r="P579" s="856"/>
      <c r="Q579" s="384"/>
      <c r="R579" s="384"/>
      <c r="S579" s="384"/>
      <c r="T579" s="384"/>
      <c r="U579" s="384"/>
      <c r="V579" s="384"/>
      <c r="W579" s="384"/>
      <c r="X579" s="384"/>
      <c r="Y579" s="384"/>
      <c r="Z579" s="384"/>
      <c r="AA579" s="384"/>
      <c r="AB579" s="384"/>
      <c r="AC579" s="384"/>
      <c r="AD579" s="384"/>
      <c r="AE579" s="384"/>
    </row>
    <row r="580" spans="1:31" s="405" customFormat="1" ht="27" hidden="1" customHeight="1">
      <c r="A580" s="839"/>
      <c r="B580" s="839"/>
      <c r="C580" s="825"/>
      <c r="D580" s="826"/>
      <c r="E580" s="826"/>
      <c r="F580" s="826"/>
      <c r="G580" s="826"/>
      <c r="H580" s="826"/>
      <c r="I580" s="827"/>
      <c r="J580" s="827"/>
      <c r="K580" s="827"/>
      <c r="L580" s="828"/>
      <c r="P580" s="856"/>
      <c r="Q580" s="384"/>
      <c r="R580" s="384"/>
      <c r="S580" s="384"/>
      <c r="T580" s="384"/>
      <c r="U580" s="384"/>
      <c r="V580" s="384"/>
      <c r="W580" s="384"/>
      <c r="X580" s="384"/>
      <c r="Y580" s="384"/>
      <c r="Z580" s="384"/>
      <c r="AA580" s="384"/>
      <c r="AB580" s="384"/>
      <c r="AC580" s="384"/>
      <c r="AD580" s="384"/>
      <c r="AE580" s="384"/>
    </row>
    <row r="581" spans="1:31" s="405" customFormat="1" ht="27" hidden="1" customHeight="1">
      <c r="A581" s="839"/>
      <c r="B581" s="839"/>
      <c r="C581" s="843"/>
      <c r="D581" s="844"/>
      <c r="E581" s="844"/>
      <c r="F581" s="844"/>
      <c r="G581" s="827"/>
      <c r="H581" s="827"/>
      <c r="I581" s="827"/>
      <c r="J581" s="827"/>
      <c r="K581" s="827"/>
      <c r="L581" s="828"/>
      <c r="P581" s="856"/>
      <c r="Q581" s="384"/>
      <c r="R581" s="384"/>
      <c r="S581" s="384"/>
      <c r="T581" s="384"/>
      <c r="U581" s="384"/>
      <c r="V581" s="384"/>
      <c r="W581" s="384"/>
      <c r="X581" s="384"/>
      <c r="Y581" s="384"/>
      <c r="Z581" s="384"/>
      <c r="AA581" s="384"/>
      <c r="AB581" s="384"/>
      <c r="AC581" s="384"/>
      <c r="AD581" s="384"/>
      <c r="AE581" s="384"/>
    </row>
    <row r="582" spans="1:31" s="405" customFormat="1" ht="27" hidden="1" customHeight="1">
      <c r="A582" s="839"/>
      <c r="B582" s="839"/>
      <c r="C582" s="845"/>
      <c r="D582" s="846"/>
      <c r="E582" s="846"/>
      <c r="F582" s="846"/>
      <c r="G582" s="827"/>
      <c r="H582" s="840"/>
      <c r="I582" s="827"/>
      <c r="J582" s="827"/>
      <c r="K582" s="827"/>
      <c r="L582" s="828"/>
      <c r="P582" s="856"/>
      <c r="Q582" s="384"/>
      <c r="R582" s="384"/>
      <c r="S582" s="384"/>
      <c r="T582" s="384"/>
      <c r="U582" s="384"/>
      <c r="V582" s="384"/>
      <c r="W582" s="384"/>
      <c r="X582" s="384"/>
      <c r="Y582" s="384"/>
      <c r="Z582" s="384"/>
      <c r="AA582" s="384"/>
      <c r="AB582" s="384"/>
      <c r="AC582" s="384"/>
      <c r="AD582" s="384"/>
      <c r="AE582" s="384"/>
    </row>
    <row r="583" spans="1:31" s="405" customFormat="1" ht="27" hidden="1" customHeight="1">
      <c r="A583" s="839"/>
      <c r="B583" s="839"/>
      <c r="C583" s="845"/>
      <c r="D583" s="846"/>
      <c r="E583" s="846"/>
      <c r="F583" s="846"/>
      <c r="G583" s="827"/>
      <c r="H583" s="827"/>
      <c r="I583" s="827"/>
      <c r="J583" s="827"/>
      <c r="K583" s="827"/>
      <c r="L583" s="828"/>
      <c r="P583" s="856"/>
      <c r="Q583" s="384"/>
      <c r="R583" s="384"/>
      <c r="S583" s="384"/>
      <c r="T583" s="384"/>
      <c r="U583" s="384"/>
      <c r="V583" s="384"/>
      <c r="W583" s="384"/>
      <c r="X583" s="384"/>
      <c r="Y583" s="384"/>
      <c r="Z583" s="384"/>
      <c r="AA583" s="384"/>
      <c r="AB583" s="384"/>
      <c r="AC583" s="384"/>
      <c r="AD583" s="384"/>
      <c r="AE583" s="384"/>
    </row>
    <row r="584" spans="1:31" s="405" customFormat="1" ht="27" hidden="1" customHeight="1">
      <c r="A584" s="839"/>
      <c r="B584" s="839"/>
      <c r="C584" s="845"/>
      <c r="D584" s="846"/>
      <c r="E584" s="846"/>
      <c r="F584" s="846"/>
      <c r="G584" s="827"/>
      <c r="H584" s="827"/>
      <c r="I584" s="827"/>
      <c r="J584" s="827"/>
      <c r="K584" s="827"/>
      <c r="L584" s="828"/>
      <c r="P584" s="856"/>
      <c r="Q584" s="384"/>
      <c r="R584" s="384"/>
      <c r="S584" s="384"/>
      <c r="T584" s="384"/>
      <c r="U584" s="384"/>
      <c r="V584" s="384"/>
      <c r="W584" s="384"/>
      <c r="X584" s="384"/>
      <c r="Y584" s="384"/>
      <c r="Z584" s="384"/>
      <c r="AA584" s="384"/>
      <c r="AB584" s="384"/>
      <c r="AC584" s="384"/>
      <c r="AD584" s="384"/>
      <c r="AE584" s="384"/>
    </row>
    <row r="585" spans="1:31" s="405" customFormat="1" ht="27" hidden="1" customHeight="1">
      <c r="A585" s="839"/>
      <c r="B585" s="839"/>
      <c r="C585" s="845"/>
      <c r="D585" s="846"/>
      <c r="E585" s="846"/>
      <c r="F585" s="846"/>
      <c r="G585" s="827"/>
      <c r="H585" s="827"/>
      <c r="I585" s="827"/>
      <c r="J585" s="827"/>
      <c r="K585" s="827"/>
      <c r="L585" s="828"/>
      <c r="P585" s="856"/>
      <c r="Q585" s="384"/>
      <c r="R585" s="384"/>
      <c r="S585" s="384"/>
      <c r="T585" s="384"/>
      <c r="U585" s="384"/>
      <c r="V585" s="384"/>
      <c r="W585" s="384"/>
      <c r="X585" s="384"/>
      <c r="Y585" s="384"/>
      <c r="Z585" s="384"/>
      <c r="AA585" s="384"/>
      <c r="AB585" s="384"/>
      <c r="AC585" s="384"/>
      <c r="AD585" s="384"/>
      <c r="AE585" s="384"/>
    </row>
    <row r="586" spans="1:31" s="405" customFormat="1" ht="27" hidden="1" customHeight="1">
      <c r="A586" s="839"/>
      <c r="B586" s="839"/>
      <c r="C586" s="845"/>
      <c r="D586" s="846"/>
      <c r="E586" s="846"/>
      <c r="F586" s="846"/>
      <c r="G586" s="827"/>
      <c r="H586" s="841"/>
      <c r="I586" s="827"/>
      <c r="J586" s="827"/>
      <c r="K586" s="827"/>
      <c r="L586" s="828"/>
      <c r="P586" s="856"/>
      <c r="Q586" s="384"/>
      <c r="R586" s="384"/>
      <c r="S586" s="384"/>
      <c r="T586" s="384"/>
      <c r="U586" s="384"/>
      <c r="V586" s="384"/>
      <c r="W586" s="384"/>
      <c r="X586" s="384"/>
      <c r="Y586" s="384"/>
      <c r="Z586" s="384"/>
      <c r="AA586" s="384"/>
      <c r="AB586" s="384"/>
      <c r="AC586" s="384"/>
      <c r="AD586" s="384"/>
      <c r="AE586" s="384"/>
    </row>
    <row r="587" spans="1:31" s="405" customFormat="1" ht="27" hidden="1" customHeight="1">
      <c r="A587" s="839"/>
      <c r="B587" s="839"/>
      <c r="C587" s="845"/>
      <c r="D587" s="846"/>
      <c r="E587" s="846"/>
      <c r="F587" s="846"/>
      <c r="G587" s="790"/>
      <c r="H587" s="842"/>
      <c r="I587" s="790"/>
      <c r="J587" s="790"/>
      <c r="K587" s="790"/>
      <c r="L587" s="832"/>
      <c r="P587" s="856"/>
      <c r="Q587" s="384"/>
      <c r="R587" s="384"/>
      <c r="S587" s="384"/>
      <c r="T587" s="384"/>
      <c r="U587" s="384"/>
      <c r="V587" s="384"/>
      <c r="W587" s="384"/>
      <c r="X587" s="384"/>
      <c r="Y587" s="384"/>
      <c r="Z587" s="384"/>
      <c r="AA587" s="384"/>
      <c r="AB587" s="384"/>
      <c r="AC587" s="384"/>
      <c r="AD587" s="384"/>
      <c r="AE587" s="384"/>
    </row>
    <row r="588" spans="1:31" s="405" customFormat="1" ht="27" hidden="1" customHeight="1">
      <c r="A588" s="839"/>
      <c r="B588" s="839"/>
      <c r="C588" s="845"/>
      <c r="D588" s="846"/>
      <c r="E588" s="846"/>
      <c r="F588" s="846"/>
      <c r="G588" s="790"/>
      <c r="H588" s="790"/>
      <c r="I588" s="790"/>
      <c r="J588" s="790"/>
      <c r="K588" s="790"/>
      <c r="L588" s="832"/>
      <c r="P588" s="856"/>
      <c r="Q588" s="384"/>
      <c r="R588" s="384"/>
      <c r="S588" s="384"/>
      <c r="T588" s="384"/>
      <c r="U588" s="384"/>
      <c r="V588" s="384"/>
      <c r="W588" s="384"/>
      <c r="X588" s="384"/>
      <c r="Y588" s="384"/>
      <c r="Z588" s="384"/>
      <c r="AA588" s="384"/>
      <c r="AB588" s="384"/>
      <c r="AC588" s="384"/>
      <c r="AD588" s="384"/>
      <c r="AE588" s="384"/>
    </row>
    <row r="589" spans="1:31" s="405" customFormat="1" ht="27" hidden="1" customHeight="1">
      <c r="A589" s="839"/>
      <c r="B589" s="839"/>
      <c r="C589" s="845"/>
      <c r="D589" s="846"/>
      <c r="E589" s="846"/>
      <c r="F589" s="846"/>
      <c r="G589" s="790"/>
      <c r="H589" s="790"/>
      <c r="I589" s="790"/>
      <c r="J589" s="790"/>
      <c r="K589" s="790"/>
      <c r="L589" s="832"/>
      <c r="P589" s="856"/>
      <c r="Q589" s="384"/>
      <c r="R589" s="384"/>
      <c r="S589" s="384"/>
      <c r="T589" s="384"/>
      <c r="U589" s="384"/>
      <c r="V589" s="384"/>
      <c r="W589" s="384"/>
      <c r="X589" s="384"/>
      <c r="Y589" s="384"/>
      <c r="Z589" s="384"/>
      <c r="AA589" s="384"/>
      <c r="AB589" s="384"/>
      <c r="AC589" s="384"/>
      <c r="AD589" s="384"/>
      <c r="AE589" s="384"/>
    </row>
    <row r="590" spans="1:31" s="405" customFormat="1" ht="27" hidden="1" customHeight="1">
      <c r="A590" s="839"/>
      <c r="B590" s="839"/>
      <c r="C590" s="845"/>
      <c r="D590" s="846"/>
      <c r="E590" s="846"/>
      <c r="F590" s="846"/>
      <c r="G590" s="790"/>
      <c r="H590" s="790"/>
      <c r="I590" s="790"/>
      <c r="J590" s="790"/>
      <c r="K590" s="790"/>
      <c r="L590" s="832"/>
      <c r="P590" s="856"/>
      <c r="Q590" s="384"/>
      <c r="R590" s="384"/>
      <c r="S590" s="384"/>
      <c r="T590" s="384"/>
      <c r="U590" s="384"/>
      <c r="V590" s="384"/>
      <c r="W590" s="384"/>
      <c r="X590" s="384"/>
      <c r="Y590" s="384"/>
      <c r="Z590" s="384"/>
      <c r="AA590" s="384"/>
      <c r="AB590" s="384"/>
      <c r="AC590" s="384"/>
      <c r="AD590" s="384"/>
      <c r="AE590" s="384"/>
    </row>
    <row r="591" spans="1:31" s="405" customFormat="1" ht="27" hidden="1" customHeight="1">
      <c r="A591" s="839"/>
      <c r="B591" s="839"/>
      <c r="C591" s="845"/>
      <c r="D591" s="846"/>
      <c r="E591" s="846"/>
      <c r="F591" s="846"/>
      <c r="G591" s="790"/>
      <c r="H591" s="790"/>
      <c r="I591" s="790"/>
      <c r="J591" s="790"/>
      <c r="K591" s="790"/>
      <c r="L591" s="832"/>
      <c r="P591" s="856"/>
      <c r="Q591" s="384"/>
      <c r="R591" s="384"/>
      <c r="S591" s="384"/>
      <c r="T591" s="384"/>
      <c r="U591" s="384"/>
      <c r="V591" s="384"/>
      <c r="W591" s="384"/>
      <c r="X591" s="384"/>
      <c r="Y591" s="384"/>
      <c r="Z591" s="384"/>
      <c r="AA591" s="384"/>
      <c r="AB591" s="384"/>
      <c r="AC591" s="384"/>
      <c r="AD591" s="384"/>
      <c r="AE591" s="384"/>
    </row>
    <row r="592" spans="1:31" s="405" customFormat="1" ht="27" hidden="1" customHeight="1">
      <c r="A592" s="839"/>
      <c r="B592" s="839"/>
      <c r="C592" s="845"/>
      <c r="D592" s="846"/>
      <c r="E592" s="846"/>
      <c r="F592" s="846"/>
      <c r="G592" s="790"/>
      <c r="H592" s="790"/>
      <c r="I592" s="790"/>
      <c r="J592" s="790"/>
      <c r="K592" s="790"/>
      <c r="L592" s="832"/>
      <c r="P592" s="856"/>
      <c r="Q592" s="384"/>
      <c r="R592" s="384"/>
      <c r="S592" s="384"/>
      <c r="T592" s="384"/>
      <c r="U592" s="384"/>
      <c r="V592" s="384"/>
      <c r="W592" s="384"/>
      <c r="X592" s="384"/>
      <c r="Y592" s="384"/>
      <c r="Z592" s="384"/>
      <c r="AA592" s="384"/>
      <c r="AB592" s="384"/>
      <c r="AC592" s="384"/>
      <c r="AD592" s="384"/>
      <c r="AE592" s="384"/>
    </row>
    <row r="593" spans="1:31" s="405" customFormat="1" ht="27" hidden="1" customHeight="1">
      <c r="A593" s="839"/>
      <c r="B593" s="839"/>
      <c r="C593" s="845"/>
      <c r="D593" s="846"/>
      <c r="E593" s="846"/>
      <c r="F593" s="846"/>
      <c r="G593" s="790"/>
      <c r="H593" s="790"/>
      <c r="I593" s="790"/>
      <c r="J593" s="790"/>
      <c r="K593" s="790"/>
      <c r="L593" s="832"/>
      <c r="P593" s="856"/>
      <c r="Q593" s="384"/>
      <c r="R593" s="384"/>
      <c r="S593" s="384"/>
      <c r="T593" s="384"/>
      <c r="U593" s="384"/>
      <c r="V593" s="384"/>
      <c r="W593" s="384"/>
      <c r="X593" s="384"/>
      <c r="Y593" s="384"/>
      <c r="Z593" s="384"/>
      <c r="AA593" s="384"/>
      <c r="AB593" s="384"/>
      <c r="AC593" s="384"/>
      <c r="AD593" s="384"/>
      <c r="AE593" s="384"/>
    </row>
    <row r="594" spans="1:31" s="405" customFormat="1" ht="27" hidden="1" customHeight="1">
      <c r="A594" s="384"/>
      <c r="B594" s="1064" t="s">
        <v>38</v>
      </c>
      <c r="C594" s="1065"/>
      <c r="D594" s="1066"/>
      <c r="E594" s="835"/>
      <c r="F594" s="893">
        <f>SUM(F574:F593)</f>
        <v>0</v>
      </c>
      <c r="G594" s="830"/>
      <c r="H594" s="830"/>
      <c r="I594" s="830"/>
      <c r="J594" s="830"/>
      <c r="K594" s="830"/>
      <c r="L594" s="831"/>
      <c r="P594" s="856"/>
      <c r="Q594" s="384"/>
      <c r="R594" s="384"/>
      <c r="S594" s="384"/>
      <c r="T594" s="384"/>
      <c r="U594" s="384"/>
      <c r="V594" s="384"/>
      <c r="W594" s="384"/>
      <c r="X594" s="384"/>
      <c r="Y594" s="384"/>
      <c r="Z594" s="384"/>
      <c r="AA594" s="384"/>
      <c r="AB594" s="384"/>
      <c r="AC594" s="384"/>
      <c r="AD594" s="384"/>
      <c r="AE594" s="384"/>
    </row>
  </sheetData>
  <autoFilter ref="B6:AE68"/>
  <mergeCells count="27">
    <mergeCell ref="A26:D26"/>
    <mergeCell ref="B1:L1"/>
    <mergeCell ref="S2:S3"/>
    <mergeCell ref="I3:L3"/>
    <mergeCell ref="I5:K5"/>
    <mergeCell ref="L5:L6"/>
    <mergeCell ref="S5:S6"/>
    <mergeCell ref="B405:D405"/>
    <mergeCell ref="B195:D195"/>
    <mergeCell ref="B216:D216"/>
    <mergeCell ref="B237:D237"/>
    <mergeCell ref="B258:D258"/>
    <mergeCell ref="B279:D279"/>
    <mergeCell ref="B300:D300"/>
    <mergeCell ref="B321:D321"/>
    <mergeCell ref="B342:D342"/>
    <mergeCell ref="B363:D363"/>
    <mergeCell ref="B384:D384"/>
    <mergeCell ref="B552:D552"/>
    <mergeCell ref="B573:D573"/>
    <mergeCell ref="B594:D594"/>
    <mergeCell ref="B426:D426"/>
    <mergeCell ref="B447:D447"/>
    <mergeCell ref="B468:D468"/>
    <mergeCell ref="B489:D489"/>
    <mergeCell ref="B510:D510"/>
    <mergeCell ref="B531:D531"/>
  </mergeCells>
  <phoneticPr fontId="12" type="noConversion"/>
  <conditionalFormatting sqref="C24">
    <cfRule type="duplicateValues" dxfId="23" priority="16" stopIfTrue="1"/>
  </conditionalFormatting>
  <conditionalFormatting sqref="C16">
    <cfRule type="duplicateValues" dxfId="22" priority="14" stopIfTrue="1"/>
  </conditionalFormatting>
  <conditionalFormatting sqref="C22">
    <cfRule type="duplicateValues" dxfId="21" priority="13" stopIfTrue="1"/>
  </conditionalFormatting>
  <conditionalFormatting sqref="C23">
    <cfRule type="duplicateValues" dxfId="20" priority="12" stopIfTrue="1"/>
  </conditionalFormatting>
  <conditionalFormatting sqref="C25">
    <cfRule type="duplicateValues" dxfId="19" priority="11" stopIfTrue="1"/>
  </conditionalFormatting>
  <conditionalFormatting sqref="C18:C20">
    <cfRule type="duplicateValues" dxfId="18" priority="9" stopIfTrue="1"/>
  </conditionalFormatting>
  <conditionalFormatting sqref="C17">
    <cfRule type="duplicateValues" dxfId="17" priority="10" stopIfTrue="1"/>
  </conditionalFormatting>
  <conditionalFormatting sqref="C14">
    <cfRule type="duplicateValues" dxfId="16" priority="8" stopIfTrue="1"/>
  </conditionalFormatting>
  <conditionalFormatting sqref="C15">
    <cfRule type="duplicateValues" dxfId="15" priority="7" stopIfTrue="1"/>
  </conditionalFormatting>
  <conditionalFormatting sqref="C21">
    <cfRule type="duplicateValues" dxfId="14" priority="6" stopIfTrue="1"/>
  </conditionalFormatting>
  <conditionalFormatting sqref="C7">
    <cfRule type="duplicateValues" dxfId="13" priority="5" stopIfTrue="1"/>
  </conditionalFormatting>
  <conditionalFormatting sqref="C8">
    <cfRule type="duplicateValues" dxfId="12" priority="4" stopIfTrue="1"/>
  </conditionalFormatting>
  <conditionalFormatting sqref="C10:C12">
    <cfRule type="duplicateValues" dxfId="11" priority="2" stopIfTrue="1"/>
  </conditionalFormatting>
  <conditionalFormatting sqref="C9">
    <cfRule type="duplicateValues" dxfId="10" priority="3" stopIfTrue="1"/>
  </conditionalFormatting>
  <conditionalFormatting sqref="C13">
    <cfRule type="duplicateValues" dxfId="9" priority="1" stopIfTrue="1"/>
  </conditionalFormatting>
  <printOptions horizontalCentered="1"/>
  <pageMargins left="0.19685039370078741" right="0.19685039370078741" top="1.1811023622047245" bottom="0.59055118110236227" header="0.59055118110236227" footer="0.19685039370078741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619"/>
  <sheetViews>
    <sheetView showGridLines="0" showZeros="0" tabSelected="1" view="pageBreakPreview" zoomScale="85" zoomScaleSheetLayoutView="85" workbookViewId="0">
      <pane ySplit="6" topLeftCell="A7" activePane="bottomLeft" state="frozen"/>
      <selection activeCell="H16" sqref="H16"/>
      <selection pane="bottomLeft" activeCell="F8" sqref="F8"/>
    </sheetView>
  </sheetViews>
  <sheetFormatPr defaultRowHeight="11.25"/>
  <cols>
    <col min="1" max="2" width="4.77734375" style="847" customWidth="1"/>
    <col min="3" max="3" width="7.77734375" style="848" customWidth="1"/>
    <col min="4" max="4" width="3.77734375" style="847" customWidth="1"/>
    <col min="5" max="5" width="10.77734375" style="847" customWidth="1"/>
    <col min="6" max="6" width="10.33203125" style="894" customWidth="1"/>
    <col min="7" max="7" width="10.77734375" style="847" customWidth="1"/>
    <col min="8" max="8" width="15.77734375" style="847" customWidth="1"/>
    <col min="9" max="11" width="5.33203125" style="847" customWidth="1"/>
    <col min="12" max="12" width="4" style="849" customWidth="1"/>
    <col min="13" max="14" width="10.77734375" style="405" customWidth="1"/>
    <col min="15" max="15" width="15.21875" style="405" customWidth="1"/>
    <col min="16" max="16" width="10.77734375" style="856" customWidth="1"/>
    <col min="17" max="18" width="9.77734375" style="384" customWidth="1"/>
    <col min="19" max="19" width="7.77734375" style="384" customWidth="1"/>
    <col min="20" max="23" width="9.77734375" style="384" customWidth="1"/>
    <col min="24" max="24" width="10.77734375" style="384" customWidth="1"/>
    <col min="25" max="16384" width="8.88671875" style="384"/>
  </cols>
  <sheetData>
    <row r="1" spans="1:31" ht="30" customHeight="1">
      <c r="A1" s="384"/>
      <c r="B1" s="1071" t="s">
        <v>526</v>
      </c>
      <c r="C1" s="1071"/>
      <c r="D1" s="1071"/>
      <c r="E1" s="1071"/>
      <c r="F1" s="1071"/>
      <c r="G1" s="1071"/>
      <c r="H1" s="1071"/>
      <c r="I1" s="1071"/>
      <c r="J1" s="1071"/>
      <c r="K1" s="1071"/>
      <c r="L1" s="1071"/>
      <c r="M1" s="700"/>
      <c r="N1" s="700"/>
      <c r="O1" s="700"/>
      <c r="P1" s="850"/>
      <c r="Q1" s="701"/>
      <c r="R1" s="702"/>
      <c r="S1" s="702"/>
      <c r="T1" s="703" t="s">
        <v>466</v>
      </c>
      <c r="U1" s="703" t="s">
        <v>467</v>
      </c>
      <c r="V1" s="703" t="s">
        <v>468</v>
      </c>
      <c r="W1" s="703" t="s">
        <v>469</v>
      </c>
      <c r="X1" s="703" t="s">
        <v>470</v>
      </c>
      <c r="Y1" s="704" t="s">
        <v>471</v>
      </c>
      <c r="Z1" s="705" t="s">
        <v>472</v>
      </c>
      <c r="AA1" s="705"/>
      <c r="AB1" s="705"/>
      <c r="AC1" s="705"/>
      <c r="AD1" s="705"/>
      <c r="AE1" s="705"/>
    </row>
    <row r="2" spans="1:31" ht="15" customHeight="1">
      <c r="A2" s="778"/>
      <c r="B2" s="778"/>
      <c r="C2" s="779"/>
      <c r="D2" s="780"/>
      <c r="E2" s="780"/>
      <c r="F2" s="889"/>
      <c r="G2" s="780"/>
      <c r="H2" s="780"/>
      <c r="I2" s="780"/>
      <c r="J2" s="780"/>
      <c r="K2" s="780"/>
      <c r="L2" s="781"/>
      <c r="M2" s="700"/>
      <c r="N2" s="850"/>
      <c r="O2" s="700"/>
      <c r="P2" s="850"/>
      <c r="Q2" s="701"/>
      <c r="R2" s="702"/>
      <c r="S2" s="1072" t="s">
        <v>473</v>
      </c>
      <c r="T2" s="703" t="s">
        <v>474</v>
      </c>
      <c r="U2" s="706">
        <v>1.5</v>
      </c>
      <c r="V2" s="706">
        <v>1.5</v>
      </c>
      <c r="W2" s="706">
        <v>1.4</v>
      </c>
      <c r="X2" s="706">
        <v>2</v>
      </c>
      <c r="Y2" s="706">
        <v>2</v>
      </c>
      <c r="Z2" s="707" t="s">
        <v>475</v>
      </c>
      <c r="AA2" s="705"/>
      <c r="AB2" s="705"/>
      <c r="AC2" s="705"/>
      <c r="AD2" s="705"/>
      <c r="AE2" s="705"/>
    </row>
    <row r="3" spans="1:31" ht="15" customHeight="1">
      <c r="A3" s="782"/>
      <c r="B3" s="782"/>
      <c r="C3" s="783"/>
      <c r="D3" s="782"/>
      <c r="E3" s="782"/>
      <c r="F3" s="890"/>
      <c r="G3" s="782"/>
      <c r="H3" s="782"/>
      <c r="I3" s="1074" t="s">
        <v>563</v>
      </c>
      <c r="J3" s="1074"/>
      <c r="K3" s="1074"/>
      <c r="L3" s="1074"/>
      <c r="M3" s="708"/>
      <c r="N3" s="851"/>
      <c r="O3" s="708"/>
      <c r="P3" s="851"/>
      <c r="Q3" s="709"/>
      <c r="R3" s="710"/>
      <c r="S3" s="1073"/>
      <c r="T3" s="711" t="s">
        <v>476</v>
      </c>
      <c r="U3" s="711">
        <v>1.75</v>
      </c>
      <c r="V3" s="711">
        <v>1.75</v>
      </c>
      <c r="W3" s="712">
        <v>1.5</v>
      </c>
      <c r="X3" s="712">
        <v>2.5</v>
      </c>
      <c r="Y3" s="712">
        <v>2.5</v>
      </c>
      <c r="Z3" s="714" t="s">
        <v>477</v>
      </c>
      <c r="AA3" s="715"/>
      <c r="AB3" s="715"/>
      <c r="AC3" s="715"/>
      <c r="AD3" s="715"/>
      <c r="AE3" s="715"/>
    </row>
    <row r="4" spans="1:31" ht="10.15" customHeight="1" thickBot="1">
      <c r="A4" s="782"/>
      <c r="B4" s="782"/>
      <c r="C4" s="783"/>
      <c r="D4" s="782"/>
      <c r="E4" s="782"/>
      <c r="F4" s="890"/>
      <c r="G4" s="782"/>
      <c r="H4" s="782"/>
      <c r="I4" s="782"/>
      <c r="J4" s="782"/>
      <c r="K4" s="782"/>
      <c r="L4" s="784"/>
      <c r="M4" s="716"/>
      <c r="N4" s="716"/>
      <c r="O4" s="716"/>
      <c r="P4" s="852"/>
      <c r="Q4" s="701"/>
      <c r="R4" s="702"/>
      <c r="S4" s="702"/>
      <c r="T4" s="703"/>
      <c r="U4" s="703"/>
      <c r="V4" s="703"/>
      <c r="W4" s="706"/>
      <c r="X4" s="706"/>
      <c r="Y4" s="706"/>
      <c r="Z4" s="705"/>
      <c r="AA4" s="705"/>
      <c r="AB4" s="705"/>
      <c r="AC4" s="705"/>
      <c r="AD4" s="705"/>
      <c r="AE4" s="705"/>
    </row>
    <row r="5" spans="1:31" ht="30" customHeight="1" thickTop="1" thickBot="1">
      <c r="A5" s="901" t="s">
        <v>533</v>
      </c>
      <c r="B5" s="901" t="s">
        <v>25</v>
      </c>
      <c r="C5" s="902" t="s">
        <v>26</v>
      </c>
      <c r="D5" s="901" t="s">
        <v>27</v>
      </c>
      <c r="E5" s="901" t="s">
        <v>28</v>
      </c>
      <c r="F5" s="902" t="s">
        <v>29</v>
      </c>
      <c r="G5" s="903" t="s">
        <v>31</v>
      </c>
      <c r="H5" s="903"/>
      <c r="I5" s="1075" t="s">
        <v>32</v>
      </c>
      <c r="J5" s="1076"/>
      <c r="K5" s="1077"/>
      <c r="L5" s="1078" t="s">
        <v>21</v>
      </c>
      <c r="M5" s="717"/>
      <c r="N5" s="717"/>
      <c r="O5" s="717"/>
      <c r="P5" s="853"/>
      <c r="Q5" s="701"/>
      <c r="R5" s="718" t="s">
        <v>478</v>
      </c>
      <c r="S5" s="1080" t="s">
        <v>479</v>
      </c>
      <c r="T5" s="711" t="s">
        <v>480</v>
      </c>
      <c r="U5" s="719">
        <v>1.75</v>
      </c>
      <c r="V5" s="719">
        <v>1.75</v>
      </c>
      <c r="W5" s="720">
        <v>1.65</v>
      </c>
      <c r="X5" s="720">
        <v>2.2999999999999998</v>
      </c>
      <c r="Y5" s="720">
        <v>2.2999999999999998</v>
      </c>
      <c r="Z5" s="721" t="s">
        <v>481</v>
      </c>
      <c r="AA5" s="721" t="s">
        <v>482</v>
      </c>
      <c r="AB5" s="721" t="s">
        <v>7</v>
      </c>
      <c r="AC5" s="721" t="s">
        <v>483</v>
      </c>
      <c r="AD5" s="721" t="s">
        <v>8</v>
      </c>
      <c r="AE5" s="721" t="s">
        <v>23</v>
      </c>
    </row>
    <row r="6" spans="1:31" ht="30" customHeight="1" thickTop="1" thickBot="1">
      <c r="A6" s="904" t="s">
        <v>534</v>
      </c>
      <c r="B6" s="904" t="s">
        <v>33</v>
      </c>
      <c r="C6" s="905"/>
      <c r="D6" s="906"/>
      <c r="E6" s="904" t="s">
        <v>529</v>
      </c>
      <c r="F6" s="907" t="s">
        <v>529</v>
      </c>
      <c r="G6" s="908" t="s">
        <v>35</v>
      </c>
      <c r="H6" s="908" t="s">
        <v>36</v>
      </c>
      <c r="I6" s="908" t="s">
        <v>35</v>
      </c>
      <c r="J6" s="908" t="s">
        <v>651</v>
      </c>
      <c r="K6" s="922" t="s">
        <v>530</v>
      </c>
      <c r="L6" s="1079"/>
      <c r="M6" s="722"/>
      <c r="N6" s="722"/>
      <c r="O6" s="860" t="s">
        <v>517</v>
      </c>
      <c r="P6" s="861" t="s">
        <v>525</v>
      </c>
      <c r="Q6" s="723"/>
      <c r="R6" s="724"/>
      <c r="S6" s="1080"/>
      <c r="T6" s="727" t="s">
        <v>484</v>
      </c>
      <c r="U6" s="728">
        <v>1.8</v>
      </c>
      <c r="V6" s="728">
        <v>1.8</v>
      </c>
      <c r="W6" s="729">
        <v>1.65</v>
      </c>
      <c r="X6" s="729">
        <v>2.5</v>
      </c>
      <c r="Y6" s="729">
        <v>2.5</v>
      </c>
      <c r="Z6" s="721" t="s">
        <v>485</v>
      </c>
      <c r="AA6" s="725">
        <v>1.8</v>
      </c>
      <c r="AB6" s="725">
        <v>1.8</v>
      </c>
      <c r="AC6" s="725">
        <v>1.65</v>
      </c>
      <c r="AD6" s="725">
        <v>2.5</v>
      </c>
      <c r="AE6" s="725">
        <v>2.5</v>
      </c>
    </row>
    <row r="7" spans="1:31" s="410" customFormat="1" ht="30" customHeight="1" thickTop="1">
      <c r="A7" s="895">
        <v>1</v>
      </c>
      <c r="B7" s="895">
        <v>1</v>
      </c>
      <c r="C7" s="896" t="s">
        <v>564</v>
      </c>
      <c r="D7" s="896" t="s">
        <v>565</v>
      </c>
      <c r="E7" s="940">
        <v>172</v>
      </c>
      <c r="F7" s="940">
        <v>6</v>
      </c>
      <c r="G7" s="897" t="s">
        <v>607</v>
      </c>
      <c r="H7" s="898" t="s">
        <v>608</v>
      </c>
      <c r="I7" s="789"/>
      <c r="J7" s="886"/>
      <c r="K7" s="790"/>
      <c r="L7" s="791"/>
      <c r="M7" s="650" t="str">
        <f t="shared" ref="M7:M62" si="0">CONCATENATE(D7,G7)</f>
        <v>답국</v>
      </c>
      <c r="N7" s="888"/>
      <c r="O7" s="887" t="s">
        <v>535</v>
      </c>
      <c r="P7" s="760">
        <v>5570</v>
      </c>
      <c r="Q7" s="408"/>
      <c r="R7" s="731" t="str">
        <f t="shared" ref="R7:R15" si="1">U7&amp;V7&amp;W7&amp;X7&amp;Y7</f>
        <v>01.80000</v>
      </c>
      <c r="S7" s="732">
        <v>4</v>
      </c>
      <c r="T7" s="735" t="str">
        <f>S7&amp;D7</f>
        <v>4답</v>
      </c>
      <c r="U7" s="733">
        <f t="shared" ref="U7:U15" si="2">IF($T7="4전","1.80",IF($T7="4과","1.80",IF($T7="4목","1.80",0)))</f>
        <v>0</v>
      </c>
      <c r="V7" s="733" t="str">
        <f t="shared" ref="V7:V15" si="3">IF($T7="4답","1.80",0)</f>
        <v>1.80</v>
      </c>
      <c r="W7" s="733">
        <f t="shared" ref="W7:W15" si="4">IF($T7="4대","1.65",IF($T7="4장","1.65",IF($T7="4창","1.65",0)))</f>
        <v>0</v>
      </c>
      <c r="X7" s="733">
        <f t="shared" ref="X7:X15" si="5">IF($T7="4임","2.50",0)</f>
        <v>0</v>
      </c>
      <c r="Y7" s="736">
        <f>IF($D7="전",0,IF($D7="답",0,IF($D7="대",0,IF($D7="임",0,IF($D7="과",0,IF($D7="목",0,IF($D7="장",0,IF($D7="창",0,2.5))))))))</f>
        <v>0</v>
      </c>
    </row>
    <row r="8" spans="1:31" s="410" customFormat="1" ht="30" customHeight="1">
      <c r="A8" s="895">
        <v>2</v>
      </c>
      <c r="B8" s="895">
        <v>2</v>
      </c>
      <c r="C8" s="896" t="s">
        <v>566</v>
      </c>
      <c r="D8" s="896" t="s">
        <v>567</v>
      </c>
      <c r="E8" s="940">
        <v>1702</v>
      </c>
      <c r="F8" s="940">
        <v>769</v>
      </c>
      <c r="G8" s="897" t="s">
        <v>691</v>
      </c>
      <c r="H8" s="898" t="s">
        <v>609</v>
      </c>
      <c r="I8" s="789"/>
      <c r="J8" s="886"/>
      <c r="K8" s="790"/>
      <c r="L8" s="791"/>
      <c r="M8" s="775" t="str">
        <f t="shared" si="0"/>
        <v>답최*심</v>
      </c>
      <c r="N8" s="888"/>
      <c r="O8" s="887" t="s">
        <v>535</v>
      </c>
      <c r="P8" s="760">
        <v>5860</v>
      </c>
      <c r="Q8" s="408"/>
      <c r="R8" s="731"/>
      <c r="S8" s="732"/>
      <c r="T8" s="735"/>
      <c r="U8" s="776"/>
      <c r="V8" s="776"/>
      <c r="W8" s="776"/>
      <c r="X8" s="776"/>
      <c r="Y8" s="777"/>
    </row>
    <row r="9" spans="1:31" s="410" customFormat="1" ht="30" customHeight="1">
      <c r="A9" s="895">
        <v>3</v>
      </c>
      <c r="B9" s="895">
        <v>3</v>
      </c>
      <c r="C9" s="896" t="s">
        <v>568</v>
      </c>
      <c r="D9" s="896" t="s">
        <v>570</v>
      </c>
      <c r="E9" s="940">
        <v>2594</v>
      </c>
      <c r="F9" s="940">
        <v>427</v>
      </c>
      <c r="G9" s="897" t="s">
        <v>692</v>
      </c>
      <c r="H9" s="898" t="s">
        <v>610</v>
      </c>
      <c r="I9" s="789"/>
      <c r="J9" s="886"/>
      <c r="K9" s="790"/>
      <c r="L9" s="791"/>
      <c r="M9" s="775" t="str">
        <f t="shared" si="0"/>
        <v>답한*교 외1인</v>
      </c>
      <c r="N9" s="888"/>
      <c r="O9" s="887" t="s">
        <v>535</v>
      </c>
      <c r="P9" s="760">
        <v>5160</v>
      </c>
      <c r="Q9" s="408"/>
      <c r="R9" s="731" t="str">
        <f t="shared" si="1"/>
        <v>01.80000</v>
      </c>
      <c r="S9" s="732">
        <v>4</v>
      </c>
      <c r="T9" s="735" t="str">
        <f>S9&amp;D9</f>
        <v>4답</v>
      </c>
      <c r="U9" s="776">
        <f t="shared" si="2"/>
        <v>0</v>
      </c>
      <c r="V9" s="776" t="str">
        <f t="shared" si="3"/>
        <v>1.80</v>
      </c>
      <c r="W9" s="776">
        <f t="shared" si="4"/>
        <v>0</v>
      </c>
      <c r="X9" s="776">
        <f t="shared" si="5"/>
        <v>0</v>
      </c>
      <c r="Y9" s="777">
        <f>IF($D9="전",0,IF($D9="답",0,IF($D9="대",0,IF($D9="임",0,IF($D9="과",0,IF($D9="목",0,IF($D9="장",0,IF($D9="창",0,2.5))))))))</f>
        <v>0</v>
      </c>
      <c r="Z9" s="410">
        <v>0</v>
      </c>
    </row>
    <row r="10" spans="1:31" s="410" customFormat="1" ht="30" customHeight="1">
      <c r="A10" s="895">
        <v>4</v>
      </c>
      <c r="B10" s="895">
        <v>4</v>
      </c>
      <c r="C10" s="896" t="s">
        <v>569</v>
      </c>
      <c r="D10" s="896" t="s">
        <v>571</v>
      </c>
      <c r="E10" s="940">
        <v>801</v>
      </c>
      <c r="F10" s="940">
        <v>433</v>
      </c>
      <c r="G10" s="897" t="s">
        <v>693</v>
      </c>
      <c r="H10" s="898" t="s">
        <v>645</v>
      </c>
      <c r="I10" s="789"/>
      <c r="J10" s="886"/>
      <c r="K10" s="790"/>
      <c r="L10" s="791"/>
      <c r="M10" s="775" t="str">
        <f t="shared" si="0"/>
        <v>전김*자</v>
      </c>
      <c r="N10" s="888"/>
      <c r="O10" s="887" t="s">
        <v>535</v>
      </c>
      <c r="P10" s="760">
        <v>5160</v>
      </c>
      <c r="Q10" s="408"/>
      <c r="R10" s="731" t="str">
        <f t="shared" si="1"/>
        <v>1.800000</v>
      </c>
      <c r="S10" s="732">
        <v>4</v>
      </c>
      <c r="T10" s="735" t="str">
        <f>S10&amp;D10</f>
        <v>4전</v>
      </c>
      <c r="U10" s="776" t="str">
        <f t="shared" si="2"/>
        <v>1.80</v>
      </c>
      <c r="V10" s="776">
        <f t="shared" si="3"/>
        <v>0</v>
      </c>
      <c r="W10" s="776">
        <f t="shared" si="4"/>
        <v>0</v>
      </c>
      <c r="X10" s="776">
        <f t="shared" si="5"/>
        <v>0</v>
      </c>
      <c r="Y10" s="777">
        <f>IF($D10="전",0,IF($D10="답",0,IF($D10="대",0,IF($D10="임",0,IF($D10="과",0,IF($D10="목",0,IF($D10="장",0,IF($D10="창",0,2.5))))))))</f>
        <v>0</v>
      </c>
      <c r="Z10" s="410">
        <v>0</v>
      </c>
    </row>
    <row r="11" spans="1:31" s="410" customFormat="1" ht="30" customHeight="1">
      <c r="A11" s="895">
        <v>5</v>
      </c>
      <c r="B11" s="895">
        <v>5</v>
      </c>
      <c r="C11" s="896" t="s">
        <v>573</v>
      </c>
      <c r="D11" s="896" t="s">
        <v>572</v>
      </c>
      <c r="E11" s="940">
        <v>396</v>
      </c>
      <c r="F11" s="940">
        <v>156</v>
      </c>
      <c r="G11" s="897" t="s">
        <v>611</v>
      </c>
      <c r="H11" s="898" t="s">
        <v>612</v>
      </c>
      <c r="I11" s="789"/>
      <c r="J11" s="790"/>
      <c r="K11" s="790"/>
      <c r="L11" s="791"/>
      <c r="M11" s="775" t="str">
        <f t="shared" si="0"/>
        <v>구농업기반공사</v>
      </c>
      <c r="N11" s="888"/>
      <c r="O11" s="887" t="s">
        <v>535</v>
      </c>
      <c r="P11" s="760">
        <v>1710</v>
      </c>
      <c r="Q11" s="408"/>
      <c r="R11" s="731"/>
      <c r="S11" s="732"/>
      <c r="T11" s="735"/>
      <c r="U11" s="776"/>
      <c r="V11" s="776"/>
      <c r="W11" s="776"/>
      <c r="X11" s="776"/>
      <c r="Y11" s="777"/>
    </row>
    <row r="12" spans="1:31" s="410" customFormat="1" ht="30" customHeight="1">
      <c r="A12" s="895">
        <v>6</v>
      </c>
      <c r="B12" s="895">
        <v>6</v>
      </c>
      <c r="C12" s="896" t="s">
        <v>574</v>
      </c>
      <c r="D12" s="896" t="s">
        <v>572</v>
      </c>
      <c r="E12" s="941">
        <v>13</v>
      </c>
      <c r="F12" s="941">
        <v>13</v>
      </c>
      <c r="G12" s="897" t="s">
        <v>611</v>
      </c>
      <c r="H12" s="898" t="s">
        <v>612</v>
      </c>
      <c r="I12" s="789"/>
      <c r="J12" s="790"/>
      <c r="K12" s="790"/>
      <c r="L12" s="791"/>
      <c r="M12" s="775" t="str">
        <f t="shared" si="0"/>
        <v>구농업기반공사</v>
      </c>
      <c r="N12" s="888"/>
      <c r="O12" s="887" t="s">
        <v>535</v>
      </c>
      <c r="P12" s="760">
        <v>1710</v>
      </c>
      <c r="Q12" s="408"/>
      <c r="R12" s="731"/>
      <c r="S12" s="732"/>
      <c r="T12" s="735"/>
      <c r="U12" s="776"/>
      <c r="V12" s="776"/>
      <c r="W12" s="776"/>
      <c r="X12" s="776"/>
      <c r="Y12" s="777"/>
    </row>
    <row r="13" spans="1:31" s="410" customFormat="1" ht="30" customHeight="1">
      <c r="A13" s="895">
        <v>7</v>
      </c>
      <c r="B13" s="895">
        <v>7</v>
      </c>
      <c r="C13" s="896" t="s">
        <v>575</v>
      </c>
      <c r="D13" s="896" t="s">
        <v>576</v>
      </c>
      <c r="E13" s="940">
        <v>111</v>
      </c>
      <c r="F13" s="940">
        <v>21</v>
      </c>
      <c r="G13" s="897" t="s">
        <v>613</v>
      </c>
      <c r="H13" s="898" t="s">
        <v>614</v>
      </c>
      <c r="I13" s="789"/>
      <c r="J13" s="797"/>
      <c r="K13" s="790"/>
      <c r="L13" s="791"/>
      <c r="M13" s="775" t="str">
        <f t="shared" si="0"/>
        <v>도국</v>
      </c>
      <c r="N13" s="921"/>
      <c r="O13" s="684" t="s">
        <v>535</v>
      </c>
      <c r="P13" s="760">
        <v>1710</v>
      </c>
      <c r="Q13" s="408"/>
      <c r="R13" s="731"/>
      <c r="S13" s="732"/>
      <c r="T13" s="735"/>
      <c r="U13" s="776"/>
      <c r="V13" s="776"/>
      <c r="W13" s="776"/>
      <c r="X13" s="776"/>
      <c r="Y13" s="777"/>
    </row>
    <row r="14" spans="1:31" s="410" customFormat="1" ht="30" customHeight="1">
      <c r="A14" s="895">
        <v>8</v>
      </c>
      <c r="B14" s="895">
        <v>8</v>
      </c>
      <c r="C14" s="896" t="s">
        <v>577</v>
      </c>
      <c r="D14" s="896" t="s">
        <v>578</v>
      </c>
      <c r="E14" s="942">
        <v>175</v>
      </c>
      <c r="F14" s="940">
        <v>27</v>
      </c>
      <c r="G14" s="897" t="s">
        <v>615</v>
      </c>
      <c r="H14" s="898" t="s">
        <v>608</v>
      </c>
      <c r="I14" s="789"/>
      <c r="J14" s="790"/>
      <c r="K14" s="790"/>
      <c r="L14" s="791"/>
      <c r="M14" s="775" t="str">
        <f t="shared" si="0"/>
        <v>구국</v>
      </c>
      <c r="N14" s="888"/>
      <c r="O14" s="887" t="s">
        <v>535</v>
      </c>
      <c r="P14" s="760">
        <v>1710</v>
      </c>
      <c r="Q14" s="408"/>
      <c r="R14" s="731"/>
      <c r="S14" s="732"/>
      <c r="T14" s="735"/>
      <c r="U14" s="776"/>
      <c r="V14" s="776"/>
      <c r="W14" s="776"/>
      <c r="X14" s="776"/>
      <c r="Y14" s="777"/>
    </row>
    <row r="15" spans="1:31" s="410" customFormat="1" ht="30" customHeight="1">
      <c r="A15" s="895">
        <v>9</v>
      </c>
      <c r="B15" s="895">
        <v>9</v>
      </c>
      <c r="C15" s="896" t="s">
        <v>605</v>
      </c>
      <c r="D15" s="896" t="s">
        <v>572</v>
      </c>
      <c r="E15" s="942">
        <v>545</v>
      </c>
      <c r="F15" s="940">
        <v>77</v>
      </c>
      <c r="G15" s="897" t="s">
        <v>611</v>
      </c>
      <c r="H15" s="898" t="s">
        <v>616</v>
      </c>
      <c r="I15" s="789"/>
      <c r="J15" s="886"/>
      <c r="K15" s="790"/>
      <c r="L15" s="791"/>
      <c r="M15" s="775" t="str">
        <f t="shared" si="0"/>
        <v>구농업기반공사</v>
      </c>
      <c r="N15" s="888"/>
      <c r="O15" s="887" t="s">
        <v>535</v>
      </c>
      <c r="P15" s="760">
        <v>1710</v>
      </c>
      <c r="Q15" s="408"/>
      <c r="R15" s="731" t="str">
        <f t="shared" si="1"/>
        <v>00002.5</v>
      </c>
      <c r="S15" s="732">
        <v>4</v>
      </c>
      <c r="T15" s="735" t="str">
        <f>S15&amp;D15</f>
        <v>4구</v>
      </c>
      <c r="U15" s="776">
        <f t="shared" si="2"/>
        <v>0</v>
      </c>
      <c r="V15" s="776">
        <f t="shared" si="3"/>
        <v>0</v>
      </c>
      <c r="W15" s="776">
        <f t="shared" si="4"/>
        <v>0</v>
      </c>
      <c r="X15" s="776">
        <f t="shared" si="5"/>
        <v>0</v>
      </c>
      <c r="Y15" s="777">
        <f>IF($D15="전",0,IF($D15="답",0,IF($D15="대",0,IF($D15="임",0,IF($D15="과",0,IF($D15="목",0,IF($D15="장",0,IF($D15="창",0,2.5))))))))</f>
        <v>2.5</v>
      </c>
      <c r="Z15" s="410">
        <v>0</v>
      </c>
    </row>
    <row r="16" spans="1:31" s="410" customFormat="1" ht="30" customHeight="1">
      <c r="A16" s="895">
        <v>10</v>
      </c>
      <c r="B16" s="895">
        <v>10</v>
      </c>
      <c r="C16" s="923" t="s">
        <v>604</v>
      </c>
      <c r="D16" s="923" t="s">
        <v>567</v>
      </c>
      <c r="E16" s="942">
        <v>2145</v>
      </c>
      <c r="F16" s="940">
        <v>159</v>
      </c>
      <c r="G16" s="897" t="s">
        <v>694</v>
      </c>
      <c r="H16" s="898" t="s">
        <v>646</v>
      </c>
      <c r="I16" s="789"/>
      <c r="J16" s="886"/>
      <c r="K16" s="790"/>
      <c r="L16" s="791"/>
      <c r="M16" s="775" t="str">
        <f t="shared" si="0"/>
        <v>답문*윤</v>
      </c>
      <c r="N16" s="888"/>
      <c r="O16" s="887" t="s">
        <v>537</v>
      </c>
      <c r="P16" s="760">
        <v>6200</v>
      </c>
      <c r="Q16" s="408"/>
      <c r="R16" s="731"/>
      <c r="S16" s="732"/>
      <c r="T16" s="735"/>
      <c r="U16" s="776"/>
      <c r="V16" s="776"/>
      <c r="W16" s="776"/>
      <c r="X16" s="776"/>
      <c r="Y16" s="777">
        <f>IF($D12="전",0,IF($D12="답",0,IF($D12="대",0,IF($D12="임",0,IF($D12="과",0,IF($D12="목",0,IF($D12="장",0,IF($D12="창",0,2.5))))))))</f>
        <v>2.5</v>
      </c>
    </row>
    <row r="17" spans="1:25" s="410" customFormat="1" ht="30" customHeight="1">
      <c r="A17" s="895">
        <v>11</v>
      </c>
      <c r="B17" s="895">
        <v>11</v>
      </c>
      <c r="C17" s="936" t="s">
        <v>601</v>
      </c>
      <c r="D17" s="896" t="s">
        <v>594</v>
      </c>
      <c r="E17" s="940">
        <v>20</v>
      </c>
      <c r="F17" s="940">
        <v>20</v>
      </c>
      <c r="G17" s="897" t="s">
        <v>617</v>
      </c>
      <c r="H17" s="898" t="s">
        <v>618</v>
      </c>
      <c r="I17" s="789"/>
      <c r="J17" s="886"/>
      <c r="K17" s="790"/>
      <c r="L17" s="791"/>
      <c r="M17" s="775" t="str">
        <f t="shared" si="0"/>
        <v>도공</v>
      </c>
      <c r="N17" s="888"/>
      <c r="O17" s="887" t="s">
        <v>537</v>
      </c>
      <c r="P17" s="760">
        <v>1380</v>
      </c>
      <c r="Q17" s="408"/>
      <c r="R17" s="731"/>
      <c r="S17" s="732"/>
      <c r="T17" s="735"/>
      <c r="U17" s="776"/>
      <c r="V17" s="776"/>
      <c r="W17" s="776"/>
      <c r="X17" s="776"/>
      <c r="Y17" s="777">
        <f>IF($D17="전",0,IF($D17="답",0,IF($D17="대",0,IF($D17="임",0,IF($D17="과",0,IF($D17="목",0,IF($D17="장",0,IF($D17="창",0,2.5))))))))</f>
        <v>2.5</v>
      </c>
    </row>
    <row r="18" spans="1:25" s="410" customFormat="1" ht="30" customHeight="1">
      <c r="A18" s="895">
        <v>12</v>
      </c>
      <c r="B18" s="895">
        <v>12</v>
      </c>
      <c r="C18" s="896" t="s">
        <v>579</v>
      </c>
      <c r="D18" s="896" t="s">
        <v>576</v>
      </c>
      <c r="E18" s="941">
        <v>88</v>
      </c>
      <c r="F18" s="941">
        <v>88</v>
      </c>
      <c r="G18" s="897" t="s">
        <v>695</v>
      </c>
      <c r="H18" s="898" t="s">
        <v>619</v>
      </c>
      <c r="I18" s="792"/>
      <c r="J18" s="790"/>
      <c r="K18" s="790"/>
      <c r="L18" s="791"/>
      <c r="M18" s="775" t="str">
        <f t="shared" si="0"/>
        <v>도박*례</v>
      </c>
      <c r="N18" s="888"/>
      <c r="O18" s="887" t="s">
        <v>537</v>
      </c>
      <c r="P18" s="760">
        <v>1380</v>
      </c>
      <c r="Q18" s="408"/>
      <c r="R18" s="731"/>
      <c r="S18" s="732"/>
      <c r="T18" s="735"/>
      <c r="U18" s="776"/>
      <c r="V18" s="776"/>
      <c r="W18" s="776"/>
      <c r="X18" s="776"/>
      <c r="Y18" s="777">
        <f>IF($D14="전",0,IF($D14="답",0,IF($D14="대",0,IF($D14="임",0,IF($D14="과",0,IF($D14="목",0,IF($D14="장",0,IF($D14="창",0,2.5))))))))</f>
        <v>2.5</v>
      </c>
    </row>
    <row r="19" spans="1:25" s="410" customFormat="1" ht="30" customHeight="1">
      <c r="A19" s="895">
        <v>13</v>
      </c>
      <c r="B19" s="895">
        <v>13</v>
      </c>
      <c r="C19" s="896" t="s">
        <v>580</v>
      </c>
      <c r="D19" s="896" t="s">
        <v>570</v>
      </c>
      <c r="E19" s="942">
        <v>603</v>
      </c>
      <c r="F19" s="940">
        <v>261</v>
      </c>
      <c r="G19" s="897" t="s">
        <v>695</v>
      </c>
      <c r="H19" s="898" t="s">
        <v>620</v>
      </c>
      <c r="I19" s="792"/>
      <c r="J19" s="790"/>
      <c r="K19" s="790"/>
      <c r="L19" s="791"/>
      <c r="M19" s="775" t="str">
        <f t="shared" si="0"/>
        <v>답박*례</v>
      </c>
      <c r="N19" s="888"/>
      <c r="O19" s="887" t="s">
        <v>536</v>
      </c>
      <c r="P19" s="760">
        <v>6200</v>
      </c>
      <c r="Q19" s="408"/>
      <c r="R19" s="731"/>
      <c r="S19" s="732"/>
      <c r="T19" s="735"/>
      <c r="U19" s="776"/>
      <c r="V19" s="776"/>
      <c r="W19" s="776"/>
      <c r="X19" s="776"/>
      <c r="Y19" s="777">
        <f>IF($D19="전",0,IF($D19="답",0,IF($D19="대",0,IF($D19="임",0,IF($D19="과",0,IF($D19="목",0,IF($D19="장",0,IF($D19="창",0,2.5))))))))</f>
        <v>0</v>
      </c>
    </row>
    <row r="20" spans="1:25" s="410" customFormat="1" ht="30" customHeight="1">
      <c r="A20" s="895">
        <v>14</v>
      </c>
      <c r="B20" s="895">
        <v>14</v>
      </c>
      <c r="C20" s="896" t="s">
        <v>602</v>
      </c>
      <c r="D20" s="896" t="s">
        <v>594</v>
      </c>
      <c r="E20" s="949">
        <v>36</v>
      </c>
      <c r="F20" s="941">
        <v>36</v>
      </c>
      <c r="G20" s="897" t="s">
        <v>621</v>
      </c>
      <c r="H20" s="898" t="s">
        <v>622</v>
      </c>
      <c r="I20" s="792"/>
      <c r="J20" s="790"/>
      <c r="K20" s="790"/>
      <c r="L20" s="791"/>
      <c r="M20" s="775" t="str">
        <f t="shared" si="0"/>
        <v>도공</v>
      </c>
      <c r="N20" s="888"/>
      <c r="O20" s="887" t="s">
        <v>536</v>
      </c>
      <c r="P20" s="760">
        <v>1380</v>
      </c>
      <c r="Q20" s="408"/>
      <c r="R20" s="731"/>
      <c r="S20" s="732"/>
      <c r="T20" s="735"/>
      <c r="U20" s="776"/>
      <c r="V20" s="776"/>
      <c r="W20" s="776"/>
      <c r="X20" s="776"/>
      <c r="Y20" s="777"/>
    </row>
    <row r="21" spans="1:25" s="410" customFormat="1" ht="30" customHeight="1">
      <c r="A21" s="895">
        <v>15</v>
      </c>
      <c r="B21" s="895">
        <v>17</v>
      </c>
      <c r="C21" s="923" t="s">
        <v>583</v>
      </c>
      <c r="D21" s="923" t="s">
        <v>567</v>
      </c>
      <c r="E21" s="943">
        <v>501</v>
      </c>
      <c r="F21" s="940">
        <v>295</v>
      </c>
      <c r="G21" s="897" t="s">
        <v>696</v>
      </c>
      <c r="H21" s="925" t="s">
        <v>624</v>
      </c>
      <c r="I21" s="926"/>
      <c r="J21" s="938"/>
      <c r="K21" s="928"/>
      <c r="L21" s="929"/>
      <c r="M21" s="775" t="str">
        <f t="shared" si="0"/>
        <v>답진*덕</v>
      </c>
      <c r="N21" s="888"/>
      <c r="O21" s="887" t="s">
        <v>640</v>
      </c>
      <c r="P21" s="760">
        <v>5500</v>
      </c>
      <c r="Q21" s="408"/>
      <c r="R21" s="731"/>
      <c r="S21" s="732"/>
      <c r="T21" s="735"/>
      <c r="U21" s="776"/>
      <c r="V21" s="776"/>
      <c r="W21" s="776"/>
      <c r="X21" s="776"/>
      <c r="Y21" s="777"/>
    </row>
    <row r="22" spans="1:25" s="410" customFormat="1" ht="30" customHeight="1">
      <c r="A22" s="895">
        <v>16</v>
      </c>
      <c r="B22" s="895">
        <v>18</v>
      </c>
      <c r="C22" s="923" t="s">
        <v>584</v>
      </c>
      <c r="D22" s="923" t="s">
        <v>570</v>
      </c>
      <c r="E22" s="944">
        <v>127</v>
      </c>
      <c r="F22" s="941">
        <v>127</v>
      </c>
      <c r="G22" s="897" t="s">
        <v>696</v>
      </c>
      <c r="H22" s="925" t="s">
        <v>624</v>
      </c>
      <c r="I22" s="926"/>
      <c r="J22" s="938"/>
      <c r="K22" s="928"/>
      <c r="L22" s="929"/>
      <c r="M22" s="775" t="str">
        <f t="shared" si="0"/>
        <v>답진*덕</v>
      </c>
      <c r="N22" s="888"/>
      <c r="O22" s="887" t="s">
        <v>640</v>
      </c>
      <c r="P22" s="760">
        <v>5500</v>
      </c>
      <c r="Q22" s="408"/>
      <c r="R22" s="731"/>
      <c r="S22" s="732"/>
      <c r="T22" s="735"/>
      <c r="U22" s="776"/>
      <c r="V22" s="776"/>
      <c r="W22" s="776"/>
      <c r="X22" s="776"/>
      <c r="Y22" s="777"/>
    </row>
    <row r="23" spans="1:25" s="410" customFormat="1" ht="30" customHeight="1">
      <c r="A23" s="895">
        <v>17</v>
      </c>
      <c r="B23" s="895">
        <v>24</v>
      </c>
      <c r="C23" s="923" t="s">
        <v>588</v>
      </c>
      <c r="D23" s="923" t="s">
        <v>468</v>
      </c>
      <c r="E23" s="945">
        <v>185</v>
      </c>
      <c r="F23" s="940">
        <v>80</v>
      </c>
      <c r="G23" s="897" t="s">
        <v>697</v>
      </c>
      <c r="H23" s="925" t="s">
        <v>647</v>
      </c>
      <c r="I23" s="926"/>
      <c r="J23" s="927"/>
      <c r="K23" s="928"/>
      <c r="L23" s="929"/>
      <c r="M23" s="775" t="str">
        <f t="shared" si="0"/>
        <v>답서*옥</v>
      </c>
      <c r="N23" s="888"/>
      <c r="O23" s="887" t="s">
        <v>536</v>
      </c>
      <c r="P23" s="760">
        <v>5660</v>
      </c>
      <c r="Q23" s="408"/>
      <c r="R23" s="731"/>
      <c r="S23" s="732"/>
      <c r="T23" s="735"/>
      <c r="U23" s="776"/>
      <c r="V23" s="776"/>
      <c r="W23" s="776"/>
      <c r="X23" s="776"/>
      <c r="Y23" s="777"/>
    </row>
    <row r="24" spans="1:25" s="410" customFormat="1" ht="30" customHeight="1">
      <c r="A24" s="895">
        <v>18</v>
      </c>
      <c r="B24" s="895">
        <v>25</v>
      </c>
      <c r="C24" s="923" t="s">
        <v>589</v>
      </c>
      <c r="D24" s="923" t="s">
        <v>468</v>
      </c>
      <c r="E24" s="945">
        <v>486</v>
      </c>
      <c r="F24" s="940">
        <v>181</v>
      </c>
      <c r="G24" s="897" t="s">
        <v>698</v>
      </c>
      <c r="H24" s="925" t="s">
        <v>630</v>
      </c>
      <c r="I24" s="789"/>
      <c r="J24" s="797"/>
      <c r="K24" s="790"/>
      <c r="L24" s="791"/>
      <c r="M24" s="775" t="str">
        <f t="shared" si="0"/>
        <v>답양*영</v>
      </c>
      <c r="N24" s="888"/>
      <c r="O24" s="887" t="s">
        <v>536</v>
      </c>
      <c r="P24" s="760">
        <v>4980</v>
      </c>
      <c r="Q24" s="408"/>
      <c r="R24" s="731"/>
      <c r="S24" s="732"/>
      <c r="T24" s="735"/>
      <c r="U24" s="776"/>
      <c r="V24" s="776"/>
      <c r="W24" s="776"/>
      <c r="X24" s="776"/>
      <c r="Y24" s="777"/>
    </row>
    <row r="25" spans="1:25" s="410" customFormat="1" ht="30" customHeight="1">
      <c r="A25" s="1013">
        <v>19</v>
      </c>
      <c r="B25" s="1013">
        <v>26</v>
      </c>
      <c r="C25" s="923" t="s">
        <v>590</v>
      </c>
      <c r="D25" s="923" t="s">
        <v>468</v>
      </c>
      <c r="E25" s="945">
        <v>1339</v>
      </c>
      <c r="F25" s="940">
        <v>519</v>
      </c>
      <c r="G25" s="897" t="s">
        <v>698</v>
      </c>
      <c r="H25" s="925" t="s">
        <v>631</v>
      </c>
      <c r="I25" s="789"/>
      <c r="J25" s="797"/>
      <c r="K25" s="790"/>
      <c r="L25" s="791"/>
      <c r="M25" s="775" t="str">
        <f t="shared" si="0"/>
        <v>답양*영</v>
      </c>
      <c r="N25" s="888"/>
      <c r="O25" s="887" t="s">
        <v>536</v>
      </c>
      <c r="P25" s="760">
        <v>4600</v>
      </c>
      <c r="Q25" s="408"/>
      <c r="R25" s="731"/>
      <c r="S25" s="732"/>
      <c r="T25" s="735"/>
      <c r="U25" s="776"/>
      <c r="V25" s="776"/>
      <c r="W25" s="776"/>
      <c r="X25" s="776"/>
      <c r="Y25" s="777"/>
    </row>
    <row r="26" spans="1:25" s="410" customFormat="1" ht="30" customHeight="1">
      <c r="A26" s="1084" t="s">
        <v>675</v>
      </c>
      <c r="B26" s="1084"/>
      <c r="C26" s="1084"/>
      <c r="D26" s="1084"/>
      <c r="E26" s="940">
        <f>SUM(E7:E25)</f>
        <v>12039</v>
      </c>
      <c r="F26" s="940">
        <f>SUM(F7:F25)</f>
        <v>3695</v>
      </c>
      <c r="G26" s="897"/>
      <c r="H26" s="898"/>
      <c r="I26" s="789"/>
      <c r="J26" s="797"/>
      <c r="K26" s="790"/>
      <c r="L26" s="791"/>
      <c r="M26" s="775"/>
      <c r="N26" s="888"/>
      <c r="O26" s="887"/>
      <c r="P26" s="760"/>
      <c r="Q26" s="408"/>
      <c r="R26" s="731"/>
      <c r="S26" s="732"/>
      <c r="T26" s="735"/>
      <c r="U26" s="776"/>
      <c r="V26" s="776"/>
      <c r="W26" s="776"/>
      <c r="X26" s="776"/>
      <c r="Y26" s="777"/>
    </row>
    <row r="27" spans="1:25" s="410" customFormat="1" ht="30" customHeight="1">
      <c r="A27" s="895">
        <v>20</v>
      </c>
      <c r="B27" s="895">
        <v>27</v>
      </c>
      <c r="C27" s="930" t="s">
        <v>591</v>
      </c>
      <c r="D27" s="930" t="s">
        <v>468</v>
      </c>
      <c r="E27" s="945">
        <v>1051</v>
      </c>
      <c r="F27" s="940">
        <v>489</v>
      </c>
      <c r="G27" s="897" t="s">
        <v>699</v>
      </c>
      <c r="H27" s="925" t="s">
        <v>648</v>
      </c>
      <c r="I27" s="926"/>
      <c r="J27" s="927"/>
      <c r="K27" s="928"/>
      <c r="L27" s="929"/>
      <c r="M27" s="775" t="str">
        <f t="shared" si="0"/>
        <v>답채*원</v>
      </c>
      <c r="N27" s="888"/>
      <c r="O27" s="887" t="s">
        <v>536</v>
      </c>
      <c r="P27" s="760">
        <v>5660</v>
      </c>
      <c r="Q27" s="408"/>
      <c r="R27" s="731"/>
      <c r="S27" s="732"/>
      <c r="T27" s="735"/>
      <c r="U27" s="776"/>
      <c r="V27" s="776"/>
      <c r="W27" s="776"/>
      <c r="X27" s="776"/>
      <c r="Y27" s="777"/>
    </row>
    <row r="28" spans="1:25" s="410" customFormat="1" ht="30" customHeight="1">
      <c r="A28" s="1014">
        <v>21</v>
      </c>
      <c r="B28" s="1014">
        <v>28</v>
      </c>
      <c r="C28" s="1015" t="s">
        <v>606</v>
      </c>
      <c r="D28" s="1015" t="s">
        <v>468</v>
      </c>
      <c r="E28" s="946">
        <v>131</v>
      </c>
      <c r="F28" s="941">
        <v>131</v>
      </c>
      <c r="G28" s="897" t="s">
        <v>700</v>
      </c>
      <c r="H28" s="925" t="s">
        <v>632</v>
      </c>
      <c r="I28" s="926"/>
      <c r="J28" s="927"/>
      <c r="K28" s="928"/>
      <c r="L28" s="929"/>
      <c r="M28" s="775" t="str">
        <f t="shared" si="0"/>
        <v>답박*식</v>
      </c>
      <c r="N28" s="888"/>
      <c r="O28" s="887" t="s">
        <v>536</v>
      </c>
      <c r="P28" s="939">
        <v>5660</v>
      </c>
      <c r="Q28" s="408"/>
      <c r="R28" s="731"/>
      <c r="S28" s="732"/>
      <c r="T28" s="735"/>
      <c r="U28" s="776"/>
      <c r="V28" s="776"/>
      <c r="W28" s="776"/>
      <c r="X28" s="776"/>
      <c r="Y28" s="777"/>
    </row>
    <row r="29" spans="1:25" s="410" customFormat="1" ht="30" customHeight="1">
      <c r="A29" s="895">
        <v>22</v>
      </c>
      <c r="B29" s="895">
        <v>29</v>
      </c>
      <c r="C29" s="923" t="s">
        <v>592</v>
      </c>
      <c r="D29" s="923" t="s">
        <v>468</v>
      </c>
      <c r="E29" s="945">
        <v>972</v>
      </c>
      <c r="F29" s="940">
        <v>135</v>
      </c>
      <c r="G29" s="897" t="s">
        <v>699</v>
      </c>
      <c r="H29" s="925" t="s">
        <v>649</v>
      </c>
      <c r="I29" s="926"/>
      <c r="J29" s="927"/>
      <c r="K29" s="928"/>
      <c r="L29" s="929"/>
      <c r="M29" s="775" t="str">
        <f t="shared" si="0"/>
        <v>답채*원</v>
      </c>
      <c r="N29" s="888"/>
      <c r="O29" s="887" t="s">
        <v>536</v>
      </c>
      <c r="P29" s="939">
        <v>5660</v>
      </c>
      <c r="Q29" s="408"/>
      <c r="R29" s="731"/>
      <c r="S29" s="732"/>
      <c r="T29" s="735"/>
      <c r="U29" s="776"/>
      <c r="V29" s="776"/>
      <c r="W29" s="776"/>
      <c r="X29" s="776"/>
      <c r="Y29" s="777"/>
    </row>
    <row r="30" spans="1:25" s="410" customFormat="1" ht="30" customHeight="1">
      <c r="A30" s="895">
        <v>23</v>
      </c>
      <c r="B30" s="895">
        <v>30</v>
      </c>
      <c r="C30" s="923" t="s">
        <v>593</v>
      </c>
      <c r="D30" s="923" t="s">
        <v>576</v>
      </c>
      <c r="E30" s="946">
        <v>7</v>
      </c>
      <c r="F30" s="941">
        <v>7</v>
      </c>
      <c r="G30" s="897" t="s">
        <v>701</v>
      </c>
      <c r="H30" s="925" t="s">
        <v>650</v>
      </c>
      <c r="I30" s="926"/>
      <c r="J30" s="927"/>
      <c r="K30" s="928"/>
      <c r="L30" s="929"/>
      <c r="M30" s="775" t="str">
        <f t="shared" si="0"/>
        <v>도서*현</v>
      </c>
      <c r="N30" s="888"/>
      <c r="O30" s="887" t="s">
        <v>536</v>
      </c>
      <c r="P30" s="939">
        <v>0</v>
      </c>
      <c r="Q30" s="408"/>
      <c r="R30" s="731"/>
      <c r="S30" s="732"/>
      <c r="T30" s="735"/>
      <c r="U30" s="776"/>
      <c r="V30" s="776"/>
      <c r="W30" s="776"/>
      <c r="X30" s="776"/>
      <c r="Y30" s="777"/>
    </row>
    <row r="31" spans="1:25" s="410" customFormat="1" ht="30" customHeight="1">
      <c r="A31" s="895">
        <v>24</v>
      </c>
      <c r="B31" s="895">
        <v>31</v>
      </c>
      <c r="C31" s="923" t="s">
        <v>595</v>
      </c>
      <c r="D31" s="923" t="s">
        <v>576</v>
      </c>
      <c r="E31" s="945">
        <v>165</v>
      </c>
      <c r="F31" s="940">
        <v>96</v>
      </c>
      <c r="G31" s="897" t="s">
        <v>702</v>
      </c>
      <c r="H31" s="925"/>
      <c r="I31" s="926"/>
      <c r="J31" s="927"/>
      <c r="K31" s="928"/>
      <c r="L31" s="929"/>
      <c r="M31" s="775" t="str">
        <f t="shared" si="0"/>
        <v>도서*중</v>
      </c>
      <c r="N31" s="888"/>
      <c r="O31" s="887" t="s">
        <v>536</v>
      </c>
      <c r="P31" s="760"/>
      <c r="Q31" s="408"/>
      <c r="R31" s="731"/>
      <c r="S31" s="732"/>
      <c r="T31" s="735"/>
      <c r="U31" s="776"/>
      <c r="V31" s="776"/>
      <c r="W31" s="776"/>
      <c r="X31" s="776"/>
      <c r="Y31" s="777"/>
    </row>
    <row r="32" spans="1:25" s="410" customFormat="1" ht="30" customHeight="1">
      <c r="A32" s="895">
        <v>25</v>
      </c>
      <c r="B32" s="895">
        <v>32</v>
      </c>
      <c r="C32" s="923" t="s">
        <v>596</v>
      </c>
      <c r="D32" s="923" t="s">
        <v>576</v>
      </c>
      <c r="E32" s="945">
        <v>1150</v>
      </c>
      <c r="F32" s="940">
        <v>497</v>
      </c>
      <c r="G32" s="897" t="s">
        <v>621</v>
      </c>
      <c r="H32" s="925" t="s">
        <v>622</v>
      </c>
      <c r="I32" s="926"/>
      <c r="J32" s="927"/>
      <c r="K32" s="928"/>
      <c r="L32" s="929"/>
      <c r="M32" s="775" t="str">
        <f t="shared" si="0"/>
        <v>도공</v>
      </c>
      <c r="N32" s="888"/>
      <c r="O32" s="887" t="s">
        <v>536</v>
      </c>
      <c r="P32" s="760">
        <v>1350</v>
      </c>
      <c r="Q32" s="408"/>
      <c r="R32" s="731"/>
      <c r="S32" s="732"/>
      <c r="T32" s="735"/>
      <c r="U32" s="776"/>
      <c r="V32" s="776"/>
      <c r="W32" s="776"/>
      <c r="X32" s="776"/>
      <c r="Y32" s="777"/>
    </row>
    <row r="33" spans="1:25" s="410" customFormat="1" ht="30" customHeight="1">
      <c r="A33" s="895">
        <v>26</v>
      </c>
      <c r="B33" s="895">
        <v>33</v>
      </c>
      <c r="C33" s="923">
        <v>1042</v>
      </c>
      <c r="D33" s="923" t="s">
        <v>576</v>
      </c>
      <c r="E33" s="945">
        <v>528</v>
      </c>
      <c r="F33" s="940">
        <v>44</v>
      </c>
      <c r="G33" s="897" t="s">
        <v>613</v>
      </c>
      <c r="H33" s="925" t="s">
        <v>633</v>
      </c>
      <c r="I33" s="926"/>
      <c r="J33" s="927"/>
      <c r="K33" s="928"/>
      <c r="L33" s="929"/>
      <c r="M33" s="775" t="str">
        <f t="shared" si="0"/>
        <v>도국</v>
      </c>
      <c r="N33" s="888"/>
      <c r="O33" s="887" t="s">
        <v>641</v>
      </c>
      <c r="P33" s="760">
        <v>1350</v>
      </c>
      <c r="Q33" s="408"/>
      <c r="R33" s="731"/>
      <c r="S33" s="732"/>
      <c r="T33" s="735"/>
      <c r="U33" s="776"/>
      <c r="V33" s="776"/>
      <c r="W33" s="776"/>
      <c r="X33" s="776"/>
      <c r="Y33" s="777"/>
    </row>
    <row r="34" spans="1:25" s="410" customFormat="1" ht="30" customHeight="1">
      <c r="A34" s="895">
        <v>27</v>
      </c>
      <c r="B34" s="895">
        <v>34</v>
      </c>
      <c r="C34" s="923" t="s">
        <v>597</v>
      </c>
      <c r="D34" s="923" t="s">
        <v>576</v>
      </c>
      <c r="E34" s="946">
        <v>50</v>
      </c>
      <c r="F34" s="941">
        <v>32</v>
      </c>
      <c r="G34" s="897" t="s">
        <v>617</v>
      </c>
      <c r="H34" s="925" t="s">
        <v>634</v>
      </c>
      <c r="I34" s="926"/>
      <c r="J34" s="927"/>
      <c r="K34" s="928"/>
      <c r="L34" s="929"/>
      <c r="M34" s="775" t="str">
        <f t="shared" si="0"/>
        <v>도공</v>
      </c>
      <c r="N34" s="888"/>
      <c r="O34" s="887" t="s">
        <v>535</v>
      </c>
      <c r="P34" s="760">
        <v>1780</v>
      </c>
      <c r="Q34" s="408"/>
      <c r="R34" s="731"/>
      <c r="S34" s="732"/>
      <c r="T34" s="735"/>
      <c r="U34" s="776"/>
      <c r="V34" s="776"/>
      <c r="W34" s="776"/>
      <c r="X34" s="776"/>
      <c r="Y34" s="777"/>
    </row>
    <row r="35" spans="1:25" s="410" customFormat="1" ht="30" customHeight="1">
      <c r="A35" s="895">
        <v>28</v>
      </c>
      <c r="B35" s="895">
        <v>35</v>
      </c>
      <c r="C35" s="923" t="s">
        <v>638</v>
      </c>
      <c r="D35" s="923" t="s">
        <v>639</v>
      </c>
      <c r="E35" s="945">
        <v>1064</v>
      </c>
      <c r="F35" s="940">
        <v>344</v>
      </c>
      <c r="G35" s="897" t="s">
        <v>613</v>
      </c>
      <c r="H35" s="925" t="s">
        <v>633</v>
      </c>
      <c r="I35" s="926"/>
      <c r="J35" s="927"/>
      <c r="K35" s="928"/>
      <c r="L35" s="929"/>
      <c r="M35" s="775" t="str">
        <f t="shared" si="0"/>
        <v>구국</v>
      </c>
      <c r="N35" s="888"/>
      <c r="O35" s="887" t="s">
        <v>535</v>
      </c>
      <c r="P35" s="760">
        <v>1780</v>
      </c>
      <c r="Q35" s="408"/>
      <c r="R35" s="731"/>
      <c r="S35" s="732"/>
      <c r="T35" s="735"/>
      <c r="U35" s="776"/>
      <c r="V35" s="776"/>
      <c r="W35" s="776"/>
      <c r="X35" s="776"/>
      <c r="Y35" s="777"/>
    </row>
    <row r="36" spans="1:25" s="410" customFormat="1" ht="30" customHeight="1">
      <c r="A36" s="895">
        <v>29</v>
      </c>
      <c r="B36" s="895">
        <v>36</v>
      </c>
      <c r="C36" s="923" t="s">
        <v>598</v>
      </c>
      <c r="D36" s="923" t="s">
        <v>576</v>
      </c>
      <c r="E36" s="946">
        <v>433</v>
      </c>
      <c r="F36" s="941">
        <v>433</v>
      </c>
      <c r="G36" s="897" t="s">
        <v>621</v>
      </c>
      <c r="H36" s="925" t="s">
        <v>618</v>
      </c>
      <c r="I36" s="926"/>
      <c r="J36" s="927"/>
      <c r="K36" s="928"/>
      <c r="L36" s="929"/>
      <c r="M36" s="775" t="str">
        <f t="shared" si="0"/>
        <v>도공</v>
      </c>
      <c r="N36" s="888"/>
      <c r="O36" s="887" t="s">
        <v>535</v>
      </c>
      <c r="P36" s="760">
        <v>1780</v>
      </c>
      <c r="Q36" s="408"/>
      <c r="R36" s="731"/>
      <c r="S36" s="732"/>
      <c r="T36" s="735"/>
      <c r="U36" s="776"/>
      <c r="V36" s="776"/>
      <c r="W36" s="776"/>
      <c r="X36" s="776"/>
      <c r="Y36" s="777"/>
    </row>
    <row r="37" spans="1:25" s="410" customFormat="1" ht="30" customHeight="1">
      <c r="A37" s="895">
        <v>30</v>
      </c>
      <c r="B37" s="895">
        <v>37</v>
      </c>
      <c r="C37" s="923">
        <v>1039</v>
      </c>
      <c r="D37" s="923" t="s">
        <v>468</v>
      </c>
      <c r="E37" s="945">
        <v>1896</v>
      </c>
      <c r="F37" s="940">
        <v>677</v>
      </c>
      <c r="G37" s="897" t="s">
        <v>686</v>
      </c>
      <c r="H37" s="925" t="s">
        <v>635</v>
      </c>
      <c r="I37" s="926"/>
      <c r="J37" s="927"/>
      <c r="K37" s="928"/>
      <c r="L37" s="929"/>
      <c r="M37" s="775" t="str">
        <f t="shared" si="0"/>
        <v>답이*</v>
      </c>
      <c r="N37" s="888"/>
      <c r="O37" s="887" t="s">
        <v>535</v>
      </c>
      <c r="P37" s="760">
        <v>6470</v>
      </c>
      <c r="Q37" s="408"/>
      <c r="R37" s="731"/>
      <c r="S37" s="732"/>
      <c r="T37" s="735"/>
      <c r="U37" s="776"/>
      <c r="V37" s="776"/>
      <c r="W37" s="776"/>
      <c r="X37" s="776"/>
      <c r="Y37" s="777"/>
    </row>
    <row r="38" spans="1:25" s="410" customFormat="1" ht="30" customHeight="1">
      <c r="A38" s="895">
        <v>31</v>
      </c>
      <c r="B38" s="895">
        <v>38</v>
      </c>
      <c r="C38" s="930">
        <v>1041</v>
      </c>
      <c r="D38" s="930" t="s">
        <v>533</v>
      </c>
      <c r="E38" s="940">
        <v>2328</v>
      </c>
      <c r="F38" s="940">
        <v>112</v>
      </c>
      <c r="G38" s="897" t="s">
        <v>613</v>
      </c>
      <c r="H38" s="925" t="s">
        <v>636</v>
      </c>
      <c r="I38" s="926"/>
      <c r="J38" s="927"/>
      <c r="K38" s="928"/>
      <c r="L38" s="929"/>
      <c r="M38" s="775" t="str">
        <f t="shared" si="0"/>
        <v>구국</v>
      </c>
      <c r="N38" s="888"/>
      <c r="O38" s="887" t="s">
        <v>535</v>
      </c>
      <c r="P38" s="760">
        <v>1780</v>
      </c>
      <c r="Q38" s="408"/>
      <c r="R38" s="731"/>
      <c r="S38" s="732"/>
      <c r="T38" s="735"/>
      <c r="U38" s="776"/>
      <c r="V38" s="776"/>
      <c r="W38" s="776"/>
      <c r="X38" s="776"/>
      <c r="Y38" s="777"/>
    </row>
    <row r="39" spans="1:25" s="410" customFormat="1" ht="30" customHeight="1">
      <c r="A39" s="895">
        <v>32</v>
      </c>
      <c r="B39" s="895">
        <v>39</v>
      </c>
      <c r="C39" s="1015">
        <v>1040</v>
      </c>
      <c r="D39" s="1015" t="s">
        <v>468</v>
      </c>
      <c r="E39" s="1016">
        <v>3303</v>
      </c>
      <c r="F39" s="940">
        <v>13</v>
      </c>
      <c r="G39" s="897" t="s">
        <v>687</v>
      </c>
      <c r="H39" s="925" t="s">
        <v>637</v>
      </c>
      <c r="I39" s="926"/>
      <c r="J39" s="927"/>
      <c r="K39" s="928"/>
      <c r="L39" s="929"/>
      <c r="M39" s="775" t="str">
        <f t="shared" si="0"/>
        <v>답박*태</v>
      </c>
      <c r="N39" s="888"/>
      <c r="O39" s="887" t="s">
        <v>535</v>
      </c>
      <c r="P39" s="760">
        <v>6290</v>
      </c>
      <c r="Q39" s="408"/>
      <c r="R39" s="731"/>
      <c r="S39" s="732"/>
      <c r="T39" s="735"/>
      <c r="U39" s="776"/>
      <c r="V39" s="776"/>
      <c r="W39" s="776"/>
      <c r="X39" s="776"/>
      <c r="Y39" s="777"/>
    </row>
    <row r="40" spans="1:25" s="410" customFormat="1" ht="30" customHeight="1">
      <c r="A40" s="895">
        <v>33</v>
      </c>
      <c r="B40" s="895">
        <v>40</v>
      </c>
      <c r="C40" s="923" t="s">
        <v>599</v>
      </c>
      <c r="D40" s="923" t="s">
        <v>576</v>
      </c>
      <c r="E40" s="945">
        <v>1352</v>
      </c>
      <c r="F40" s="940">
        <v>28</v>
      </c>
      <c r="G40" s="897" t="s">
        <v>607</v>
      </c>
      <c r="H40" s="925" t="s">
        <v>633</v>
      </c>
      <c r="I40" s="926"/>
      <c r="J40" s="927"/>
      <c r="K40" s="928"/>
      <c r="L40" s="929"/>
      <c r="M40" s="775" t="str">
        <f t="shared" si="0"/>
        <v>도국</v>
      </c>
      <c r="N40" s="888"/>
      <c r="O40" s="887" t="s">
        <v>535</v>
      </c>
      <c r="P40" s="760">
        <v>1780</v>
      </c>
      <c r="Q40" s="408"/>
      <c r="R40" s="731"/>
      <c r="S40" s="732"/>
      <c r="T40" s="735"/>
      <c r="U40" s="776"/>
      <c r="V40" s="776"/>
      <c r="W40" s="776"/>
      <c r="X40" s="776"/>
      <c r="Y40" s="777"/>
    </row>
    <row r="41" spans="1:25" s="410" customFormat="1" ht="30" customHeight="1">
      <c r="A41" s="895">
        <v>34</v>
      </c>
      <c r="B41" s="895">
        <v>41</v>
      </c>
      <c r="C41" s="923" t="s">
        <v>652</v>
      </c>
      <c r="D41" s="923" t="s">
        <v>653</v>
      </c>
      <c r="E41" s="945">
        <v>2504</v>
      </c>
      <c r="F41" s="940">
        <v>240</v>
      </c>
      <c r="G41" s="897" t="s">
        <v>659</v>
      </c>
      <c r="H41" s="925" t="s">
        <v>660</v>
      </c>
      <c r="I41" s="926"/>
      <c r="J41" s="927"/>
      <c r="K41" s="928"/>
      <c r="L41" s="929"/>
      <c r="M41" s="775" t="str">
        <f t="shared" si="0"/>
        <v>도공</v>
      </c>
      <c r="N41" s="888"/>
      <c r="O41" s="887" t="s">
        <v>661</v>
      </c>
      <c r="P41" s="760">
        <v>1710</v>
      </c>
      <c r="Q41" s="408"/>
      <c r="R41" s="731"/>
      <c r="S41" s="732"/>
      <c r="T41" s="735"/>
      <c r="U41" s="776"/>
      <c r="V41" s="776"/>
      <c r="W41" s="776"/>
      <c r="X41" s="776"/>
      <c r="Y41" s="777"/>
    </row>
    <row r="42" spans="1:25" s="410" customFormat="1" ht="30" customHeight="1">
      <c r="A42" s="895">
        <v>35</v>
      </c>
      <c r="B42" s="895">
        <v>42</v>
      </c>
      <c r="C42" s="923" t="s">
        <v>654</v>
      </c>
      <c r="D42" s="923" t="s">
        <v>653</v>
      </c>
      <c r="E42" s="945">
        <v>22</v>
      </c>
      <c r="F42" s="940">
        <v>22</v>
      </c>
      <c r="G42" s="897" t="s">
        <v>688</v>
      </c>
      <c r="H42" s="925" t="s">
        <v>662</v>
      </c>
      <c r="I42" s="926"/>
      <c r="J42" s="927"/>
      <c r="K42" s="928"/>
      <c r="L42" s="929"/>
      <c r="M42" s="775" t="str">
        <f t="shared" si="0"/>
        <v>도차*리 외 3인</v>
      </c>
      <c r="N42" s="888"/>
      <c r="O42" s="887" t="s">
        <v>661</v>
      </c>
      <c r="P42" s="760">
        <v>1710</v>
      </c>
      <c r="Q42" s="408" t="s">
        <v>673</v>
      </c>
      <c r="R42" s="731"/>
      <c r="S42" s="732"/>
      <c r="T42" s="735"/>
      <c r="U42" s="776"/>
      <c r="V42" s="776"/>
      <c r="W42" s="776"/>
      <c r="X42" s="776"/>
      <c r="Y42" s="777"/>
    </row>
    <row r="43" spans="1:25" s="410" customFormat="1" ht="30" customHeight="1">
      <c r="A43" s="895">
        <v>36</v>
      </c>
      <c r="B43" s="895">
        <v>43</v>
      </c>
      <c r="C43" s="923" t="s">
        <v>663</v>
      </c>
      <c r="D43" s="923" t="s">
        <v>653</v>
      </c>
      <c r="E43" s="945">
        <v>18</v>
      </c>
      <c r="F43" s="940">
        <v>18</v>
      </c>
      <c r="G43" s="897" t="s">
        <v>689</v>
      </c>
      <c r="H43" s="925" t="s">
        <v>671</v>
      </c>
      <c r="I43" s="926"/>
      <c r="J43" s="927"/>
      <c r="K43" s="928"/>
      <c r="L43" s="929"/>
      <c r="M43" s="775" t="str">
        <f t="shared" si="0"/>
        <v>도이*영</v>
      </c>
      <c r="N43" s="888"/>
      <c r="O43" s="887" t="s">
        <v>666</v>
      </c>
      <c r="P43" s="760">
        <v>1320</v>
      </c>
      <c r="Q43" s="408"/>
      <c r="R43" s="731"/>
      <c r="S43" s="732"/>
      <c r="T43" s="735"/>
      <c r="U43" s="776"/>
      <c r="V43" s="776"/>
      <c r="W43" s="776"/>
      <c r="X43" s="776"/>
      <c r="Y43" s="777"/>
    </row>
    <row r="44" spans="1:25" s="410" customFormat="1" ht="30" customHeight="1">
      <c r="A44" s="1013">
        <v>37</v>
      </c>
      <c r="B44" s="1013">
        <v>44</v>
      </c>
      <c r="C44" s="923" t="s">
        <v>664</v>
      </c>
      <c r="D44" s="923" t="s">
        <v>655</v>
      </c>
      <c r="E44" s="945">
        <v>69</v>
      </c>
      <c r="F44" s="940">
        <v>64</v>
      </c>
      <c r="G44" s="897" t="s">
        <v>689</v>
      </c>
      <c r="H44" s="925" t="s">
        <v>665</v>
      </c>
      <c r="I44" s="926"/>
      <c r="J44" s="927"/>
      <c r="K44" s="928"/>
      <c r="L44" s="929"/>
      <c r="M44" s="775" t="str">
        <f t="shared" si="0"/>
        <v>도이*영</v>
      </c>
      <c r="N44" s="888"/>
      <c r="O44" s="887" t="s">
        <v>666</v>
      </c>
      <c r="P44" s="760">
        <v>1320</v>
      </c>
      <c r="Q44" s="408"/>
      <c r="R44" s="731"/>
      <c r="S44" s="732"/>
      <c r="T44" s="735"/>
      <c r="U44" s="776"/>
      <c r="V44" s="776"/>
      <c r="W44" s="776"/>
      <c r="X44" s="776"/>
      <c r="Y44" s="777"/>
    </row>
    <row r="45" spans="1:25" s="410" customFormat="1" ht="30" customHeight="1">
      <c r="A45" s="895">
        <v>38</v>
      </c>
      <c r="B45" s="895">
        <v>45</v>
      </c>
      <c r="C45" s="930" t="s">
        <v>656</v>
      </c>
      <c r="D45" s="930" t="s">
        <v>653</v>
      </c>
      <c r="E45" s="940">
        <v>613</v>
      </c>
      <c r="F45" s="940">
        <v>17</v>
      </c>
      <c r="G45" s="897" t="s">
        <v>659</v>
      </c>
      <c r="H45" s="925" t="s">
        <v>667</v>
      </c>
      <c r="I45" s="926"/>
      <c r="J45" s="927"/>
      <c r="K45" s="928"/>
      <c r="L45" s="929"/>
      <c r="M45" s="775" t="str">
        <f t="shared" si="0"/>
        <v>도공</v>
      </c>
      <c r="N45" s="888"/>
      <c r="O45" s="887" t="s">
        <v>666</v>
      </c>
      <c r="P45" s="760">
        <v>1320</v>
      </c>
      <c r="Q45" s="408"/>
      <c r="R45" s="731"/>
      <c r="S45" s="732"/>
      <c r="T45" s="735"/>
      <c r="U45" s="776"/>
      <c r="V45" s="776"/>
      <c r="W45" s="776"/>
      <c r="X45" s="776"/>
      <c r="Y45" s="777"/>
    </row>
    <row r="46" spans="1:25" s="410" customFormat="1" ht="30" customHeight="1">
      <c r="A46" s="1084" t="s">
        <v>676</v>
      </c>
      <c r="B46" s="1084"/>
      <c r="C46" s="1084"/>
      <c r="D46" s="1084"/>
      <c r="E46" s="940">
        <f>SUM(E27:E45)</f>
        <v>17656</v>
      </c>
      <c r="F46" s="940">
        <f>SUM(F27:F45)</f>
        <v>3399</v>
      </c>
      <c r="G46" s="897"/>
      <c r="H46" s="898"/>
      <c r="I46" s="789"/>
      <c r="J46" s="797"/>
      <c r="K46" s="790"/>
      <c r="L46" s="791"/>
      <c r="M46" s="775"/>
      <c r="N46" s="888"/>
      <c r="O46" s="887"/>
      <c r="P46" s="760"/>
      <c r="Q46" s="408"/>
      <c r="R46" s="731"/>
      <c r="S46" s="732"/>
      <c r="T46" s="735"/>
      <c r="U46" s="776"/>
      <c r="V46" s="776"/>
      <c r="W46" s="776"/>
      <c r="X46" s="776"/>
      <c r="Y46" s="777"/>
    </row>
    <row r="47" spans="1:25" s="410" customFormat="1" ht="30" customHeight="1">
      <c r="A47" s="895">
        <v>39</v>
      </c>
      <c r="B47" s="895">
        <v>46</v>
      </c>
      <c r="C47" s="930">
        <v>1133</v>
      </c>
      <c r="D47" s="930" t="s">
        <v>657</v>
      </c>
      <c r="E47" s="940">
        <v>1030.5999999999999</v>
      </c>
      <c r="F47" s="940">
        <v>329</v>
      </c>
      <c r="G47" s="897" t="s">
        <v>668</v>
      </c>
      <c r="H47" s="925" t="s">
        <v>633</v>
      </c>
      <c r="I47" s="926"/>
      <c r="J47" s="927"/>
      <c r="K47" s="928"/>
      <c r="L47" s="929"/>
      <c r="M47" s="775" t="str">
        <f t="shared" si="0"/>
        <v>구국</v>
      </c>
      <c r="N47" s="888"/>
      <c r="O47" s="887" t="s">
        <v>661</v>
      </c>
      <c r="P47" s="760">
        <v>1710</v>
      </c>
      <c r="Q47" s="408"/>
      <c r="R47" s="731"/>
      <c r="S47" s="732"/>
      <c r="T47" s="735"/>
      <c r="U47" s="776"/>
      <c r="V47" s="776"/>
      <c r="W47" s="776"/>
      <c r="X47" s="776"/>
      <c r="Y47" s="777"/>
    </row>
    <row r="48" spans="1:25" s="410" customFormat="1" ht="30" customHeight="1">
      <c r="A48" s="1014">
        <v>40</v>
      </c>
      <c r="B48" s="1014">
        <v>47</v>
      </c>
      <c r="C48" s="1015" t="s">
        <v>670</v>
      </c>
      <c r="D48" s="1015" t="s">
        <v>658</v>
      </c>
      <c r="E48" s="1016">
        <v>13</v>
      </c>
      <c r="F48" s="940">
        <v>13</v>
      </c>
      <c r="G48" s="897" t="s">
        <v>688</v>
      </c>
      <c r="H48" s="925" t="s">
        <v>662</v>
      </c>
      <c r="I48" s="926"/>
      <c r="J48" s="927"/>
      <c r="K48" s="928"/>
      <c r="L48" s="929"/>
      <c r="M48" s="775" t="str">
        <f t="shared" si="0"/>
        <v>도차*리 외 3인</v>
      </c>
      <c r="N48" s="888"/>
      <c r="O48" s="887" t="s">
        <v>661</v>
      </c>
      <c r="P48" s="760">
        <v>1710</v>
      </c>
      <c r="Q48" s="408" t="s">
        <v>674</v>
      </c>
      <c r="R48" s="731"/>
      <c r="S48" s="732"/>
      <c r="T48" s="735"/>
      <c r="U48" s="776"/>
      <c r="V48" s="776"/>
      <c r="W48" s="776"/>
      <c r="X48" s="776"/>
      <c r="Y48" s="777"/>
    </row>
    <row r="49" spans="1:25" s="410" customFormat="1" ht="30" customHeight="1">
      <c r="A49" s="1013">
        <v>41</v>
      </c>
      <c r="B49" s="1013">
        <v>48</v>
      </c>
      <c r="C49" s="923" t="s">
        <v>669</v>
      </c>
      <c r="D49" s="923" t="s">
        <v>468</v>
      </c>
      <c r="E49" s="945">
        <v>2065.8000000000002</v>
      </c>
      <c r="F49" s="940">
        <v>323</v>
      </c>
      <c r="G49" s="897" t="s">
        <v>690</v>
      </c>
      <c r="H49" s="925" t="s">
        <v>672</v>
      </c>
      <c r="I49" s="926"/>
      <c r="J49" s="927"/>
      <c r="K49" s="928"/>
      <c r="L49" s="929"/>
      <c r="M49" s="775" t="str">
        <f t="shared" si="0"/>
        <v>답김*리 외 3인</v>
      </c>
      <c r="N49" s="888"/>
      <c r="O49" s="887" t="s">
        <v>661</v>
      </c>
      <c r="P49" s="760">
        <v>6400</v>
      </c>
      <c r="Q49" s="408"/>
      <c r="R49" s="731"/>
      <c r="S49" s="732"/>
      <c r="T49" s="735"/>
      <c r="U49" s="776"/>
      <c r="V49" s="776"/>
      <c r="W49" s="776"/>
      <c r="X49" s="776"/>
      <c r="Y49" s="777"/>
    </row>
    <row r="50" spans="1:25" s="410" customFormat="1" ht="30" customHeight="1">
      <c r="A50" s="1084" t="s">
        <v>675</v>
      </c>
      <c r="B50" s="1084"/>
      <c r="C50" s="1084"/>
      <c r="D50" s="1084"/>
      <c r="E50" s="940">
        <f>SUM(E47:E49)</f>
        <v>3109.4</v>
      </c>
      <c r="F50" s="940">
        <f>SUM(F47:F49)</f>
        <v>665</v>
      </c>
      <c r="G50" s="897"/>
      <c r="H50" s="898"/>
      <c r="I50" s="789"/>
      <c r="J50" s="797"/>
      <c r="K50" s="790"/>
      <c r="L50" s="929"/>
      <c r="M50" s="775"/>
      <c r="N50" s="921"/>
      <c r="O50" s="407"/>
      <c r="P50" s="857"/>
      <c r="Q50" s="408"/>
      <c r="R50" s="731"/>
      <c r="S50" s="732"/>
      <c r="T50" s="735"/>
      <c r="U50" s="776"/>
      <c r="V50" s="776"/>
      <c r="W50" s="776"/>
      <c r="X50" s="776"/>
      <c r="Y50" s="777"/>
    </row>
    <row r="51" spans="1:25" s="915" customFormat="1" ht="30" customHeight="1">
      <c r="A51" s="1081" t="s">
        <v>677</v>
      </c>
      <c r="B51" s="1082"/>
      <c r="C51" s="1082"/>
      <c r="D51" s="1083"/>
      <c r="E51" s="948">
        <f>E26+E46+E50</f>
        <v>32804.400000000001</v>
      </c>
      <c r="F51" s="947">
        <f>F26+F46+F50</f>
        <v>7759</v>
      </c>
      <c r="G51" s="910"/>
      <c r="H51" s="910"/>
      <c r="I51" s="910"/>
      <c r="J51" s="910"/>
      <c r="K51" s="910"/>
      <c r="L51" s="911"/>
      <c r="M51" s="912" t="str">
        <f t="shared" si="0"/>
        <v/>
      </c>
      <c r="N51" s="912"/>
      <c r="O51" s="913"/>
      <c r="P51" s="914"/>
      <c r="R51" s="916"/>
      <c r="S51" s="917"/>
      <c r="T51" s="918" t="str">
        <f>S51&amp;D51</f>
        <v/>
      </c>
      <c r="U51" s="919">
        <f>IF($T51="4전","1.80",IF($T51="4과","1.80",IF($T51="4목","1.80",0)))</f>
        <v>0</v>
      </c>
      <c r="V51" s="919">
        <f>IF($T51="4답","1.80",0)</f>
        <v>0</v>
      </c>
      <c r="W51" s="919">
        <f>IF($T51="4대","1.65",IF($T51="4장","1.65",IF($T51="4창","1.65",0)))</f>
        <v>0</v>
      </c>
      <c r="X51" s="919">
        <f>IF($T51="4임","2.50",0)</f>
        <v>0</v>
      </c>
      <c r="Y51" s="920">
        <f>IF($D51="전",0,IF($D51="답",0,IF($D51="대",0,IF($D51="임",0,IF($D51="과",0,IF($D51="목",0,IF($D51="장",0,IF($D51="창",0,2.5))))))))</f>
        <v>2.5</v>
      </c>
    </row>
    <row r="52" spans="1:25" s="410" customFormat="1" ht="30" customHeight="1">
      <c r="A52" s="785"/>
      <c r="B52" s="785"/>
      <c r="C52" s="799"/>
      <c r="D52" s="800"/>
      <c r="E52" s="801"/>
      <c r="F52" s="801"/>
      <c r="G52" s="800"/>
      <c r="H52" s="808"/>
      <c r="I52" s="792"/>
      <c r="J52" s="798"/>
      <c r="K52" s="790"/>
      <c r="L52" s="791"/>
      <c r="M52" s="775" t="str">
        <f t="shared" si="0"/>
        <v/>
      </c>
      <c r="N52" s="775"/>
      <c r="O52" s="407"/>
      <c r="P52" s="857"/>
      <c r="Q52" s="408"/>
      <c r="R52" s="731"/>
      <c r="S52" s="732"/>
      <c r="T52" s="735"/>
      <c r="U52" s="776"/>
      <c r="V52" s="776"/>
      <c r="W52" s="776"/>
      <c r="X52" s="776"/>
      <c r="Y52" s="777"/>
    </row>
    <row r="53" spans="1:25" s="410" customFormat="1" ht="30" customHeight="1">
      <c r="A53" s="785"/>
      <c r="B53" s="785"/>
      <c r="C53" s="799"/>
      <c r="D53" s="800"/>
      <c r="E53" s="801"/>
      <c r="F53" s="801"/>
      <c r="G53" s="809"/>
      <c r="H53" s="800"/>
      <c r="I53" s="792"/>
      <c r="J53" s="790"/>
      <c r="K53" s="790"/>
      <c r="L53" s="791"/>
      <c r="M53" s="775" t="str">
        <f t="shared" si="0"/>
        <v/>
      </c>
      <c r="N53" s="775"/>
      <c r="O53" s="407"/>
      <c r="P53" s="857"/>
      <c r="Q53" s="408"/>
      <c r="R53" s="731"/>
      <c r="S53" s="732"/>
      <c r="T53" s="735"/>
      <c r="U53" s="776"/>
      <c r="V53" s="776"/>
      <c r="W53" s="776"/>
      <c r="X53" s="776"/>
      <c r="Y53" s="777"/>
    </row>
    <row r="54" spans="1:25" s="410" customFormat="1" ht="30" customHeight="1">
      <c r="A54" s="785"/>
      <c r="B54" s="785"/>
      <c r="C54" s="799"/>
      <c r="D54" s="800"/>
      <c r="E54" s="801"/>
      <c r="F54" s="801"/>
      <c r="G54" s="800"/>
      <c r="H54" s="808"/>
      <c r="I54" s="792"/>
      <c r="J54" s="798"/>
      <c r="K54" s="790"/>
      <c r="L54" s="791"/>
      <c r="M54" s="775" t="str">
        <f t="shared" si="0"/>
        <v/>
      </c>
      <c r="N54" s="775"/>
      <c r="O54" s="407"/>
      <c r="P54" s="857"/>
      <c r="Q54" s="408"/>
      <c r="R54" s="731"/>
      <c r="S54" s="732"/>
      <c r="T54" s="735"/>
      <c r="U54" s="776"/>
      <c r="V54" s="776"/>
      <c r="W54" s="776"/>
      <c r="X54" s="776"/>
      <c r="Y54" s="777"/>
    </row>
    <row r="55" spans="1:25" s="410" customFormat="1" ht="30" customHeight="1">
      <c r="A55" s="785"/>
      <c r="B55" s="785"/>
      <c r="C55" s="799"/>
      <c r="D55" s="800"/>
      <c r="E55" s="801"/>
      <c r="F55" s="801"/>
      <c r="G55" s="800"/>
      <c r="H55" s="808"/>
      <c r="I55" s="792"/>
      <c r="J55" s="798"/>
      <c r="K55" s="790"/>
      <c r="L55" s="791"/>
      <c r="M55" s="775" t="str">
        <f t="shared" si="0"/>
        <v/>
      </c>
      <c r="N55" s="775"/>
      <c r="O55" s="407"/>
      <c r="P55" s="857"/>
      <c r="Q55" s="408"/>
      <c r="R55" s="731"/>
      <c r="S55" s="732"/>
      <c r="T55" s="735"/>
      <c r="U55" s="776"/>
      <c r="V55" s="776"/>
      <c r="W55" s="776"/>
      <c r="X55" s="776"/>
      <c r="Y55" s="777"/>
    </row>
    <row r="56" spans="1:25" s="410" customFormat="1" ht="30" customHeight="1">
      <c r="A56" s="785"/>
      <c r="B56" s="785"/>
      <c r="C56" s="799"/>
      <c r="D56" s="800"/>
      <c r="E56" s="801"/>
      <c r="F56" s="801"/>
      <c r="G56" s="800"/>
      <c r="H56" s="808"/>
      <c r="I56" s="792"/>
      <c r="J56" s="798"/>
      <c r="K56" s="790"/>
      <c r="L56" s="791"/>
      <c r="M56" s="775" t="str">
        <f t="shared" si="0"/>
        <v/>
      </c>
      <c r="N56" s="775"/>
      <c r="O56" s="407"/>
      <c r="P56" s="857"/>
      <c r="Q56" s="408"/>
      <c r="R56" s="731"/>
      <c r="S56" s="732"/>
      <c r="T56" s="735"/>
      <c r="U56" s="776"/>
      <c r="V56" s="776"/>
      <c r="W56" s="776"/>
      <c r="X56" s="776"/>
      <c r="Y56" s="777"/>
    </row>
    <row r="57" spans="1:25" s="410" customFormat="1" ht="30" customHeight="1">
      <c r="A57" s="785"/>
      <c r="B57" s="785"/>
      <c r="C57" s="799"/>
      <c r="D57" s="800"/>
      <c r="E57" s="801"/>
      <c r="F57" s="801"/>
      <c r="G57" s="800"/>
      <c r="H57" s="809"/>
      <c r="I57" s="792"/>
      <c r="J57" s="790"/>
      <c r="K57" s="790"/>
      <c r="L57" s="791"/>
      <c r="M57" s="775" t="str">
        <f t="shared" si="0"/>
        <v/>
      </c>
      <c r="N57" s="775"/>
      <c r="O57" s="407"/>
      <c r="P57" s="857"/>
      <c r="Q57" s="408"/>
      <c r="R57" s="731"/>
      <c r="S57" s="732"/>
      <c r="T57" s="735"/>
      <c r="U57" s="776"/>
      <c r="V57" s="776"/>
      <c r="W57" s="776"/>
      <c r="X57" s="776"/>
      <c r="Y57" s="777"/>
    </row>
    <row r="58" spans="1:25" s="410" customFormat="1" ht="30" customHeight="1">
      <c r="A58" s="785"/>
      <c r="B58" s="785"/>
      <c r="C58" s="799"/>
      <c r="D58" s="800"/>
      <c r="E58" s="801"/>
      <c r="F58" s="801"/>
      <c r="G58" s="800"/>
      <c r="H58" s="800"/>
      <c r="I58" s="794"/>
      <c r="J58" s="798"/>
      <c r="K58" s="790"/>
      <c r="L58" s="791"/>
      <c r="M58" s="775" t="str">
        <f t="shared" si="0"/>
        <v/>
      </c>
      <c r="N58" s="775"/>
      <c r="O58" s="407"/>
      <c r="P58" s="857"/>
      <c r="Q58" s="408"/>
      <c r="R58" s="731"/>
      <c r="S58" s="732"/>
      <c r="T58" s="735"/>
      <c r="U58" s="776"/>
      <c r="V58" s="776"/>
      <c r="W58" s="776"/>
      <c r="X58" s="776"/>
      <c r="Y58" s="777"/>
    </row>
    <row r="59" spans="1:25" s="410" customFormat="1" ht="30" customHeight="1">
      <c r="A59" s="785"/>
      <c r="B59" s="785"/>
      <c r="C59" s="799"/>
      <c r="D59" s="800"/>
      <c r="E59" s="801"/>
      <c r="F59" s="801"/>
      <c r="G59" s="800"/>
      <c r="H59" s="808"/>
      <c r="I59" s="792"/>
      <c r="J59" s="798"/>
      <c r="K59" s="790"/>
      <c r="L59" s="791"/>
      <c r="M59" s="775" t="str">
        <f t="shared" si="0"/>
        <v/>
      </c>
      <c r="N59" s="775"/>
      <c r="O59" s="407"/>
      <c r="P59" s="857"/>
      <c r="Q59" s="408"/>
      <c r="R59" s="731"/>
      <c r="S59" s="732"/>
      <c r="T59" s="735"/>
      <c r="U59" s="776"/>
      <c r="V59" s="776"/>
      <c r="W59" s="776"/>
      <c r="X59" s="776"/>
      <c r="Y59" s="777"/>
    </row>
    <row r="60" spans="1:25" s="410" customFormat="1" ht="30" customHeight="1">
      <c r="A60" s="785"/>
      <c r="B60" s="785"/>
      <c r="C60" s="799"/>
      <c r="D60" s="800"/>
      <c r="E60" s="801"/>
      <c r="F60" s="801"/>
      <c r="G60" s="800"/>
      <c r="H60" s="808"/>
      <c r="I60" s="792"/>
      <c r="J60" s="798"/>
      <c r="K60" s="790"/>
      <c r="L60" s="791"/>
      <c r="M60" s="775" t="str">
        <f t="shared" si="0"/>
        <v/>
      </c>
      <c r="N60" s="775"/>
      <c r="O60" s="407"/>
      <c r="P60" s="857"/>
      <c r="Q60" s="408"/>
      <c r="R60" s="731"/>
      <c r="S60" s="732"/>
      <c r="T60" s="735"/>
      <c r="U60" s="776"/>
      <c r="V60" s="776"/>
      <c r="W60" s="776"/>
      <c r="X60" s="776"/>
      <c r="Y60" s="777"/>
    </row>
    <row r="61" spans="1:25" s="410" customFormat="1" ht="30" customHeight="1">
      <c r="A61" s="785"/>
      <c r="B61" s="785"/>
      <c r="C61" s="799"/>
      <c r="D61" s="800"/>
      <c r="E61" s="801"/>
      <c r="F61" s="801"/>
      <c r="G61" s="788"/>
      <c r="H61" s="788"/>
      <c r="I61" s="792"/>
      <c r="J61" s="790"/>
      <c r="K61" s="790"/>
      <c r="L61" s="791"/>
      <c r="M61" s="775" t="str">
        <f t="shared" si="0"/>
        <v/>
      </c>
      <c r="N61" s="775"/>
      <c r="O61" s="407"/>
      <c r="P61" s="857"/>
      <c r="Q61" s="408"/>
      <c r="R61" s="731"/>
      <c r="S61" s="732"/>
      <c r="T61" s="735"/>
      <c r="U61" s="776"/>
      <c r="V61" s="776"/>
      <c r="W61" s="776"/>
      <c r="X61" s="776"/>
      <c r="Y61" s="777"/>
    </row>
    <row r="62" spans="1:25" s="410" customFormat="1" ht="30" customHeight="1">
      <c r="A62" s="785"/>
      <c r="B62" s="785"/>
      <c r="C62" s="799"/>
      <c r="D62" s="800"/>
      <c r="E62" s="801"/>
      <c r="F62" s="891"/>
      <c r="G62" s="877"/>
      <c r="H62" s="877"/>
      <c r="I62" s="877"/>
      <c r="J62" s="877"/>
      <c r="K62" s="790"/>
      <c r="L62" s="791"/>
      <c r="M62" s="775" t="str">
        <f t="shared" si="0"/>
        <v/>
      </c>
      <c r="N62" s="775"/>
      <c r="O62" s="407"/>
      <c r="P62" s="857"/>
      <c r="Q62" s="408"/>
      <c r="R62" s="731"/>
      <c r="S62" s="732"/>
      <c r="T62" s="735"/>
      <c r="U62" s="776"/>
      <c r="V62" s="776"/>
      <c r="W62" s="776"/>
      <c r="X62" s="776"/>
      <c r="Y62" s="777"/>
    </row>
    <row r="63" spans="1:25" s="410" customFormat="1" ht="30" customHeight="1">
      <c r="A63" s="785"/>
      <c r="B63" s="785"/>
      <c r="C63" s="799"/>
      <c r="D63" s="800"/>
      <c r="E63" s="801"/>
      <c r="F63" s="892"/>
      <c r="G63" s="877"/>
      <c r="H63" s="877"/>
      <c r="I63" s="877"/>
      <c r="J63" s="877"/>
      <c r="K63" s="790"/>
      <c r="L63" s="791"/>
      <c r="M63" s="775" t="str">
        <f t="shared" ref="M63:M93" si="6">CONCATENATE(D63,G63)</f>
        <v/>
      </c>
      <c r="N63" s="775"/>
      <c r="O63" s="407"/>
      <c r="P63" s="857"/>
      <c r="Q63" s="408"/>
      <c r="R63" s="731"/>
      <c r="S63" s="732"/>
      <c r="T63" s="735"/>
      <c r="U63" s="776"/>
      <c r="V63" s="776"/>
      <c r="W63" s="776"/>
      <c r="X63" s="776"/>
      <c r="Y63" s="777"/>
    </row>
    <row r="64" spans="1:25" s="410" customFormat="1" ht="30" customHeight="1">
      <c r="A64" s="785"/>
      <c r="B64" s="785"/>
      <c r="C64" s="799"/>
      <c r="D64" s="800"/>
      <c r="E64" s="801"/>
      <c r="F64" s="801"/>
      <c r="G64" s="884"/>
      <c r="H64" s="884"/>
      <c r="I64" s="884"/>
      <c r="J64" s="884"/>
      <c r="K64" s="790"/>
      <c r="L64" s="791"/>
      <c r="M64" s="775" t="str">
        <f t="shared" si="6"/>
        <v/>
      </c>
      <c r="N64" s="775"/>
      <c r="O64" s="407"/>
      <c r="P64" s="857"/>
      <c r="Q64" s="408"/>
      <c r="R64" s="731"/>
      <c r="S64" s="732"/>
      <c r="T64" s="735"/>
      <c r="U64" s="776"/>
      <c r="V64" s="776"/>
      <c r="W64" s="776"/>
      <c r="X64" s="776"/>
      <c r="Y64" s="777"/>
    </row>
    <row r="65" spans="1:25" s="410" customFormat="1" ht="30" customHeight="1">
      <c r="A65" s="785"/>
      <c r="B65" s="785"/>
      <c r="C65" s="799"/>
      <c r="D65" s="800"/>
      <c r="E65" s="801"/>
      <c r="F65" s="801"/>
      <c r="G65" s="800"/>
      <c r="H65" s="800"/>
      <c r="I65" s="792"/>
      <c r="J65" s="790"/>
      <c r="K65" s="790"/>
      <c r="L65" s="791"/>
      <c r="M65" s="775" t="str">
        <f t="shared" si="6"/>
        <v/>
      </c>
      <c r="N65" s="775"/>
      <c r="O65" s="407"/>
      <c r="P65" s="857"/>
      <c r="Q65" s="408"/>
      <c r="R65" s="731"/>
      <c r="S65" s="732"/>
      <c r="T65" s="735"/>
      <c r="U65" s="776"/>
      <c r="V65" s="776"/>
      <c r="W65" s="776"/>
      <c r="X65" s="776"/>
      <c r="Y65" s="777"/>
    </row>
    <row r="66" spans="1:25" s="410" customFormat="1" ht="30" customHeight="1">
      <c r="A66" s="785"/>
      <c r="B66" s="785"/>
      <c r="C66" s="799"/>
      <c r="D66" s="800"/>
      <c r="E66" s="801"/>
      <c r="F66" s="801"/>
      <c r="G66" s="800"/>
      <c r="H66" s="800"/>
      <c r="I66" s="792"/>
      <c r="J66" s="790"/>
      <c r="K66" s="790"/>
      <c r="L66" s="791"/>
      <c r="M66" s="775" t="str">
        <f t="shared" si="6"/>
        <v/>
      </c>
      <c r="N66" s="775"/>
      <c r="O66" s="407"/>
      <c r="P66" s="857"/>
      <c r="Q66" s="408"/>
      <c r="R66" s="731"/>
      <c r="S66" s="732"/>
      <c r="T66" s="735"/>
      <c r="U66" s="776"/>
      <c r="V66" s="776"/>
      <c r="W66" s="776"/>
      <c r="X66" s="776"/>
      <c r="Y66" s="777"/>
    </row>
    <row r="67" spans="1:25" s="410" customFormat="1" ht="30" customHeight="1">
      <c r="A67" s="785"/>
      <c r="B67" s="785"/>
      <c r="C67" s="799"/>
      <c r="D67" s="800"/>
      <c r="E67" s="801"/>
      <c r="F67" s="801"/>
      <c r="G67" s="800"/>
      <c r="H67" s="800"/>
      <c r="I67" s="792"/>
      <c r="J67" s="790"/>
      <c r="K67" s="790"/>
      <c r="L67" s="791"/>
      <c r="M67" s="775" t="str">
        <f t="shared" si="6"/>
        <v/>
      </c>
      <c r="N67" s="775"/>
      <c r="O67" s="407"/>
      <c r="P67" s="857"/>
      <c r="Q67" s="408"/>
      <c r="R67" s="731"/>
      <c r="S67" s="732"/>
      <c r="T67" s="735"/>
      <c r="U67" s="776"/>
      <c r="V67" s="776"/>
      <c r="W67" s="776"/>
      <c r="X67" s="776"/>
      <c r="Y67" s="777"/>
    </row>
    <row r="68" spans="1:25" s="410" customFormat="1" ht="30" customHeight="1">
      <c r="A68" s="785"/>
      <c r="B68" s="785"/>
      <c r="C68" s="799"/>
      <c r="D68" s="800"/>
      <c r="E68" s="801"/>
      <c r="F68" s="801"/>
      <c r="G68" s="800"/>
      <c r="H68" s="800"/>
      <c r="I68" s="792"/>
      <c r="J68" s="790"/>
      <c r="K68" s="790"/>
      <c r="L68" s="791"/>
      <c r="M68" s="775" t="str">
        <f t="shared" si="6"/>
        <v/>
      </c>
      <c r="N68" s="775"/>
      <c r="O68" s="407"/>
      <c r="P68" s="857"/>
      <c r="Q68" s="408"/>
      <c r="R68" s="731"/>
      <c r="S68" s="732"/>
      <c r="T68" s="735"/>
      <c r="U68" s="776"/>
      <c r="V68" s="776"/>
      <c r="W68" s="776"/>
      <c r="X68" s="776"/>
      <c r="Y68" s="777"/>
    </row>
    <row r="69" spans="1:25" s="410" customFormat="1" ht="30" customHeight="1">
      <c r="A69" s="785"/>
      <c r="B69" s="785"/>
      <c r="C69" s="799"/>
      <c r="D69" s="800"/>
      <c r="E69" s="801"/>
      <c r="F69" s="801"/>
      <c r="G69" s="800"/>
      <c r="H69" s="800"/>
      <c r="I69" s="792"/>
      <c r="J69" s="790"/>
      <c r="K69" s="790"/>
      <c r="L69" s="791"/>
      <c r="M69" s="775" t="str">
        <f t="shared" si="6"/>
        <v/>
      </c>
      <c r="N69" s="775"/>
      <c r="O69" s="407"/>
      <c r="P69" s="857"/>
      <c r="Q69" s="408"/>
      <c r="R69" s="731"/>
      <c r="S69" s="732"/>
      <c r="T69" s="735"/>
      <c r="U69" s="776"/>
      <c r="V69" s="776"/>
      <c r="W69" s="776"/>
      <c r="X69" s="776"/>
      <c r="Y69" s="777"/>
    </row>
    <row r="70" spans="1:25" s="410" customFormat="1" ht="30" customHeight="1">
      <c r="A70" s="810"/>
      <c r="B70" s="810"/>
      <c r="C70" s="802"/>
      <c r="D70" s="802"/>
      <c r="E70" s="811"/>
      <c r="F70" s="811"/>
      <c r="G70" s="800"/>
      <c r="H70" s="800"/>
      <c r="I70" s="792"/>
      <c r="J70" s="790"/>
      <c r="K70" s="790"/>
      <c r="L70" s="791"/>
      <c r="M70" s="775" t="str">
        <f t="shared" si="6"/>
        <v/>
      </c>
      <c r="N70" s="775"/>
      <c r="O70" s="407"/>
      <c r="P70" s="857"/>
      <c r="Q70" s="408"/>
      <c r="R70" s="731"/>
      <c r="S70" s="732"/>
      <c r="T70" s="735"/>
      <c r="U70" s="776"/>
      <c r="V70" s="776"/>
      <c r="W70" s="776"/>
      <c r="X70" s="776"/>
      <c r="Y70" s="777"/>
    </row>
    <row r="71" spans="1:25" s="410" customFormat="1" ht="30" customHeight="1">
      <c r="A71" s="810"/>
      <c r="B71" s="810"/>
      <c r="C71" s="799"/>
      <c r="D71" s="802"/>
      <c r="E71" s="811"/>
      <c r="F71" s="811"/>
      <c r="G71" s="788"/>
      <c r="H71" s="788"/>
      <c r="I71" s="792"/>
      <c r="J71" s="790"/>
      <c r="K71" s="790"/>
      <c r="L71" s="791"/>
      <c r="M71" s="775" t="str">
        <f t="shared" si="6"/>
        <v/>
      </c>
      <c r="N71" s="775"/>
      <c r="O71" s="407"/>
      <c r="P71" s="857"/>
      <c r="Q71" s="408"/>
      <c r="R71" s="731"/>
      <c r="S71" s="732"/>
      <c r="T71" s="735"/>
      <c r="U71" s="776"/>
      <c r="V71" s="776"/>
      <c r="W71" s="776"/>
      <c r="X71" s="776"/>
      <c r="Y71" s="777"/>
    </row>
    <row r="72" spans="1:25" s="410" customFormat="1" ht="30" customHeight="1">
      <c r="A72" s="804"/>
      <c r="B72" s="804"/>
      <c r="C72" s="805" t="s">
        <v>38</v>
      </c>
      <c r="D72" s="806"/>
      <c r="E72" s="801">
        <f>SUM(E52:E71)</f>
        <v>0</v>
      </c>
      <c r="F72" s="801">
        <f>SUM(F52:F71)</f>
        <v>0</v>
      </c>
      <c r="G72" s="800"/>
      <c r="H72" s="800"/>
      <c r="I72" s="800"/>
      <c r="J72" s="800"/>
      <c r="K72" s="800"/>
      <c r="L72" s="807"/>
      <c r="M72" s="775" t="str">
        <f t="shared" si="6"/>
        <v/>
      </c>
      <c r="N72" s="775"/>
      <c r="O72" s="407"/>
      <c r="P72" s="857"/>
      <c r="R72" s="731"/>
      <c r="S72" s="732"/>
      <c r="T72" s="735" t="str">
        <f>S72&amp;D72</f>
        <v/>
      </c>
      <c r="U72" s="776">
        <f>IF($T72="4전","1.80",IF($T72="4과","1.80",IF($T72="4목","1.80",0)))</f>
        <v>0</v>
      </c>
      <c r="V72" s="776">
        <f>IF($T72="4답","1.80",0)</f>
        <v>0</v>
      </c>
      <c r="W72" s="776">
        <f>IF($T72="4대","1.65",IF($T72="4장","1.65",IF($T72="4창","1.65",0)))</f>
        <v>0</v>
      </c>
      <c r="X72" s="776">
        <f>IF($T72="4임","2.50",0)</f>
        <v>0</v>
      </c>
      <c r="Y72" s="777">
        <f>IF($D72="전",0,IF($D72="답",0,IF($D72="대",0,IF($D72="임",0,IF($D72="과",0,IF($D72="목",0,IF($D72="장",0,IF($D72="창",0,2.5))))))))</f>
        <v>2.5</v>
      </c>
    </row>
    <row r="73" spans="1:25" s="410" customFormat="1" ht="30" customHeight="1">
      <c r="A73" s="810"/>
      <c r="B73" s="810"/>
      <c r="C73" s="799"/>
      <c r="D73" s="802"/>
      <c r="E73" s="811"/>
      <c r="F73" s="811"/>
      <c r="G73" s="788"/>
      <c r="H73" s="788"/>
      <c r="I73" s="792"/>
      <c r="J73" s="790"/>
      <c r="K73" s="790"/>
      <c r="L73" s="791"/>
      <c r="M73" s="775" t="str">
        <f t="shared" si="6"/>
        <v/>
      </c>
      <c r="N73" s="775"/>
      <c r="O73" s="407"/>
      <c r="P73" s="857"/>
      <c r="Q73" s="408"/>
      <c r="R73" s="731"/>
      <c r="S73" s="732"/>
      <c r="T73" s="735"/>
      <c r="U73" s="776"/>
      <c r="V73" s="776"/>
      <c r="W73" s="776"/>
      <c r="X73" s="776"/>
      <c r="Y73" s="777"/>
    </row>
    <row r="74" spans="1:25" s="410" customFormat="1" ht="30" customHeight="1">
      <c r="A74" s="810"/>
      <c r="B74" s="810"/>
      <c r="C74" s="799"/>
      <c r="D74" s="802"/>
      <c r="E74" s="811"/>
      <c r="F74" s="811"/>
      <c r="G74" s="788"/>
      <c r="H74" s="788"/>
      <c r="I74" s="792"/>
      <c r="J74" s="790"/>
      <c r="K74" s="790"/>
      <c r="L74" s="791"/>
      <c r="M74" s="775" t="str">
        <f t="shared" si="6"/>
        <v/>
      </c>
      <c r="N74" s="775"/>
      <c r="O74" s="407"/>
      <c r="P74" s="857"/>
      <c r="Q74" s="408"/>
      <c r="R74" s="731"/>
      <c r="S74" s="732"/>
      <c r="T74" s="735"/>
      <c r="U74" s="776"/>
      <c r="V74" s="776"/>
      <c r="W74" s="776"/>
      <c r="X74" s="776"/>
      <c r="Y74" s="777"/>
    </row>
    <row r="75" spans="1:25" s="410" customFormat="1" ht="30" customHeight="1">
      <c r="A75" s="810"/>
      <c r="B75" s="810"/>
      <c r="C75" s="802"/>
      <c r="D75" s="812"/>
      <c r="E75" s="811"/>
      <c r="F75" s="811"/>
      <c r="G75" s="788"/>
      <c r="H75" s="788"/>
      <c r="I75" s="792"/>
      <c r="J75" s="790"/>
      <c r="K75" s="790"/>
      <c r="L75" s="791"/>
      <c r="M75" s="775" t="str">
        <f t="shared" si="6"/>
        <v/>
      </c>
      <c r="N75" s="775"/>
      <c r="O75" s="407"/>
      <c r="P75" s="857"/>
      <c r="Q75" s="408"/>
      <c r="R75" s="731"/>
      <c r="S75" s="732"/>
      <c r="T75" s="735"/>
      <c r="U75" s="776"/>
      <c r="V75" s="776"/>
      <c r="W75" s="776"/>
      <c r="X75" s="776"/>
      <c r="Y75" s="777"/>
    </row>
    <row r="76" spans="1:25" s="410" customFormat="1" ht="30" customHeight="1">
      <c r="A76" s="810"/>
      <c r="B76" s="810"/>
      <c r="C76" s="799"/>
      <c r="D76" s="812"/>
      <c r="E76" s="811"/>
      <c r="F76" s="811"/>
      <c r="G76" s="788"/>
      <c r="H76" s="788"/>
      <c r="I76" s="792"/>
      <c r="J76" s="790"/>
      <c r="K76" s="790"/>
      <c r="L76" s="791"/>
      <c r="M76" s="775" t="str">
        <f t="shared" si="6"/>
        <v/>
      </c>
      <c r="N76" s="775"/>
      <c r="O76" s="407"/>
      <c r="P76" s="857"/>
      <c r="Q76" s="408"/>
      <c r="R76" s="731"/>
      <c r="S76" s="732"/>
      <c r="T76" s="735"/>
      <c r="U76" s="776"/>
      <c r="V76" s="776"/>
      <c r="W76" s="776"/>
      <c r="X76" s="776"/>
      <c r="Y76" s="777"/>
    </row>
    <row r="77" spans="1:25" s="410" customFormat="1" ht="30" customHeight="1">
      <c r="A77" s="810"/>
      <c r="B77" s="810"/>
      <c r="C77" s="799"/>
      <c r="D77" s="812"/>
      <c r="E77" s="811"/>
      <c r="F77" s="811"/>
      <c r="G77" s="788"/>
      <c r="H77" s="788"/>
      <c r="I77" s="789"/>
      <c r="J77" s="798"/>
      <c r="K77" s="790"/>
      <c r="L77" s="791"/>
      <c r="M77" s="775" t="str">
        <f t="shared" si="6"/>
        <v/>
      </c>
      <c r="N77" s="775"/>
      <c r="O77" s="407"/>
      <c r="P77" s="857"/>
      <c r="Q77" s="408"/>
      <c r="R77" s="731"/>
      <c r="S77" s="732"/>
      <c r="T77" s="735"/>
      <c r="U77" s="776"/>
      <c r="V77" s="776"/>
      <c r="W77" s="776"/>
      <c r="X77" s="776"/>
      <c r="Y77" s="777"/>
    </row>
    <row r="78" spans="1:25" s="410" customFormat="1" ht="30" customHeight="1">
      <c r="A78" s="810"/>
      <c r="B78" s="810"/>
      <c r="C78" s="799"/>
      <c r="D78" s="812"/>
      <c r="E78" s="813"/>
      <c r="F78" s="813"/>
      <c r="G78" s="790"/>
      <c r="H78" s="788"/>
      <c r="I78" s="794"/>
      <c r="J78" s="797"/>
      <c r="K78" s="790"/>
      <c r="L78" s="791"/>
      <c r="M78" s="775" t="str">
        <f t="shared" si="6"/>
        <v/>
      </c>
      <c r="N78" s="775"/>
      <c r="O78" s="407"/>
      <c r="P78" s="857"/>
      <c r="Q78" s="408"/>
      <c r="R78" s="731"/>
      <c r="S78" s="732"/>
      <c r="T78" s="735"/>
      <c r="U78" s="776"/>
      <c r="V78" s="776"/>
      <c r="W78" s="776"/>
      <c r="X78" s="776"/>
      <c r="Y78" s="777"/>
    </row>
    <row r="79" spans="1:25" s="410" customFormat="1" ht="30" customHeight="1">
      <c r="A79" s="810"/>
      <c r="B79" s="810"/>
      <c r="C79" s="814"/>
      <c r="D79" s="815"/>
      <c r="E79" s="811"/>
      <c r="F79" s="816"/>
      <c r="G79" s="817"/>
      <c r="H79" s="817"/>
      <c r="I79" s="792"/>
      <c r="J79" s="790"/>
      <c r="K79" s="790"/>
      <c r="L79" s="791"/>
      <c r="M79" s="772" t="str">
        <f t="shared" si="6"/>
        <v/>
      </c>
      <c r="N79" s="772"/>
      <c r="O79" s="858"/>
      <c r="P79" s="859"/>
      <c r="Q79" s="408"/>
      <c r="R79" s="731"/>
      <c r="S79" s="732"/>
      <c r="T79" s="735"/>
      <c r="U79" s="773"/>
      <c r="V79" s="773"/>
      <c r="W79" s="773"/>
      <c r="X79" s="773"/>
      <c r="Y79" s="774"/>
    </row>
    <row r="80" spans="1:25" s="410" customFormat="1" ht="30" customHeight="1">
      <c r="A80" s="810"/>
      <c r="B80" s="810"/>
      <c r="C80" s="802"/>
      <c r="D80" s="812"/>
      <c r="E80" s="811"/>
      <c r="F80" s="811"/>
      <c r="G80" s="788"/>
      <c r="H80" s="803"/>
      <c r="I80" s="792"/>
      <c r="J80" s="790"/>
      <c r="K80" s="790"/>
      <c r="L80" s="791"/>
      <c r="M80" s="772" t="str">
        <f t="shared" si="6"/>
        <v/>
      </c>
      <c r="N80" s="772"/>
      <c r="O80" s="858"/>
      <c r="P80" s="859"/>
      <c r="Q80" s="408"/>
      <c r="R80" s="731"/>
      <c r="S80" s="732"/>
      <c r="T80" s="735"/>
      <c r="U80" s="773"/>
      <c r="V80" s="773"/>
      <c r="W80" s="773"/>
      <c r="X80" s="773"/>
      <c r="Y80" s="774"/>
    </row>
    <row r="81" spans="1:26" s="410" customFormat="1" ht="30" customHeight="1">
      <c r="A81" s="785"/>
      <c r="B81" s="785"/>
      <c r="C81" s="799"/>
      <c r="D81" s="800"/>
      <c r="E81" s="801"/>
      <c r="F81" s="801"/>
      <c r="G81" s="788"/>
      <c r="H81" s="788"/>
      <c r="I81" s="792"/>
      <c r="J81" s="790"/>
      <c r="K81" s="790"/>
      <c r="L81" s="791"/>
      <c r="M81" s="772" t="str">
        <f t="shared" si="6"/>
        <v/>
      </c>
      <c r="N81" s="772"/>
      <c r="O81" s="858"/>
      <c r="P81" s="859"/>
      <c r="Q81" s="408"/>
      <c r="R81" s="731"/>
      <c r="S81" s="732"/>
      <c r="T81" s="735"/>
      <c r="U81" s="773"/>
      <c r="V81" s="773"/>
      <c r="W81" s="773"/>
      <c r="X81" s="773"/>
      <c r="Y81" s="774"/>
    </row>
    <row r="82" spans="1:26" s="410" customFormat="1" ht="30" customHeight="1">
      <c r="A82" s="785"/>
      <c r="B82" s="785"/>
      <c r="C82" s="799"/>
      <c r="D82" s="800"/>
      <c r="E82" s="801"/>
      <c r="F82" s="801"/>
      <c r="G82" s="788"/>
      <c r="H82" s="788"/>
      <c r="I82" s="792"/>
      <c r="J82" s="790"/>
      <c r="K82" s="790"/>
      <c r="L82" s="791"/>
      <c r="M82" s="772" t="str">
        <f t="shared" si="6"/>
        <v/>
      </c>
      <c r="N82" s="772"/>
      <c r="O82" s="858"/>
      <c r="P82" s="859"/>
      <c r="Q82" s="408"/>
      <c r="R82" s="731"/>
      <c r="S82" s="732"/>
      <c r="T82" s="735"/>
      <c r="U82" s="773"/>
      <c r="V82" s="773"/>
      <c r="W82" s="773"/>
      <c r="X82" s="773"/>
      <c r="Y82" s="774"/>
    </row>
    <row r="83" spans="1:26" s="410" customFormat="1" ht="30" customHeight="1">
      <c r="A83" s="785"/>
      <c r="B83" s="785"/>
      <c r="C83" s="799"/>
      <c r="D83" s="800"/>
      <c r="E83" s="801"/>
      <c r="F83" s="801"/>
      <c r="G83" s="788"/>
      <c r="H83" s="788"/>
      <c r="I83" s="792"/>
      <c r="J83" s="790"/>
      <c r="K83" s="790"/>
      <c r="L83" s="791"/>
      <c r="M83" s="772" t="str">
        <f t="shared" si="6"/>
        <v/>
      </c>
      <c r="N83" s="772"/>
      <c r="O83" s="858"/>
      <c r="P83" s="859"/>
      <c r="Q83" s="408"/>
      <c r="R83" s="731"/>
      <c r="S83" s="732"/>
      <c r="T83" s="735"/>
      <c r="U83" s="773"/>
      <c r="V83" s="773"/>
      <c r="W83" s="773"/>
      <c r="X83" s="773"/>
      <c r="Y83" s="774"/>
    </row>
    <row r="84" spans="1:26" s="410" customFormat="1" ht="30" customHeight="1">
      <c r="A84" s="785"/>
      <c r="B84" s="785"/>
      <c r="C84" s="799"/>
      <c r="D84" s="800"/>
      <c r="E84" s="801"/>
      <c r="F84" s="801"/>
      <c r="G84" s="788"/>
      <c r="H84" s="788"/>
      <c r="I84" s="792"/>
      <c r="J84" s="790"/>
      <c r="K84" s="790"/>
      <c r="L84" s="791"/>
      <c r="M84" s="772" t="str">
        <f t="shared" si="6"/>
        <v/>
      </c>
      <c r="N84" s="772"/>
      <c r="O84" s="858"/>
      <c r="P84" s="859"/>
      <c r="Q84" s="408"/>
      <c r="R84" s="731"/>
      <c r="S84" s="732"/>
      <c r="T84" s="735"/>
      <c r="U84" s="773"/>
      <c r="V84" s="773"/>
      <c r="W84" s="773"/>
      <c r="X84" s="773"/>
      <c r="Y84" s="774"/>
    </row>
    <row r="85" spans="1:26" s="410" customFormat="1" ht="30" customHeight="1">
      <c r="A85" s="785"/>
      <c r="B85" s="785"/>
      <c r="C85" s="799"/>
      <c r="D85" s="800"/>
      <c r="E85" s="801"/>
      <c r="F85" s="801"/>
      <c r="G85" s="788"/>
      <c r="H85" s="788"/>
      <c r="I85" s="792"/>
      <c r="J85" s="790"/>
      <c r="K85" s="790"/>
      <c r="L85" s="791"/>
      <c r="M85" s="772" t="str">
        <f t="shared" si="6"/>
        <v/>
      </c>
      <c r="N85" s="772"/>
      <c r="O85" s="858"/>
      <c r="P85" s="859"/>
      <c r="Q85" s="408"/>
      <c r="R85" s="731"/>
      <c r="S85" s="732"/>
      <c r="T85" s="735"/>
      <c r="U85" s="773"/>
      <c r="V85" s="773"/>
      <c r="W85" s="773"/>
      <c r="X85" s="773"/>
      <c r="Y85" s="774"/>
    </row>
    <row r="86" spans="1:26" s="410" customFormat="1" ht="30" customHeight="1">
      <c r="A86" s="785"/>
      <c r="B86" s="785"/>
      <c r="C86" s="799"/>
      <c r="D86" s="800"/>
      <c r="E86" s="801"/>
      <c r="F86" s="801"/>
      <c r="G86" s="788"/>
      <c r="H86" s="788"/>
      <c r="I86" s="792"/>
      <c r="J86" s="790"/>
      <c r="K86" s="790"/>
      <c r="L86" s="791"/>
      <c r="M86" s="772" t="str">
        <f t="shared" si="6"/>
        <v/>
      </c>
      <c r="N86" s="772"/>
      <c r="O86" s="858"/>
      <c r="P86" s="859"/>
      <c r="Q86" s="408"/>
      <c r="R86" s="731"/>
      <c r="S86" s="732"/>
      <c r="T86" s="735"/>
      <c r="U86" s="773"/>
      <c r="V86" s="773"/>
      <c r="W86" s="773"/>
      <c r="X86" s="773"/>
      <c r="Y86" s="774"/>
    </row>
    <row r="87" spans="1:26" s="410" customFormat="1" ht="30" customHeight="1">
      <c r="A87" s="785"/>
      <c r="B87" s="785"/>
      <c r="C87" s="799"/>
      <c r="D87" s="800"/>
      <c r="E87" s="801"/>
      <c r="F87" s="801"/>
      <c r="G87" s="788"/>
      <c r="H87" s="788"/>
      <c r="I87" s="792"/>
      <c r="J87" s="790"/>
      <c r="K87" s="790"/>
      <c r="L87" s="791"/>
      <c r="M87" s="772" t="str">
        <f t="shared" si="6"/>
        <v/>
      </c>
      <c r="N87" s="772"/>
      <c r="O87" s="858"/>
      <c r="P87" s="859"/>
      <c r="Q87" s="408"/>
      <c r="R87" s="731"/>
      <c r="S87" s="732"/>
      <c r="T87" s="735"/>
      <c r="U87" s="773"/>
      <c r="V87" s="773"/>
      <c r="W87" s="773"/>
      <c r="X87" s="773"/>
      <c r="Y87" s="774"/>
    </row>
    <row r="88" spans="1:26" s="410" customFormat="1" ht="30" customHeight="1">
      <c r="A88" s="785"/>
      <c r="B88" s="785"/>
      <c r="C88" s="799"/>
      <c r="D88" s="800"/>
      <c r="E88" s="801"/>
      <c r="F88" s="801"/>
      <c r="G88" s="788"/>
      <c r="H88" s="788"/>
      <c r="I88" s="792"/>
      <c r="J88" s="790"/>
      <c r="K88" s="790"/>
      <c r="L88" s="791"/>
      <c r="M88" s="772" t="str">
        <f t="shared" si="6"/>
        <v/>
      </c>
      <c r="N88" s="772"/>
      <c r="O88" s="858"/>
      <c r="P88" s="859"/>
      <c r="Q88" s="408"/>
      <c r="R88" s="731"/>
      <c r="S88" s="732"/>
      <c r="T88" s="735"/>
      <c r="U88" s="773"/>
      <c r="V88" s="773"/>
      <c r="W88" s="773"/>
      <c r="X88" s="773"/>
      <c r="Y88" s="774"/>
    </row>
    <row r="89" spans="1:26" s="410" customFormat="1" ht="30" customHeight="1">
      <c r="A89" s="785"/>
      <c r="B89" s="785"/>
      <c r="C89" s="799"/>
      <c r="D89" s="800"/>
      <c r="E89" s="801"/>
      <c r="F89" s="801"/>
      <c r="G89" s="788"/>
      <c r="H89" s="788"/>
      <c r="I89" s="792"/>
      <c r="J89" s="790"/>
      <c r="K89" s="790"/>
      <c r="L89" s="791"/>
      <c r="M89" s="772" t="str">
        <f t="shared" si="6"/>
        <v/>
      </c>
      <c r="N89" s="772"/>
      <c r="O89" s="858"/>
      <c r="P89" s="859"/>
      <c r="Q89" s="408"/>
      <c r="R89" s="731"/>
      <c r="S89" s="732"/>
      <c r="T89" s="735"/>
      <c r="U89" s="733"/>
      <c r="V89" s="733"/>
      <c r="W89" s="733"/>
      <c r="X89" s="733"/>
      <c r="Y89" s="736"/>
    </row>
    <row r="90" spans="1:26" s="410" customFormat="1" ht="30" customHeight="1">
      <c r="A90" s="785"/>
      <c r="B90" s="785"/>
      <c r="C90" s="799"/>
      <c r="D90" s="800"/>
      <c r="E90" s="801"/>
      <c r="F90" s="801"/>
      <c r="G90" s="788"/>
      <c r="H90" s="788"/>
      <c r="I90" s="792"/>
      <c r="J90" s="790"/>
      <c r="K90" s="790"/>
      <c r="L90" s="791"/>
      <c r="M90" s="772" t="str">
        <f t="shared" si="6"/>
        <v/>
      </c>
      <c r="N90" s="772"/>
      <c r="O90" s="858"/>
      <c r="P90" s="859"/>
      <c r="Q90" s="408"/>
      <c r="R90" s="731"/>
      <c r="S90" s="732"/>
      <c r="T90" s="735"/>
      <c r="U90" s="733"/>
      <c r="V90" s="733"/>
      <c r="W90" s="733"/>
      <c r="X90" s="733"/>
      <c r="Y90" s="736"/>
    </row>
    <row r="91" spans="1:26" s="410" customFormat="1" ht="30" customHeight="1">
      <c r="A91" s="785"/>
      <c r="B91" s="785"/>
      <c r="C91" s="799"/>
      <c r="D91" s="802"/>
      <c r="E91" s="787"/>
      <c r="F91" s="787"/>
      <c r="G91" s="788"/>
      <c r="H91" s="788"/>
      <c r="I91" s="792"/>
      <c r="J91" s="790"/>
      <c r="K91" s="790"/>
      <c r="L91" s="791"/>
      <c r="M91" s="772" t="str">
        <f t="shared" si="6"/>
        <v/>
      </c>
      <c r="N91" s="772"/>
      <c r="O91" s="858"/>
      <c r="P91" s="859"/>
      <c r="Q91" s="408"/>
      <c r="R91" s="731"/>
      <c r="S91" s="732"/>
      <c r="T91" s="735"/>
      <c r="U91" s="733"/>
      <c r="V91" s="733"/>
      <c r="W91" s="733"/>
      <c r="X91" s="733"/>
      <c r="Y91" s="736"/>
    </row>
    <row r="92" spans="1:26" s="410" customFormat="1" ht="30" customHeight="1">
      <c r="A92" s="785"/>
      <c r="B92" s="785"/>
      <c r="C92" s="799"/>
      <c r="D92" s="799"/>
      <c r="E92" s="787"/>
      <c r="F92" s="787"/>
      <c r="G92" s="788"/>
      <c r="H92" s="788"/>
      <c r="I92" s="792"/>
      <c r="J92" s="790"/>
      <c r="K92" s="790"/>
      <c r="L92" s="791"/>
      <c r="M92" s="772" t="str">
        <f t="shared" si="6"/>
        <v/>
      </c>
      <c r="N92" s="772"/>
      <c r="O92" s="858"/>
      <c r="P92" s="859"/>
      <c r="Q92" s="408"/>
      <c r="R92" s="731"/>
      <c r="S92" s="732"/>
      <c r="T92" s="735"/>
      <c r="U92" s="733"/>
      <c r="V92" s="733"/>
      <c r="W92" s="733"/>
      <c r="X92" s="733"/>
      <c r="Y92" s="736"/>
    </row>
    <row r="93" spans="1:26" s="410" customFormat="1" ht="30" customHeight="1">
      <c r="A93" s="804"/>
      <c r="B93" s="804"/>
      <c r="C93" s="805" t="s">
        <v>38</v>
      </c>
      <c r="D93" s="806"/>
      <c r="E93" s="801">
        <f>SUM(E73:E92)</f>
        <v>0</v>
      </c>
      <c r="F93" s="801">
        <f>SUM(F73:F92)</f>
        <v>0</v>
      </c>
      <c r="G93" s="800"/>
      <c r="H93" s="800"/>
      <c r="I93" s="800"/>
      <c r="J93" s="800"/>
      <c r="K93" s="800"/>
      <c r="L93" s="807"/>
      <c r="M93" s="772" t="str">
        <f t="shared" si="6"/>
        <v/>
      </c>
      <c r="N93" s="772"/>
      <c r="O93" s="858"/>
      <c r="P93" s="859"/>
      <c r="R93" s="731"/>
      <c r="S93" s="732"/>
      <c r="T93" s="735" t="str">
        <f>S93&amp;D93</f>
        <v/>
      </c>
      <c r="U93" s="773">
        <f>IF($T93="4전","1.80",IF($T93="4과","1.80",IF($T93="4목","1.80",0)))</f>
        <v>0</v>
      </c>
      <c r="V93" s="773">
        <f>IF($T93="4답","1.80",0)</f>
        <v>0</v>
      </c>
      <c r="W93" s="773">
        <f>IF($T93="4대","1.65",IF($T93="4장","1.65",IF($T93="4창","1.65",0)))</f>
        <v>0</v>
      </c>
      <c r="X93" s="773">
        <f>IF($T93="4임","2.50",0)</f>
        <v>0</v>
      </c>
      <c r="Y93" s="774">
        <f>IF($D93="전",0,IF($D93="답",0,IF($D93="대",0,IF($D93="임",0,IF($D93="과",0,IF($D93="목",0,IF($D93="장",0,IF($D93="창",0,2.5))))))))</f>
        <v>2.5</v>
      </c>
    </row>
    <row r="95" spans="1:26" s="410" customFormat="1" ht="30" customHeight="1">
      <c r="A95" s="810" t="s">
        <v>402</v>
      </c>
      <c r="B95" s="810" t="s">
        <v>402</v>
      </c>
      <c r="C95" s="802"/>
      <c r="D95" s="802"/>
      <c r="E95" s="811"/>
      <c r="F95" s="811"/>
      <c r="G95" s="788"/>
      <c r="H95" s="788"/>
      <c r="I95" s="790"/>
      <c r="J95" s="790"/>
      <c r="K95" s="790"/>
      <c r="L95" s="791"/>
      <c r="M95" s="650" t="str">
        <f t="shared" ref="M95:M126" si="7">CONCATENATE(D95,G95)</f>
        <v/>
      </c>
      <c r="N95" s="775"/>
      <c r="O95" s="407"/>
      <c r="P95" s="857"/>
      <c r="Q95" s="455"/>
      <c r="R95" s="731" t="str">
        <f t="shared" ref="R95:R114" si="8">U95&amp;V95&amp;W95&amp;X95&amp;Y95</f>
        <v>00002.5</v>
      </c>
      <c r="S95" s="732">
        <v>4</v>
      </c>
      <c r="T95" s="735" t="str">
        <f t="shared" ref="T95:T126" si="9">S95&amp;D95</f>
        <v>4</v>
      </c>
      <c r="U95" s="733">
        <f t="shared" ref="U95:U117" si="10">IF($T95="4전","1.80",IF($T95="4과","1.80",IF($T95="4목","1.80",0)))</f>
        <v>0</v>
      </c>
      <c r="V95" s="733">
        <f t="shared" ref="V95:V117" si="11">IF($T95="4답","1.80",0)</f>
        <v>0</v>
      </c>
      <c r="W95" s="733">
        <f t="shared" ref="W95:W117" si="12">IF($T95="4대","1.65",IF($T95="4장","1.65",IF($T95="4창","1.65",0)))</f>
        <v>0</v>
      </c>
      <c r="X95" s="733">
        <f t="shared" ref="X95:X117" si="13">IF($T95="4임","2.50",0)</f>
        <v>0</v>
      </c>
      <c r="Y95" s="736">
        <f t="shared" ref="Y95:Y117" si="14">IF($D95="전",0,IF($D95="답",0,IF($D95="대",0,IF($D95="임",0,IF($D95="과",0,IF($D95="목",0,IF($D95="장",0,IF($D95="창",0,2.5))))))))</f>
        <v>2.5</v>
      </c>
      <c r="Z95" s="410">
        <v>0</v>
      </c>
    </row>
    <row r="96" spans="1:26" s="410" customFormat="1" ht="30" customHeight="1">
      <c r="A96" s="810" t="s">
        <v>379</v>
      </c>
      <c r="B96" s="810" t="s">
        <v>379</v>
      </c>
      <c r="C96" s="799"/>
      <c r="D96" s="802"/>
      <c r="E96" s="811"/>
      <c r="F96" s="811"/>
      <c r="G96" s="788"/>
      <c r="H96" s="788"/>
      <c r="I96" s="790"/>
      <c r="J96" s="790"/>
      <c r="K96" s="790"/>
      <c r="L96" s="791"/>
      <c r="M96" s="650" t="str">
        <f t="shared" si="7"/>
        <v/>
      </c>
      <c r="N96" s="775"/>
      <c r="O96" s="407"/>
      <c r="P96" s="857"/>
      <c r="Q96" s="455"/>
      <c r="R96" s="731" t="str">
        <f t="shared" si="8"/>
        <v>00002.5</v>
      </c>
      <c r="S96" s="732">
        <v>4</v>
      </c>
      <c r="T96" s="735" t="str">
        <f t="shared" si="9"/>
        <v>4</v>
      </c>
      <c r="U96" s="733">
        <f t="shared" si="10"/>
        <v>0</v>
      </c>
      <c r="V96" s="733">
        <f t="shared" si="11"/>
        <v>0</v>
      </c>
      <c r="W96" s="733">
        <f t="shared" si="12"/>
        <v>0</v>
      </c>
      <c r="X96" s="733">
        <f t="shared" si="13"/>
        <v>0</v>
      </c>
      <c r="Y96" s="736">
        <f t="shared" si="14"/>
        <v>2.5</v>
      </c>
      <c r="Z96" s="410">
        <v>0</v>
      </c>
    </row>
    <row r="97" spans="1:27" s="410" customFormat="1" ht="30" customHeight="1">
      <c r="A97" s="810" t="s">
        <v>380</v>
      </c>
      <c r="B97" s="810" t="s">
        <v>380</v>
      </c>
      <c r="C97" s="799"/>
      <c r="D97" s="802"/>
      <c r="E97" s="811"/>
      <c r="F97" s="811"/>
      <c r="G97" s="788"/>
      <c r="H97" s="788"/>
      <c r="I97" s="790"/>
      <c r="J97" s="790"/>
      <c r="K97" s="790"/>
      <c r="L97" s="791"/>
      <c r="M97" s="650" t="str">
        <f t="shared" si="7"/>
        <v/>
      </c>
      <c r="N97" s="775"/>
      <c r="O97" s="407"/>
      <c r="P97" s="857"/>
      <c r="Q97" s="408"/>
      <c r="R97" s="731" t="str">
        <f t="shared" si="8"/>
        <v>00002.5</v>
      </c>
      <c r="S97" s="732">
        <v>4</v>
      </c>
      <c r="T97" s="735" t="str">
        <f t="shared" si="9"/>
        <v>4</v>
      </c>
      <c r="U97" s="733">
        <f t="shared" si="10"/>
        <v>0</v>
      </c>
      <c r="V97" s="733">
        <f t="shared" si="11"/>
        <v>0</v>
      </c>
      <c r="W97" s="733">
        <f t="shared" si="12"/>
        <v>0</v>
      </c>
      <c r="X97" s="733">
        <f t="shared" si="13"/>
        <v>0</v>
      </c>
      <c r="Y97" s="736">
        <f t="shared" si="14"/>
        <v>2.5</v>
      </c>
      <c r="Z97" s="408">
        <v>0</v>
      </c>
      <c r="AA97" s="408"/>
    </row>
    <row r="98" spans="1:27" s="410" customFormat="1" ht="30" customHeight="1">
      <c r="A98" s="810" t="s">
        <v>381</v>
      </c>
      <c r="B98" s="810" t="s">
        <v>381</v>
      </c>
      <c r="C98" s="799"/>
      <c r="D98" s="802"/>
      <c r="E98" s="811"/>
      <c r="F98" s="811"/>
      <c r="G98" s="788"/>
      <c r="H98" s="788"/>
      <c r="I98" s="790"/>
      <c r="J98" s="795"/>
      <c r="K98" s="790"/>
      <c r="L98" s="791"/>
      <c r="M98" s="650" t="str">
        <f t="shared" si="7"/>
        <v/>
      </c>
      <c r="N98" s="775"/>
      <c r="O98" s="407"/>
      <c r="P98" s="857"/>
      <c r="Q98" s="408"/>
      <c r="R98" s="731" t="str">
        <f t="shared" si="8"/>
        <v>00002.5</v>
      </c>
      <c r="S98" s="732">
        <v>4</v>
      </c>
      <c r="T98" s="735" t="str">
        <f t="shared" si="9"/>
        <v>4</v>
      </c>
      <c r="U98" s="733">
        <f t="shared" si="10"/>
        <v>0</v>
      </c>
      <c r="V98" s="733">
        <f t="shared" si="11"/>
        <v>0</v>
      </c>
      <c r="W98" s="733">
        <f t="shared" si="12"/>
        <v>0</v>
      </c>
      <c r="X98" s="733">
        <f t="shared" si="13"/>
        <v>0</v>
      </c>
      <c r="Y98" s="736">
        <f t="shared" si="14"/>
        <v>2.5</v>
      </c>
      <c r="Z98" s="410">
        <v>0</v>
      </c>
    </row>
    <row r="99" spans="1:27" s="410" customFormat="1" ht="30" customHeight="1">
      <c r="A99" s="810" t="s">
        <v>382</v>
      </c>
      <c r="B99" s="810" t="s">
        <v>382</v>
      </c>
      <c r="C99" s="802"/>
      <c r="D99" s="812"/>
      <c r="E99" s="811"/>
      <c r="F99" s="811"/>
      <c r="G99" s="788"/>
      <c r="H99" s="788"/>
      <c r="I99" s="790"/>
      <c r="J99" s="790"/>
      <c r="K99" s="790"/>
      <c r="L99" s="796"/>
      <c r="M99" s="650" t="str">
        <f t="shared" si="7"/>
        <v/>
      </c>
      <c r="N99" s="775"/>
      <c r="O99" s="407"/>
      <c r="P99" s="857"/>
      <c r="Q99" s="408"/>
      <c r="R99" s="731" t="str">
        <f t="shared" si="8"/>
        <v>00002.5</v>
      </c>
      <c r="S99" s="732">
        <v>4</v>
      </c>
      <c r="T99" s="735" t="str">
        <f t="shared" si="9"/>
        <v>4</v>
      </c>
      <c r="U99" s="733">
        <f t="shared" si="10"/>
        <v>0</v>
      </c>
      <c r="V99" s="733">
        <f t="shared" si="11"/>
        <v>0</v>
      </c>
      <c r="W99" s="733">
        <f t="shared" si="12"/>
        <v>0</v>
      </c>
      <c r="X99" s="733">
        <f t="shared" si="13"/>
        <v>0</v>
      </c>
      <c r="Y99" s="736">
        <f t="shared" si="14"/>
        <v>2.5</v>
      </c>
      <c r="Z99" s="410">
        <v>0</v>
      </c>
    </row>
    <row r="100" spans="1:27" s="410" customFormat="1" ht="30" customHeight="1">
      <c r="A100" s="810" t="s">
        <v>383</v>
      </c>
      <c r="B100" s="810" t="s">
        <v>383</v>
      </c>
      <c r="C100" s="799"/>
      <c r="D100" s="812"/>
      <c r="E100" s="811"/>
      <c r="F100" s="811"/>
      <c r="G100" s="788"/>
      <c r="H100" s="788"/>
      <c r="I100" s="790"/>
      <c r="J100" s="790"/>
      <c r="K100" s="790"/>
      <c r="L100" s="791"/>
      <c r="M100" s="650" t="str">
        <f t="shared" si="7"/>
        <v/>
      </c>
      <c r="N100" s="775"/>
      <c r="O100" s="407"/>
      <c r="P100" s="857"/>
      <c r="Q100" s="408"/>
      <c r="R100" s="731" t="str">
        <f t="shared" si="8"/>
        <v>00002.5</v>
      </c>
      <c r="S100" s="732">
        <v>4</v>
      </c>
      <c r="T100" s="735" t="str">
        <f t="shared" si="9"/>
        <v>4</v>
      </c>
      <c r="U100" s="733">
        <f t="shared" si="10"/>
        <v>0</v>
      </c>
      <c r="V100" s="733">
        <f t="shared" si="11"/>
        <v>0</v>
      </c>
      <c r="W100" s="733">
        <f t="shared" si="12"/>
        <v>0</v>
      </c>
      <c r="X100" s="733">
        <f t="shared" si="13"/>
        <v>0</v>
      </c>
      <c r="Y100" s="736">
        <f t="shared" si="14"/>
        <v>2.5</v>
      </c>
      <c r="Z100" s="410">
        <v>0</v>
      </c>
    </row>
    <row r="101" spans="1:27" s="410" customFormat="1" ht="30" customHeight="1">
      <c r="A101" s="810" t="s">
        <v>384</v>
      </c>
      <c r="B101" s="810" t="s">
        <v>384</v>
      </c>
      <c r="C101" s="799"/>
      <c r="D101" s="812"/>
      <c r="E101" s="811"/>
      <c r="F101" s="811"/>
      <c r="G101" s="788"/>
      <c r="H101" s="788"/>
      <c r="I101" s="790"/>
      <c r="J101" s="790"/>
      <c r="K101" s="790"/>
      <c r="L101" s="791"/>
      <c r="M101" s="650" t="str">
        <f t="shared" si="7"/>
        <v/>
      </c>
      <c r="N101" s="775"/>
      <c r="O101" s="407"/>
      <c r="P101" s="857"/>
      <c r="Q101" s="408"/>
      <c r="R101" s="731" t="str">
        <f t="shared" si="8"/>
        <v>00002.5</v>
      </c>
      <c r="S101" s="732">
        <v>4</v>
      </c>
      <c r="T101" s="735" t="str">
        <f t="shared" si="9"/>
        <v>4</v>
      </c>
      <c r="U101" s="733">
        <f t="shared" si="10"/>
        <v>0</v>
      </c>
      <c r="V101" s="733">
        <f t="shared" si="11"/>
        <v>0</v>
      </c>
      <c r="W101" s="733">
        <f t="shared" si="12"/>
        <v>0</v>
      </c>
      <c r="X101" s="733">
        <f t="shared" si="13"/>
        <v>0</v>
      </c>
      <c r="Y101" s="736">
        <f t="shared" si="14"/>
        <v>2.5</v>
      </c>
      <c r="Z101" s="410">
        <v>0</v>
      </c>
    </row>
    <row r="102" spans="1:27" s="410" customFormat="1" ht="30" customHeight="1">
      <c r="A102" s="810" t="s">
        <v>385</v>
      </c>
      <c r="B102" s="810" t="s">
        <v>385</v>
      </c>
      <c r="C102" s="799"/>
      <c r="D102" s="812"/>
      <c r="E102" s="813"/>
      <c r="F102" s="813"/>
      <c r="G102" s="790"/>
      <c r="H102" s="788"/>
      <c r="I102" s="790"/>
      <c r="J102" s="790"/>
      <c r="K102" s="790"/>
      <c r="L102" s="791"/>
      <c r="M102" s="650" t="str">
        <f t="shared" si="7"/>
        <v/>
      </c>
      <c r="N102" s="775"/>
      <c r="O102" s="407"/>
      <c r="P102" s="857"/>
      <c r="Q102" s="408"/>
      <c r="R102" s="731" t="str">
        <f t="shared" si="8"/>
        <v>00002.5</v>
      </c>
      <c r="S102" s="732">
        <v>4</v>
      </c>
      <c r="T102" s="735" t="str">
        <f t="shared" si="9"/>
        <v>4</v>
      </c>
      <c r="U102" s="733">
        <f t="shared" si="10"/>
        <v>0</v>
      </c>
      <c r="V102" s="733">
        <f t="shared" si="11"/>
        <v>0</v>
      </c>
      <c r="W102" s="733">
        <f t="shared" si="12"/>
        <v>0</v>
      </c>
      <c r="X102" s="733">
        <f t="shared" si="13"/>
        <v>0</v>
      </c>
      <c r="Y102" s="736">
        <f t="shared" si="14"/>
        <v>2.5</v>
      </c>
      <c r="Z102" s="410">
        <v>0</v>
      </c>
    </row>
    <row r="103" spans="1:27" s="410" customFormat="1" ht="30" customHeight="1">
      <c r="A103" s="810" t="s">
        <v>386</v>
      </c>
      <c r="B103" s="810" t="s">
        <v>386</v>
      </c>
      <c r="C103" s="814"/>
      <c r="D103" s="815"/>
      <c r="E103" s="811"/>
      <c r="F103" s="816"/>
      <c r="G103" s="817"/>
      <c r="H103" s="817"/>
      <c r="I103" s="790"/>
      <c r="J103" s="790"/>
      <c r="K103" s="790"/>
      <c r="L103" s="791"/>
      <c r="M103" s="650" t="str">
        <f t="shared" si="7"/>
        <v/>
      </c>
      <c r="N103" s="775"/>
      <c r="O103" s="407"/>
      <c r="P103" s="857"/>
      <c r="Q103" s="408"/>
      <c r="R103" s="731" t="str">
        <f t="shared" si="8"/>
        <v>00002.5</v>
      </c>
      <c r="S103" s="732">
        <v>4</v>
      </c>
      <c r="T103" s="735" t="str">
        <f t="shared" si="9"/>
        <v>4</v>
      </c>
      <c r="U103" s="733">
        <f t="shared" si="10"/>
        <v>0</v>
      </c>
      <c r="V103" s="733">
        <f t="shared" si="11"/>
        <v>0</v>
      </c>
      <c r="W103" s="733">
        <f t="shared" si="12"/>
        <v>0</v>
      </c>
      <c r="X103" s="733">
        <f t="shared" si="13"/>
        <v>0</v>
      </c>
      <c r="Y103" s="736">
        <f t="shared" si="14"/>
        <v>2.5</v>
      </c>
      <c r="Z103" s="410">
        <v>0</v>
      </c>
    </row>
    <row r="104" spans="1:27" s="410" customFormat="1" ht="30" customHeight="1">
      <c r="A104" s="810" t="s">
        <v>387</v>
      </c>
      <c r="B104" s="810" t="s">
        <v>387</v>
      </c>
      <c r="C104" s="802"/>
      <c r="D104" s="812"/>
      <c r="E104" s="811"/>
      <c r="F104" s="811"/>
      <c r="G104" s="788"/>
      <c r="H104" s="788"/>
      <c r="I104" s="790"/>
      <c r="J104" s="790"/>
      <c r="K104" s="790"/>
      <c r="L104" s="791"/>
      <c r="M104" s="650" t="str">
        <f t="shared" si="7"/>
        <v/>
      </c>
      <c r="N104" s="775"/>
      <c r="O104" s="407"/>
      <c r="P104" s="857"/>
      <c r="Q104" s="408"/>
      <c r="R104" s="731" t="str">
        <f t="shared" si="8"/>
        <v>00002.5</v>
      </c>
      <c r="S104" s="732">
        <v>4</v>
      </c>
      <c r="T104" s="735" t="str">
        <f t="shared" si="9"/>
        <v>4</v>
      </c>
      <c r="U104" s="733">
        <f t="shared" si="10"/>
        <v>0</v>
      </c>
      <c r="V104" s="733">
        <f t="shared" si="11"/>
        <v>0</v>
      </c>
      <c r="W104" s="733">
        <f t="shared" si="12"/>
        <v>0</v>
      </c>
      <c r="X104" s="733">
        <f t="shared" si="13"/>
        <v>0</v>
      </c>
      <c r="Y104" s="736">
        <f t="shared" si="14"/>
        <v>2.5</v>
      </c>
      <c r="Z104" s="410">
        <v>0</v>
      </c>
    </row>
    <row r="105" spans="1:27" s="410" customFormat="1" ht="30" customHeight="1">
      <c r="A105" s="810" t="s">
        <v>388</v>
      </c>
      <c r="B105" s="810" t="s">
        <v>388</v>
      </c>
      <c r="C105" s="799"/>
      <c r="D105" s="786"/>
      <c r="E105" s="811"/>
      <c r="F105" s="811"/>
      <c r="G105" s="788"/>
      <c r="H105" s="793"/>
      <c r="I105" s="790"/>
      <c r="J105" s="790"/>
      <c r="K105" s="790"/>
      <c r="L105" s="796"/>
      <c r="M105" s="650" t="str">
        <f t="shared" si="7"/>
        <v/>
      </c>
      <c r="N105" s="775"/>
      <c r="O105" s="407"/>
      <c r="P105" s="857"/>
      <c r="Q105" s="408"/>
      <c r="R105" s="731" t="str">
        <f t="shared" si="8"/>
        <v>00002.5</v>
      </c>
      <c r="S105" s="732">
        <v>4</v>
      </c>
      <c r="T105" s="735" t="str">
        <f t="shared" si="9"/>
        <v>4</v>
      </c>
      <c r="U105" s="733">
        <f t="shared" si="10"/>
        <v>0</v>
      </c>
      <c r="V105" s="733">
        <f t="shared" si="11"/>
        <v>0</v>
      </c>
      <c r="W105" s="733">
        <f t="shared" si="12"/>
        <v>0</v>
      </c>
      <c r="X105" s="733">
        <f t="shared" si="13"/>
        <v>0</v>
      </c>
      <c r="Y105" s="736">
        <f t="shared" si="14"/>
        <v>2.5</v>
      </c>
      <c r="Z105" s="410">
        <v>0</v>
      </c>
    </row>
    <row r="106" spans="1:27" s="410" customFormat="1" ht="30" customHeight="1">
      <c r="A106" s="810" t="s">
        <v>389</v>
      </c>
      <c r="B106" s="810" t="s">
        <v>389</v>
      </c>
      <c r="C106" s="799"/>
      <c r="D106" s="786"/>
      <c r="E106" s="811"/>
      <c r="F106" s="811"/>
      <c r="G106" s="788"/>
      <c r="H106" s="793"/>
      <c r="I106" s="790"/>
      <c r="J106" s="790"/>
      <c r="K106" s="790"/>
      <c r="L106" s="796"/>
      <c r="M106" s="650" t="str">
        <f t="shared" si="7"/>
        <v/>
      </c>
      <c r="N106" s="775"/>
      <c r="O106" s="407"/>
      <c r="P106" s="857"/>
      <c r="Q106" s="408"/>
      <c r="R106" s="731" t="str">
        <f t="shared" si="8"/>
        <v>00002.5</v>
      </c>
      <c r="S106" s="732">
        <v>4</v>
      </c>
      <c r="T106" s="735" t="str">
        <f t="shared" si="9"/>
        <v>4</v>
      </c>
      <c r="U106" s="733">
        <f t="shared" si="10"/>
        <v>0</v>
      </c>
      <c r="V106" s="733">
        <f t="shared" si="11"/>
        <v>0</v>
      </c>
      <c r="W106" s="733">
        <f t="shared" si="12"/>
        <v>0</v>
      </c>
      <c r="X106" s="733">
        <f t="shared" si="13"/>
        <v>0</v>
      </c>
      <c r="Y106" s="736">
        <f t="shared" si="14"/>
        <v>2.5</v>
      </c>
      <c r="Z106" s="410">
        <v>0</v>
      </c>
    </row>
    <row r="107" spans="1:27" s="410" customFormat="1" ht="30" customHeight="1">
      <c r="A107" s="810" t="s">
        <v>390</v>
      </c>
      <c r="B107" s="810" t="s">
        <v>390</v>
      </c>
      <c r="C107" s="799"/>
      <c r="D107" s="799"/>
      <c r="E107" s="811"/>
      <c r="F107" s="811"/>
      <c r="G107" s="788"/>
      <c r="H107" s="788"/>
      <c r="I107" s="790"/>
      <c r="J107" s="790"/>
      <c r="K107" s="790"/>
      <c r="L107" s="791"/>
      <c r="M107" s="650" t="str">
        <f t="shared" si="7"/>
        <v/>
      </c>
      <c r="N107" s="775"/>
      <c r="O107" s="407"/>
      <c r="P107" s="857"/>
      <c r="Q107" s="408"/>
      <c r="R107" s="731" t="str">
        <f t="shared" si="8"/>
        <v>00002.5</v>
      </c>
      <c r="S107" s="732">
        <v>4</v>
      </c>
      <c r="T107" s="735" t="str">
        <f t="shared" si="9"/>
        <v>4</v>
      </c>
      <c r="U107" s="733">
        <f t="shared" si="10"/>
        <v>0</v>
      </c>
      <c r="V107" s="733">
        <f t="shared" si="11"/>
        <v>0</v>
      </c>
      <c r="W107" s="733">
        <f t="shared" si="12"/>
        <v>0</v>
      </c>
      <c r="X107" s="733">
        <f t="shared" si="13"/>
        <v>0</v>
      </c>
      <c r="Y107" s="736">
        <f t="shared" si="14"/>
        <v>2.5</v>
      </c>
      <c r="Z107" s="410">
        <v>0</v>
      </c>
    </row>
    <row r="108" spans="1:27" s="410" customFormat="1" ht="30" customHeight="1">
      <c r="A108" s="810" t="s">
        <v>391</v>
      </c>
      <c r="B108" s="810" t="s">
        <v>391</v>
      </c>
      <c r="C108" s="799"/>
      <c r="D108" s="799"/>
      <c r="E108" s="811"/>
      <c r="F108" s="811"/>
      <c r="G108" s="788"/>
      <c r="H108" s="788"/>
      <c r="I108" s="790"/>
      <c r="J108" s="790"/>
      <c r="K108" s="790"/>
      <c r="L108" s="791"/>
      <c r="M108" s="650" t="str">
        <f t="shared" si="7"/>
        <v/>
      </c>
      <c r="N108" s="775"/>
      <c r="O108" s="407"/>
      <c r="P108" s="857"/>
      <c r="Q108" s="408"/>
      <c r="R108" s="731" t="str">
        <f t="shared" si="8"/>
        <v>00002.5</v>
      </c>
      <c r="S108" s="732">
        <v>4</v>
      </c>
      <c r="T108" s="735" t="str">
        <f t="shared" si="9"/>
        <v>4</v>
      </c>
      <c r="U108" s="733">
        <f t="shared" si="10"/>
        <v>0</v>
      </c>
      <c r="V108" s="733">
        <f t="shared" si="11"/>
        <v>0</v>
      </c>
      <c r="W108" s="733">
        <f t="shared" si="12"/>
        <v>0</v>
      </c>
      <c r="X108" s="733">
        <f t="shared" si="13"/>
        <v>0</v>
      </c>
      <c r="Y108" s="736">
        <f t="shared" si="14"/>
        <v>2.5</v>
      </c>
      <c r="Z108" s="410">
        <v>0</v>
      </c>
    </row>
    <row r="109" spans="1:27" s="410" customFormat="1" ht="30" customHeight="1">
      <c r="A109" s="810" t="s">
        <v>392</v>
      </c>
      <c r="B109" s="810" t="s">
        <v>392</v>
      </c>
      <c r="C109" s="802"/>
      <c r="D109" s="812"/>
      <c r="E109" s="811"/>
      <c r="F109" s="811"/>
      <c r="G109" s="788"/>
      <c r="H109" s="788"/>
      <c r="I109" s="790"/>
      <c r="J109" s="790"/>
      <c r="K109" s="790"/>
      <c r="L109" s="791"/>
      <c r="M109" s="650" t="str">
        <f t="shared" si="7"/>
        <v/>
      </c>
      <c r="N109" s="775"/>
      <c r="O109" s="407"/>
      <c r="P109" s="857"/>
      <c r="Q109" s="408"/>
      <c r="R109" s="731" t="str">
        <f t="shared" si="8"/>
        <v>00002.5</v>
      </c>
      <c r="S109" s="732">
        <v>4</v>
      </c>
      <c r="T109" s="735" t="str">
        <f t="shared" si="9"/>
        <v>4</v>
      </c>
      <c r="U109" s="733">
        <f t="shared" si="10"/>
        <v>0</v>
      </c>
      <c r="V109" s="733">
        <f t="shared" si="11"/>
        <v>0</v>
      </c>
      <c r="W109" s="733">
        <f t="shared" si="12"/>
        <v>0</v>
      </c>
      <c r="X109" s="733">
        <f t="shared" si="13"/>
        <v>0</v>
      </c>
      <c r="Y109" s="736">
        <f t="shared" si="14"/>
        <v>2.5</v>
      </c>
      <c r="Z109" s="410">
        <v>0</v>
      </c>
    </row>
    <row r="110" spans="1:27" s="410" customFormat="1" ht="30" customHeight="1">
      <c r="A110" s="810" t="s">
        <v>393</v>
      </c>
      <c r="B110" s="810" t="s">
        <v>393</v>
      </c>
      <c r="C110" s="802"/>
      <c r="D110" s="812"/>
      <c r="E110" s="811"/>
      <c r="F110" s="811"/>
      <c r="G110" s="788"/>
      <c r="H110" s="788"/>
      <c r="I110" s="790"/>
      <c r="J110" s="790"/>
      <c r="K110" s="790"/>
      <c r="L110" s="791"/>
      <c r="M110" s="650" t="str">
        <f t="shared" si="7"/>
        <v/>
      </c>
      <c r="N110" s="775"/>
      <c r="O110" s="407"/>
      <c r="P110" s="857"/>
      <c r="Q110" s="408"/>
      <c r="R110" s="731" t="str">
        <f t="shared" si="8"/>
        <v>00002.5</v>
      </c>
      <c r="S110" s="732">
        <v>4</v>
      </c>
      <c r="T110" s="735" t="str">
        <f t="shared" si="9"/>
        <v>4</v>
      </c>
      <c r="U110" s="733">
        <f t="shared" si="10"/>
        <v>0</v>
      </c>
      <c r="V110" s="733">
        <f t="shared" si="11"/>
        <v>0</v>
      </c>
      <c r="W110" s="733">
        <f t="shared" si="12"/>
        <v>0</v>
      </c>
      <c r="X110" s="733">
        <f t="shared" si="13"/>
        <v>0</v>
      </c>
      <c r="Y110" s="736">
        <f t="shared" si="14"/>
        <v>2.5</v>
      </c>
      <c r="Z110" s="410">
        <v>0</v>
      </c>
    </row>
    <row r="111" spans="1:27" s="410" customFormat="1" ht="30" customHeight="1">
      <c r="A111" s="810" t="s">
        <v>394</v>
      </c>
      <c r="B111" s="810" t="s">
        <v>394</v>
      </c>
      <c r="C111" s="799"/>
      <c r="D111" s="812"/>
      <c r="E111" s="811"/>
      <c r="F111" s="811"/>
      <c r="G111" s="788"/>
      <c r="H111" s="788"/>
      <c r="I111" s="790"/>
      <c r="J111" s="790"/>
      <c r="K111" s="790"/>
      <c r="L111" s="791"/>
      <c r="M111" s="650" t="str">
        <f t="shared" si="7"/>
        <v/>
      </c>
      <c r="N111" s="775"/>
      <c r="O111" s="407"/>
      <c r="P111" s="857"/>
      <c r="Q111" s="408"/>
      <c r="R111" s="731" t="str">
        <f t="shared" si="8"/>
        <v>00002.5</v>
      </c>
      <c r="S111" s="732">
        <v>4</v>
      </c>
      <c r="T111" s="735" t="str">
        <f t="shared" si="9"/>
        <v>4</v>
      </c>
      <c r="U111" s="733">
        <f t="shared" si="10"/>
        <v>0</v>
      </c>
      <c r="V111" s="733">
        <f t="shared" si="11"/>
        <v>0</v>
      </c>
      <c r="W111" s="733">
        <f t="shared" si="12"/>
        <v>0</v>
      </c>
      <c r="X111" s="733">
        <f t="shared" si="13"/>
        <v>0</v>
      </c>
      <c r="Y111" s="736">
        <f t="shared" si="14"/>
        <v>2.5</v>
      </c>
      <c r="Z111" s="410">
        <v>0</v>
      </c>
    </row>
    <row r="112" spans="1:27" s="410" customFormat="1" ht="30" customHeight="1">
      <c r="A112" s="810" t="s">
        <v>395</v>
      </c>
      <c r="B112" s="810" t="s">
        <v>395</v>
      </c>
      <c r="C112" s="799"/>
      <c r="D112" s="812"/>
      <c r="E112" s="811"/>
      <c r="F112" s="811"/>
      <c r="G112" s="788"/>
      <c r="H112" s="788"/>
      <c r="I112" s="790"/>
      <c r="J112" s="790"/>
      <c r="K112" s="790"/>
      <c r="L112" s="791"/>
      <c r="M112" s="650" t="str">
        <f t="shared" si="7"/>
        <v/>
      </c>
      <c r="N112" s="775"/>
      <c r="O112" s="407"/>
      <c r="P112" s="857"/>
      <c r="Q112" s="408"/>
      <c r="R112" s="731" t="str">
        <f t="shared" si="8"/>
        <v>00002.5</v>
      </c>
      <c r="S112" s="732">
        <v>4</v>
      </c>
      <c r="T112" s="735" t="str">
        <f t="shared" si="9"/>
        <v>4</v>
      </c>
      <c r="U112" s="733">
        <f t="shared" si="10"/>
        <v>0</v>
      </c>
      <c r="V112" s="733">
        <f t="shared" si="11"/>
        <v>0</v>
      </c>
      <c r="W112" s="733">
        <f t="shared" si="12"/>
        <v>0</v>
      </c>
      <c r="X112" s="733">
        <f t="shared" si="13"/>
        <v>0</v>
      </c>
      <c r="Y112" s="736">
        <f t="shared" si="14"/>
        <v>2.5</v>
      </c>
      <c r="Z112" s="410">
        <v>0</v>
      </c>
    </row>
    <row r="113" spans="1:27" s="410" customFormat="1" ht="30" customHeight="1">
      <c r="A113" s="810" t="s">
        <v>396</v>
      </c>
      <c r="B113" s="810" t="s">
        <v>396</v>
      </c>
      <c r="C113" s="799"/>
      <c r="D113" s="812"/>
      <c r="E113" s="811"/>
      <c r="F113" s="811"/>
      <c r="G113" s="788"/>
      <c r="H113" s="788"/>
      <c r="I113" s="790"/>
      <c r="J113" s="790"/>
      <c r="K113" s="790"/>
      <c r="L113" s="791"/>
      <c r="M113" s="650" t="str">
        <f t="shared" si="7"/>
        <v/>
      </c>
      <c r="N113" s="775"/>
      <c r="O113" s="407"/>
      <c r="P113" s="857"/>
      <c r="Q113" s="455"/>
      <c r="R113" s="731" t="str">
        <f t="shared" si="8"/>
        <v>00002.5</v>
      </c>
      <c r="S113" s="732">
        <v>4</v>
      </c>
      <c r="T113" s="735" t="str">
        <f t="shared" si="9"/>
        <v>4</v>
      </c>
      <c r="U113" s="733">
        <f t="shared" si="10"/>
        <v>0</v>
      </c>
      <c r="V113" s="733">
        <f t="shared" si="11"/>
        <v>0</v>
      </c>
      <c r="W113" s="733">
        <f t="shared" si="12"/>
        <v>0</v>
      </c>
      <c r="X113" s="733">
        <f t="shared" si="13"/>
        <v>0</v>
      </c>
      <c r="Y113" s="736">
        <f t="shared" si="14"/>
        <v>2.5</v>
      </c>
      <c r="Z113" s="410">
        <v>0</v>
      </c>
    </row>
    <row r="114" spans="1:27" s="410" customFormat="1" ht="30" customHeight="1">
      <c r="A114" s="810" t="s">
        <v>397</v>
      </c>
      <c r="B114" s="810" t="s">
        <v>397</v>
      </c>
      <c r="C114" s="799"/>
      <c r="D114" s="812"/>
      <c r="E114" s="811"/>
      <c r="F114" s="811"/>
      <c r="G114" s="788"/>
      <c r="H114" s="788"/>
      <c r="I114" s="790"/>
      <c r="J114" s="790"/>
      <c r="K114" s="790"/>
      <c r="L114" s="791"/>
      <c r="M114" s="650" t="str">
        <f t="shared" si="7"/>
        <v/>
      </c>
      <c r="N114" s="775"/>
      <c r="O114" s="407"/>
      <c r="P114" s="857"/>
      <c r="Q114" s="455"/>
      <c r="R114" s="731" t="str">
        <f t="shared" si="8"/>
        <v>00002.5</v>
      </c>
      <c r="S114" s="732">
        <v>4</v>
      </c>
      <c r="T114" s="735" t="str">
        <f t="shared" si="9"/>
        <v>4</v>
      </c>
      <c r="U114" s="733">
        <f t="shared" si="10"/>
        <v>0</v>
      </c>
      <c r="V114" s="733">
        <f t="shared" si="11"/>
        <v>0</v>
      </c>
      <c r="W114" s="733">
        <f t="shared" si="12"/>
        <v>0</v>
      </c>
      <c r="X114" s="733">
        <f t="shared" si="13"/>
        <v>0</v>
      </c>
      <c r="Y114" s="736">
        <f t="shared" si="14"/>
        <v>2.5</v>
      </c>
      <c r="Z114" s="410">
        <v>0</v>
      </c>
    </row>
    <row r="115" spans="1:27" s="410" customFormat="1" ht="30" customHeight="1">
      <c r="A115" s="804"/>
      <c r="B115" s="804"/>
      <c r="C115" s="805" t="s">
        <v>38</v>
      </c>
      <c r="D115" s="806"/>
      <c r="E115" s="801">
        <f>SUM(E95:E114)</f>
        <v>0</v>
      </c>
      <c r="F115" s="801">
        <f>SUM(F95:F114)</f>
        <v>0</v>
      </c>
      <c r="G115" s="800"/>
      <c r="H115" s="800"/>
      <c r="I115" s="800"/>
      <c r="J115" s="800"/>
      <c r="K115" s="800"/>
      <c r="L115" s="807"/>
      <c r="M115" s="650" t="str">
        <f t="shared" si="7"/>
        <v/>
      </c>
      <c r="N115" s="775"/>
      <c r="O115" s="407"/>
      <c r="P115" s="857"/>
      <c r="R115" s="731"/>
      <c r="S115" s="732"/>
      <c r="T115" s="735" t="str">
        <f t="shared" si="9"/>
        <v/>
      </c>
      <c r="U115" s="733">
        <f t="shared" si="10"/>
        <v>0</v>
      </c>
      <c r="V115" s="733">
        <f t="shared" si="11"/>
        <v>0</v>
      </c>
      <c r="W115" s="733">
        <f t="shared" si="12"/>
        <v>0</v>
      </c>
      <c r="X115" s="733">
        <f t="shared" si="13"/>
        <v>0</v>
      </c>
      <c r="Y115" s="736">
        <f t="shared" si="14"/>
        <v>2.5</v>
      </c>
    </row>
    <row r="116" spans="1:27" s="410" customFormat="1" ht="30" customHeight="1">
      <c r="A116" s="818" t="s">
        <v>403</v>
      </c>
      <c r="B116" s="818" t="s">
        <v>403</v>
      </c>
      <c r="C116" s="799"/>
      <c r="D116" s="812"/>
      <c r="E116" s="811"/>
      <c r="F116" s="811"/>
      <c r="G116" s="788"/>
      <c r="H116" s="788"/>
      <c r="I116" s="817"/>
      <c r="J116" s="819"/>
      <c r="K116" s="815"/>
      <c r="L116" s="820"/>
      <c r="M116" s="650" t="str">
        <f t="shared" si="7"/>
        <v/>
      </c>
      <c r="N116" s="775"/>
      <c r="O116" s="407"/>
      <c r="P116" s="857"/>
      <c r="Q116" s="455"/>
      <c r="R116" s="731" t="str">
        <f>U116&amp;V116&amp;W116&amp;X116&amp;Y116</f>
        <v>00002.5</v>
      </c>
      <c r="S116" s="732">
        <v>4</v>
      </c>
      <c r="T116" s="735" t="str">
        <f t="shared" si="9"/>
        <v>4</v>
      </c>
      <c r="U116" s="733">
        <f t="shared" si="10"/>
        <v>0</v>
      </c>
      <c r="V116" s="733">
        <f t="shared" si="11"/>
        <v>0</v>
      </c>
      <c r="W116" s="733">
        <f t="shared" si="12"/>
        <v>0</v>
      </c>
      <c r="X116" s="733">
        <f t="shared" si="13"/>
        <v>0</v>
      </c>
      <c r="Y116" s="736">
        <f t="shared" si="14"/>
        <v>2.5</v>
      </c>
      <c r="Z116" s="410">
        <v>0</v>
      </c>
    </row>
    <row r="117" spans="1:27" s="410" customFormat="1" ht="30" customHeight="1">
      <c r="A117" s="818" t="s">
        <v>311</v>
      </c>
      <c r="B117" s="818" t="s">
        <v>311</v>
      </c>
      <c r="C117" s="802"/>
      <c r="D117" s="812"/>
      <c r="E117" s="811"/>
      <c r="F117" s="811"/>
      <c r="G117" s="788"/>
      <c r="H117" s="788"/>
      <c r="I117" s="817"/>
      <c r="J117" s="817"/>
      <c r="K117" s="815"/>
      <c r="L117" s="820"/>
      <c r="M117" s="650" t="str">
        <f t="shared" si="7"/>
        <v/>
      </c>
      <c r="N117" s="775"/>
      <c r="O117" s="407"/>
      <c r="P117" s="857"/>
      <c r="Q117" s="455"/>
      <c r="R117" s="731" t="str">
        <f>U117&amp;V117&amp;W117&amp;X117&amp;Y117</f>
        <v>00002.5</v>
      </c>
      <c r="S117" s="732">
        <v>4</v>
      </c>
      <c r="T117" s="735" t="str">
        <f t="shared" si="9"/>
        <v>4</v>
      </c>
      <c r="U117" s="733">
        <f t="shared" si="10"/>
        <v>0</v>
      </c>
      <c r="V117" s="733">
        <f t="shared" si="11"/>
        <v>0</v>
      </c>
      <c r="W117" s="733">
        <f t="shared" si="12"/>
        <v>0</v>
      </c>
      <c r="X117" s="733">
        <f t="shared" si="13"/>
        <v>0</v>
      </c>
      <c r="Y117" s="736">
        <f t="shared" si="14"/>
        <v>2.5</v>
      </c>
      <c r="Z117" s="410">
        <v>0</v>
      </c>
    </row>
    <row r="118" spans="1:27" s="410" customFormat="1" ht="30" customHeight="1">
      <c r="A118" s="818" t="s">
        <v>312</v>
      </c>
      <c r="B118" s="818" t="s">
        <v>312</v>
      </c>
      <c r="C118" s="802"/>
      <c r="D118" s="812"/>
      <c r="E118" s="811"/>
      <c r="F118" s="811"/>
      <c r="G118" s="788"/>
      <c r="H118" s="788"/>
      <c r="I118" s="817"/>
      <c r="J118" s="815"/>
      <c r="K118" s="815"/>
      <c r="L118" s="820"/>
      <c r="M118" s="650" t="str">
        <f t="shared" si="7"/>
        <v/>
      </c>
      <c r="N118" s="775"/>
      <c r="O118" s="407"/>
      <c r="P118" s="857"/>
      <c r="Q118" s="455"/>
      <c r="R118" s="731" t="str">
        <f t="shared" ref="R118:R140" si="15">U118&amp;V118&amp;W118&amp;X118&amp;Y118</f>
        <v>00002.5</v>
      </c>
      <c r="S118" s="732">
        <v>4</v>
      </c>
      <c r="T118" s="735" t="str">
        <f t="shared" si="9"/>
        <v>4</v>
      </c>
      <c r="U118" s="733">
        <f t="shared" ref="U118:U157" si="16">IF($T118="4전","1.80",IF($T118="4과","1.80",IF($T118="4목","1.80",0)))</f>
        <v>0</v>
      </c>
      <c r="V118" s="733">
        <f t="shared" ref="V118:V157" si="17">IF($T118="4답","1.80",0)</f>
        <v>0</v>
      </c>
      <c r="W118" s="733">
        <f t="shared" ref="W118:W157" si="18">IF($T118="4대","1.65",IF($T118="4장","1.65",IF($T118="4창","1.65",0)))</f>
        <v>0</v>
      </c>
      <c r="X118" s="733">
        <f t="shared" ref="X118:X157" si="19">IF($T118="4임","2.50",0)</f>
        <v>0</v>
      </c>
      <c r="Y118" s="736">
        <f t="shared" ref="Y118:Y157" si="20">IF($D118="전",0,IF($D118="답",0,IF($D118="대",0,IF($D118="임",0,IF($D118="과",0,IF($D118="목",0,IF($D118="장",0,IF($D118="창",0,2.5))))))))</f>
        <v>2.5</v>
      </c>
      <c r="Z118" s="410">
        <v>0</v>
      </c>
    </row>
    <row r="119" spans="1:27" s="410" customFormat="1" ht="30" customHeight="1">
      <c r="A119" s="818" t="s">
        <v>313</v>
      </c>
      <c r="B119" s="818" t="s">
        <v>313</v>
      </c>
      <c r="C119" s="799"/>
      <c r="D119" s="812"/>
      <c r="E119" s="811"/>
      <c r="F119" s="811"/>
      <c r="G119" s="788"/>
      <c r="H119" s="788"/>
      <c r="I119" s="817"/>
      <c r="J119" s="815"/>
      <c r="K119" s="815"/>
      <c r="L119" s="820"/>
      <c r="M119" s="650" t="str">
        <f t="shared" si="7"/>
        <v/>
      </c>
      <c r="N119" s="775"/>
      <c r="O119" s="407"/>
      <c r="P119" s="857"/>
      <c r="Q119" s="455"/>
      <c r="R119" s="731" t="str">
        <f t="shared" si="15"/>
        <v>00002.5</v>
      </c>
      <c r="S119" s="732">
        <v>4</v>
      </c>
      <c r="T119" s="735" t="str">
        <f t="shared" si="9"/>
        <v>4</v>
      </c>
      <c r="U119" s="733">
        <f t="shared" si="16"/>
        <v>0</v>
      </c>
      <c r="V119" s="733">
        <f t="shared" si="17"/>
        <v>0</v>
      </c>
      <c r="W119" s="733">
        <f t="shared" si="18"/>
        <v>0</v>
      </c>
      <c r="X119" s="733">
        <f t="shared" si="19"/>
        <v>0</v>
      </c>
      <c r="Y119" s="736">
        <f t="shared" si="20"/>
        <v>2.5</v>
      </c>
      <c r="Z119" s="408">
        <v>0</v>
      </c>
      <c r="AA119" s="408"/>
    </row>
    <row r="120" spans="1:27" s="410" customFormat="1" ht="30" customHeight="1">
      <c r="A120" s="818" t="s">
        <v>314</v>
      </c>
      <c r="B120" s="818" t="s">
        <v>314</v>
      </c>
      <c r="C120" s="799"/>
      <c r="D120" s="812"/>
      <c r="E120" s="811"/>
      <c r="F120" s="811"/>
      <c r="G120" s="788"/>
      <c r="H120" s="788"/>
      <c r="I120" s="819"/>
      <c r="J120" s="815"/>
      <c r="K120" s="815"/>
      <c r="L120" s="820"/>
      <c r="M120" s="650" t="str">
        <f t="shared" si="7"/>
        <v/>
      </c>
      <c r="N120" s="775"/>
      <c r="O120" s="407"/>
      <c r="P120" s="857"/>
      <c r="Q120" s="408"/>
      <c r="R120" s="731" t="str">
        <f t="shared" si="15"/>
        <v>00002.5</v>
      </c>
      <c r="S120" s="732">
        <v>4</v>
      </c>
      <c r="T120" s="735" t="str">
        <f t="shared" si="9"/>
        <v>4</v>
      </c>
      <c r="U120" s="733">
        <f t="shared" si="16"/>
        <v>0</v>
      </c>
      <c r="V120" s="733">
        <f t="shared" si="17"/>
        <v>0</v>
      </c>
      <c r="W120" s="733">
        <f t="shared" si="18"/>
        <v>0</v>
      </c>
      <c r="X120" s="733">
        <f t="shared" si="19"/>
        <v>0</v>
      </c>
      <c r="Y120" s="736">
        <f t="shared" si="20"/>
        <v>2.5</v>
      </c>
      <c r="Z120" s="410">
        <v>0</v>
      </c>
    </row>
    <row r="121" spans="1:27" s="410" customFormat="1" ht="30" customHeight="1">
      <c r="A121" s="818" t="s">
        <v>315</v>
      </c>
      <c r="B121" s="818" t="s">
        <v>315</v>
      </c>
      <c r="C121" s="799"/>
      <c r="D121" s="812"/>
      <c r="E121" s="811"/>
      <c r="F121" s="811"/>
      <c r="G121" s="788"/>
      <c r="H121" s="788"/>
      <c r="I121" s="817"/>
      <c r="J121" s="815"/>
      <c r="K121" s="815"/>
      <c r="L121" s="820"/>
      <c r="M121" s="650" t="str">
        <f t="shared" si="7"/>
        <v/>
      </c>
      <c r="N121" s="775"/>
      <c r="O121" s="407"/>
      <c r="P121" s="857"/>
      <c r="Q121" s="408"/>
      <c r="R121" s="731" t="str">
        <f t="shared" si="15"/>
        <v>00002.5</v>
      </c>
      <c r="S121" s="732">
        <v>4</v>
      </c>
      <c r="T121" s="735" t="str">
        <f t="shared" si="9"/>
        <v>4</v>
      </c>
      <c r="U121" s="733">
        <f t="shared" si="16"/>
        <v>0</v>
      </c>
      <c r="V121" s="733">
        <f t="shared" si="17"/>
        <v>0</v>
      </c>
      <c r="W121" s="733">
        <f t="shared" si="18"/>
        <v>0</v>
      </c>
      <c r="X121" s="733">
        <f t="shared" si="19"/>
        <v>0</v>
      </c>
      <c r="Y121" s="736">
        <f t="shared" si="20"/>
        <v>2.5</v>
      </c>
      <c r="Z121" s="410">
        <v>0</v>
      </c>
    </row>
    <row r="122" spans="1:27" s="410" customFormat="1" ht="30" customHeight="1">
      <c r="A122" s="818" t="s">
        <v>316</v>
      </c>
      <c r="B122" s="818" t="s">
        <v>316</v>
      </c>
      <c r="C122" s="802"/>
      <c r="D122" s="812"/>
      <c r="E122" s="811"/>
      <c r="F122" s="811"/>
      <c r="G122" s="788"/>
      <c r="H122" s="788"/>
      <c r="I122" s="815"/>
      <c r="J122" s="815"/>
      <c r="K122" s="815"/>
      <c r="L122" s="820"/>
      <c r="M122" s="650" t="str">
        <f t="shared" si="7"/>
        <v/>
      </c>
      <c r="N122" s="775"/>
      <c r="O122" s="407"/>
      <c r="P122" s="857"/>
      <c r="Q122" s="408"/>
      <c r="R122" s="731" t="str">
        <f t="shared" si="15"/>
        <v>00002.5</v>
      </c>
      <c r="S122" s="732">
        <v>4</v>
      </c>
      <c r="T122" s="735" t="str">
        <f t="shared" si="9"/>
        <v>4</v>
      </c>
      <c r="U122" s="733">
        <f t="shared" si="16"/>
        <v>0</v>
      </c>
      <c r="V122" s="733">
        <f t="shared" si="17"/>
        <v>0</v>
      </c>
      <c r="W122" s="733">
        <f t="shared" si="18"/>
        <v>0</v>
      </c>
      <c r="X122" s="733">
        <f t="shared" si="19"/>
        <v>0</v>
      </c>
      <c r="Y122" s="736">
        <f t="shared" si="20"/>
        <v>2.5</v>
      </c>
      <c r="Z122" s="410">
        <v>0</v>
      </c>
    </row>
    <row r="123" spans="1:27" s="410" customFormat="1" ht="30" customHeight="1">
      <c r="A123" s="818" t="s">
        <v>317</v>
      </c>
      <c r="B123" s="818" t="s">
        <v>317</v>
      </c>
      <c r="C123" s="802"/>
      <c r="D123" s="812"/>
      <c r="E123" s="811"/>
      <c r="F123" s="811"/>
      <c r="G123" s="788"/>
      <c r="H123" s="788"/>
      <c r="I123" s="815"/>
      <c r="J123" s="815"/>
      <c r="K123" s="815"/>
      <c r="L123" s="820"/>
      <c r="M123" s="650" t="str">
        <f t="shared" si="7"/>
        <v/>
      </c>
      <c r="N123" s="775"/>
      <c r="O123" s="407"/>
      <c r="P123" s="857"/>
      <c r="Q123" s="408"/>
      <c r="R123" s="731" t="str">
        <f t="shared" si="15"/>
        <v>00002.5</v>
      </c>
      <c r="S123" s="732">
        <v>4</v>
      </c>
      <c r="T123" s="735" t="str">
        <f t="shared" si="9"/>
        <v>4</v>
      </c>
      <c r="U123" s="733">
        <f t="shared" si="16"/>
        <v>0</v>
      </c>
      <c r="V123" s="733">
        <f t="shared" si="17"/>
        <v>0</v>
      </c>
      <c r="W123" s="733">
        <f t="shared" si="18"/>
        <v>0</v>
      </c>
      <c r="X123" s="733">
        <f t="shared" si="19"/>
        <v>0</v>
      </c>
      <c r="Y123" s="736">
        <f t="shared" si="20"/>
        <v>2.5</v>
      </c>
      <c r="Z123" s="410">
        <v>0</v>
      </c>
    </row>
    <row r="124" spans="1:27" s="410" customFormat="1" ht="30" customHeight="1">
      <c r="A124" s="818" t="s">
        <v>318</v>
      </c>
      <c r="B124" s="818" t="s">
        <v>318</v>
      </c>
      <c r="C124" s="802"/>
      <c r="D124" s="812"/>
      <c r="E124" s="811"/>
      <c r="F124" s="811"/>
      <c r="G124" s="788"/>
      <c r="H124" s="788"/>
      <c r="I124" s="817"/>
      <c r="J124" s="817"/>
      <c r="K124" s="817"/>
      <c r="L124" s="820"/>
      <c r="M124" s="650" t="str">
        <f t="shared" si="7"/>
        <v/>
      </c>
      <c r="N124" s="775"/>
      <c r="O124" s="407"/>
      <c r="P124" s="857"/>
      <c r="Q124" s="408"/>
      <c r="R124" s="731" t="str">
        <f t="shared" si="15"/>
        <v>00002.5</v>
      </c>
      <c r="S124" s="732">
        <v>4</v>
      </c>
      <c r="T124" s="735" t="str">
        <f t="shared" si="9"/>
        <v>4</v>
      </c>
      <c r="U124" s="733">
        <f t="shared" si="16"/>
        <v>0</v>
      </c>
      <c r="V124" s="733">
        <f t="shared" si="17"/>
        <v>0</v>
      </c>
      <c r="W124" s="733">
        <f t="shared" si="18"/>
        <v>0</v>
      </c>
      <c r="X124" s="733">
        <f t="shared" si="19"/>
        <v>0</v>
      </c>
      <c r="Y124" s="736">
        <f t="shared" si="20"/>
        <v>2.5</v>
      </c>
      <c r="Z124" s="410">
        <v>0</v>
      </c>
    </row>
    <row r="125" spans="1:27" s="410" customFormat="1" ht="30" customHeight="1">
      <c r="A125" s="818" t="s">
        <v>319</v>
      </c>
      <c r="B125" s="818" t="s">
        <v>319</v>
      </c>
      <c r="C125" s="799"/>
      <c r="D125" s="812"/>
      <c r="E125" s="813"/>
      <c r="F125" s="813"/>
      <c r="G125" s="790"/>
      <c r="H125" s="790"/>
      <c r="I125" s="817"/>
      <c r="J125" s="817"/>
      <c r="K125" s="817"/>
      <c r="L125" s="820"/>
      <c r="M125" s="650" t="str">
        <f t="shared" si="7"/>
        <v/>
      </c>
      <c r="N125" s="775"/>
      <c r="O125" s="407"/>
      <c r="P125" s="857"/>
      <c r="Q125" s="408"/>
      <c r="R125" s="731" t="str">
        <f t="shared" si="15"/>
        <v>00002.5</v>
      </c>
      <c r="S125" s="732">
        <v>4</v>
      </c>
      <c r="T125" s="735" t="str">
        <f t="shared" si="9"/>
        <v>4</v>
      </c>
      <c r="U125" s="733">
        <f t="shared" si="16"/>
        <v>0</v>
      </c>
      <c r="V125" s="733">
        <f t="shared" si="17"/>
        <v>0</v>
      </c>
      <c r="W125" s="733">
        <f t="shared" si="18"/>
        <v>0</v>
      </c>
      <c r="X125" s="733">
        <f t="shared" si="19"/>
        <v>0</v>
      </c>
      <c r="Y125" s="736">
        <f t="shared" si="20"/>
        <v>2.5</v>
      </c>
      <c r="Z125" s="410">
        <v>0</v>
      </c>
    </row>
    <row r="126" spans="1:27" s="410" customFormat="1" ht="30" customHeight="1">
      <c r="A126" s="818" t="s">
        <v>320</v>
      </c>
      <c r="B126" s="818" t="s">
        <v>320</v>
      </c>
      <c r="C126" s="799"/>
      <c r="D126" s="812"/>
      <c r="E126" s="813"/>
      <c r="F126" s="813"/>
      <c r="G126" s="790"/>
      <c r="H126" s="793"/>
      <c r="I126" s="817"/>
      <c r="J126" s="817"/>
      <c r="K126" s="817"/>
      <c r="L126" s="820"/>
      <c r="M126" s="650" t="str">
        <f t="shared" si="7"/>
        <v/>
      </c>
      <c r="N126" s="775"/>
      <c r="O126" s="407"/>
      <c r="P126" s="857"/>
      <c r="Q126" s="408"/>
      <c r="R126" s="731" t="str">
        <f t="shared" si="15"/>
        <v>00002.5</v>
      </c>
      <c r="S126" s="732">
        <v>4</v>
      </c>
      <c r="T126" s="735" t="str">
        <f t="shared" si="9"/>
        <v>4</v>
      </c>
      <c r="U126" s="733">
        <f t="shared" si="16"/>
        <v>0</v>
      </c>
      <c r="V126" s="733">
        <f t="shared" si="17"/>
        <v>0</v>
      </c>
      <c r="W126" s="733">
        <f t="shared" si="18"/>
        <v>0</v>
      </c>
      <c r="X126" s="733">
        <f t="shared" si="19"/>
        <v>0</v>
      </c>
      <c r="Y126" s="736">
        <f t="shared" si="20"/>
        <v>2.5</v>
      </c>
      <c r="Z126" s="410">
        <v>0</v>
      </c>
    </row>
    <row r="127" spans="1:27" s="410" customFormat="1" ht="30" customHeight="1">
      <c r="A127" s="818" t="s">
        <v>321</v>
      </c>
      <c r="B127" s="818" t="s">
        <v>321</v>
      </c>
      <c r="C127" s="799"/>
      <c r="D127" s="812"/>
      <c r="E127" s="811"/>
      <c r="F127" s="811"/>
      <c r="G127" s="788"/>
      <c r="H127" s="788"/>
      <c r="I127" s="817"/>
      <c r="J127" s="817"/>
      <c r="K127" s="817"/>
      <c r="L127" s="820"/>
      <c r="M127" s="650" t="str">
        <f t="shared" ref="M127:M158" si="21">CONCATENATE(D127,G127)</f>
        <v/>
      </c>
      <c r="N127" s="775"/>
      <c r="O127" s="407"/>
      <c r="P127" s="857"/>
      <c r="Q127" s="655"/>
      <c r="R127" s="731" t="str">
        <f t="shared" si="15"/>
        <v>00002.5</v>
      </c>
      <c r="S127" s="732">
        <v>4</v>
      </c>
      <c r="T127" s="735" t="str">
        <f t="shared" ref="T127:T157" si="22">S127&amp;D127</f>
        <v>4</v>
      </c>
      <c r="U127" s="733">
        <f t="shared" si="16"/>
        <v>0</v>
      </c>
      <c r="V127" s="733">
        <f t="shared" si="17"/>
        <v>0</v>
      </c>
      <c r="W127" s="733">
        <f t="shared" si="18"/>
        <v>0</v>
      </c>
      <c r="X127" s="733">
        <f t="shared" si="19"/>
        <v>0</v>
      </c>
      <c r="Y127" s="736">
        <f t="shared" si="20"/>
        <v>2.5</v>
      </c>
      <c r="Z127" s="410">
        <v>0</v>
      </c>
    </row>
    <row r="128" spans="1:27" s="410" customFormat="1" ht="30" customHeight="1">
      <c r="A128" s="818" t="s">
        <v>322</v>
      </c>
      <c r="B128" s="818" t="s">
        <v>322</v>
      </c>
      <c r="C128" s="802"/>
      <c r="D128" s="812"/>
      <c r="E128" s="811"/>
      <c r="F128" s="811"/>
      <c r="G128" s="790"/>
      <c r="H128" s="790"/>
      <c r="I128" s="815"/>
      <c r="J128" s="815"/>
      <c r="K128" s="815"/>
      <c r="L128" s="820"/>
      <c r="M128" s="650" t="str">
        <f t="shared" si="21"/>
        <v/>
      </c>
      <c r="N128" s="775"/>
      <c r="O128" s="407"/>
      <c r="P128" s="857"/>
      <c r="Q128" s="408"/>
      <c r="R128" s="731" t="str">
        <f t="shared" si="15"/>
        <v>00002.5</v>
      </c>
      <c r="S128" s="732">
        <v>4</v>
      </c>
      <c r="T128" s="735" t="str">
        <f t="shared" si="22"/>
        <v>4</v>
      </c>
      <c r="U128" s="733">
        <f t="shared" si="16"/>
        <v>0</v>
      </c>
      <c r="V128" s="733">
        <f t="shared" si="17"/>
        <v>0</v>
      </c>
      <c r="W128" s="733">
        <f t="shared" si="18"/>
        <v>0</v>
      </c>
      <c r="X128" s="733">
        <f t="shared" si="19"/>
        <v>0</v>
      </c>
      <c r="Y128" s="736">
        <f t="shared" si="20"/>
        <v>2.5</v>
      </c>
      <c r="Z128" s="410">
        <v>0</v>
      </c>
    </row>
    <row r="129" spans="1:27" s="410" customFormat="1" ht="30" customHeight="1">
      <c r="A129" s="818" t="s">
        <v>323</v>
      </c>
      <c r="B129" s="818" t="s">
        <v>323</v>
      </c>
      <c r="C129" s="799"/>
      <c r="D129" s="812"/>
      <c r="E129" s="811"/>
      <c r="F129" s="811"/>
      <c r="G129" s="790"/>
      <c r="H129" s="790"/>
      <c r="I129" s="815"/>
      <c r="J129" s="815"/>
      <c r="K129" s="815"/>
      <c r="L129" s="820"/>
      <c r="M129" s="650" t="str">
        <f t="shared" si="21"/>
        <v/>
      </c>
      <c r="N129" s="775"/>
      <c r="O129" s="407"/>
      <c r="P129" s="857"/>
      <c r="Q129" s="408"/>
      <c r="R129" s="731" t="str">
        <f t="shared" si="15"/>
        <v>00002.5</v>
      </c>
      <c r="S129" s="732">
        <v>4</v>
      </c>
      <c r="T129" s="735" t="str">
        <f t="shared" si="22"/>
        <v>4</v>
      </c>
      <c r="U129" s="733">
        <f t="shared" si="16"/>
        <v>0</v>
      </c>
      <c r="V129" s="733">
        <f t="shared" si="17"/>
        <v>0</v>
      </c>
      <c r="W129" s="733">
        <f t="shared" si="18"/>
        <v>0</v>
      </c>
      <c r="X129" s="733">
        <f t="shared" si="19"/>
        <v>0</v>
      </c>
      <c r="Y129" s="736">
        <f t="shared" si="20"/>
        <v>2.5</v>
      </c>
      <c r="Z129" s="410">
        <v>0</v>
      </c>
    </row>
    <row r="130" spans="1:27" s="410" customFormat="1" ht="30" customHeight="1">
      <c r="A130" s="818" t="s">
        <v>324</v>
      </c>
      <c r="B130" s="818" t="s">
        <v>324</v>
      </c>
      <c r="C130" s="799"/>
      <c r="D130" s="812"/>
      <c r="E130" s="811"/>
      <c r="F130" s="811"/>
      <c r="G130" s="788"/>
      <c r="H130" s="788"/>
      <c r="I130" s="815"/>
      <c r="J130" s="815"/>
      <c r="K130" s="815"/>
      <c r="L130" s="820"/>
      <c r="M130" s="650" t="str">
        <f t="shared" si="21"/>
        <v/>
      </c>
      <c r="N130" s="775"/>
      <c r="O130" s="407"/>
      <c r="P130" s="857"/>
      <c r="Q130" s="408"/>
      <c r="R130" s="731" t="str">
        <f t="shared" si="15"/>
        <v>00002.5</v>
      </c>
      <c r="S130" s="732">
        <v>4</v>
      </c>
      <c r="T130" s="735" t="str">
        <f t="shared" si="22"/>
        <v>4</v>
      </c>
      <c r="U130" s="733">
        <f t="shared" si="16"/>
        <v>0</v>
      </c>
      <c r="V130" s="733">
        <f t="shared" si="17"/>
        <v>0</v>
      </c>
      <c r="W130" s="733">
        <f t="shared" si="18"/>
        <v>0</v>
      </c>
      <c r="X130" s="733">
        <f t="shared" si="19"/>
        <v>0</v>
      </c>
      <c r="Y130" s="736">
        <f t="shared" si="20"/>
        <v>2.5</v>
      </c>
      <c r="Z130" s="410">
        <v>0</v>
      </c>
    </row>
    <row r="131" spans="1:27" s="410" customFormat="1" ht="30" customHeight="1">
      <c r="A131" s="818" t="s">
        <v>325</v>
      </c>
      <c r="B131" s="818" t="s">
        <v>325</v>
      </c>
      <c r="C131" s="799"/>
      <c r="D131" s="812"/>
      <c r="E131" s="811"/>
      <c r="F131" s="811"/>
      <c r="G131" s="788"/>
      <c r="H131" s="788"/>
      <c r="I131" s="815"/>
      <c r="J131" s="815"/>
      <c r="K131" s="815"/>
      <c r="L131" s="820"/>
      <c r="M131" s="650" t="str">
        <f t="shared" si="21"/>
        <v/>
      </c>
      <c r="N131" s="775"/>
      <c r="O131" s="407"/>
      <c r="P131" s="857"/>
      <c r="Q131" s="408"/>
      <c r="R131" s="731" t="str">
        <f t="shared" si="15"/>
        <v>00002.5</v>
      </c>
      <c r="S131" s="732">
        <v>4</v>
      </c>
      <c r="T131" s="735" t="str">
        <f t="shared" si="22"/>
        <v>4</v>
      </c>
      <c r="U131" s="733">
        <f t="shared" si="16"/>
        <v>0</v>
      </c>
      <c r="V131" s="733">
        <f t="shared" si="17"/>
        <v>0</v>
      </c>
      <c r="W131" s="733">
        <f t="shared" si="18"/>
        <v>0</v>
      </c>
      <c r="X131" s="733">
        <f t="shared" si="19"/>
        <v>0</v>
      </c>
      <c r="Y131" s="736">
        <f t="shared" si="20"/>
        <v>2.5</v>
      </c>
      <c r="Z131" s="410">
        <v>0</v>
      </c>
    </row>
    <row r="132" spans="1:27" s="410" customFormat="1" ht="30" customHeight="1">
      <c r="A132" s="818" t="s">
        <v>326</v>
      </c>
      <c r="B132" s="818" t="s">
        <v>326</v>
      </c>
      <c r="C132" s="799"/>
      <c r="D132" s="812"/>
      <c r="E132" s="811"/>
      <c r="F132" s="811"/>
      <c r="G132" s="788"/>
      <c r="H132" s="788"/>
      <c r="I132" s="815"/>
      <c r="J132" s="815"/>
      <c r="K132" s="815"/>
      <c r="L132" s="820"/>
      <c r="M132" s="650" t="str">
        <f t="shared" si="21"/>
        <v/>
      </c>
      <c r="N132" s="775"/>
      <c r="O132" s="407"/>
      <c r="P132" s="857"/>
      <c r="Q132" s="408"/>
      <c r="R132" s="731" t="str">
        <f t="shared" si="15"/>
        <v>00002.5</v>
      </c>
      <c r="S132" s="732">
        <v>4</v>
      </c>
      <c r="T132" s="735" t="str">
        <f t="shared" si="22"/>
        <v>4</v>
      </c>
      <c r="U132" s="733">
        <f t="shared" si="16"/>
        <v>0</v>
      </c>
      <c r="V132" s="733">
        <f t="shared" si="17"/>
        <v>0</v>
      </c>
      <c r="W132" s="733">
        <f t="shared" si="18"/>
        <v>0</v>
      </c>
      <c r="X132" s="733">
        <f t="shared" si="19"/>
        <v>0</v>
      </c>
      <c r="Y132" s="736">
        <f t="shared" si="20"/>
        <v>2.5</v>
      </c>
      <c r="Z132" s="410">
        <v>0</v>
      </c>
    </row>
    <row r="133" spans="1:27" s="410" customFormat="1" ht="30" customHeight="1">
      <c r="A133" s="818" t="s">
        <v>327</v>
      </c>
      <c r="B133" s="818" t="s">
        <v>327</v>
      </c>
      <c r="C133" s="799"/>
      <c r="D133" s="812"/>
      <c r="E133" s="811"/>
      <c r="F133" s="811"/>
      <c r="G133" s="788"/>
      <c r="H133" s="788"/>
      <c r="I133" s="815"/>
      <c r="J133" s="815"/>
      <c r="K133" s="815"/>
      <c r="L133" s="820"/>
      <c r="M133" s="650" t="str">
        <f t="shared" si="21"/>
        <v/>
      </c>
      <c r="N133" s="775"/>
      <c r="O133" s="407"/>
      <c r="P133" s="857"/>
      <c r="Q133" s="408"/>
      <c r="R133" s="731" t="str">
        <f t="shared" si="15"/>
        <v>00002.5</v>
      </c>
      <c r="S133" s="732">
        <v>4</v>
      </c>
      <c r="T133" s="735" t="str">
        <f t="shared" si="22"/>
        <v>4</v>
      </c>
      <c r="U133" s="733">
        <f t="shared" si="16"/>
        <v>0</v>
      </c>
      <c r="V133" s="733">
        <f t="shared" si="17"/>
        <v>0</v>
      </c>
      <c r="W133" s="733">
        <f t="shared" si="18"/>
        <v>0</v>
      </c>
      <c r="X133" s="733">
        <f t="shared" si="19"/>
        <v>0</v>
      </c>
      <c r="Y133" s="736">
        <f t="shared" si="20"/>
        <v>2.5</v>
      </c>
      <c r="Z133" s="410">
        <v>0</v>
      </c>
    </row>
    <row r="134" spans="1:27" s="410" customFormat="1" ht="30" customHeight="1">
      <c r="A134" s="818" t="s">
        <v>328</v>
      </c>
      <c r="B134" s="818" t="s">
        <v>328</v>
      </c>
      <c r="C134" s="802"/>
      <c r="D134" s="812"/>
      <c r="E134" s="811"/>
      <c r="F134" s="811"/>
      <c r="G134" s="788"/>
      <c r="H134" s="788"/>
      <c r="I134" s="815"/>
      <c r="J134" s="815"/>
      <c r="K134" s="815"/>
      <c r="L134" s="820"/>
      <c r="M134" s="650" t="str">
        <f t="shared" si="21"/>
        <v/>
      </c>
      <c r="N134" s="775"/>
      <c r="O134" s="407"/>
      <c r="P134" s="857"/>
      <c r="Q134" s="408"/>
      <c r="R134" s="731" t="str">
        <f t="shared" si="15"/>
        <v>00002.5</v>
      </c>
      <c r="S134" s="732">
        <v>4</v>
      </c>
      <c r="T134" s="735" t="str">
        <f t="shared" si="22"/>
        <v>4</v>
      </c>
      <c r="U134" s="733">
        <f t="shared" si="16"/>
        <v>0</v>
      </c>
      <c r="V134" s="733">
        <f t="shared" si="17"/>
        <v>0</v>
      </c>
      <c r="W134" s="733">
        <f t="shared" si="18"/>
        <v>0</v>
      </c>
      <c r="X134" s="733">
        <f t="shared" si="19"/>
        <v>0</v>
      </c>
      <c r="Y134" s="736">
        <f t="shared" si="20"/>
        <v>2.5</v>
      </c>
      <c r="Z134" s="410">
        <v>0</v>
      </c>
    </row>
    <row r="135" spans="1:27" s="410" customFormat="1" ht="30" customHeight="1">
      <c r="A135" s="818" t="s">
        <v>329</v>
      </c>
      <c r="B135" s="818" t="s">
        <v>329</v>
      </c>
      <c r="C135" s="802"/>
      <c r="D135" s="812"/>
      <c r="E135" s="811"/>
      <c r="F135" s="811"/>
      <c r="G135" s="788"/>
      <c r="H135" s="788"/>
      <c r="I135" s="815"/>
      <c r="J135" s="815"/>
      <c r="K135" s="815"/>
      <c r="L135" s="820"/>
      <c r="M135" s="650" t="str">
        <f t="shared" si="21"/>
        <v/>
      </c>
      <c r="N135" s="775"/>
      <c r="O135" s="407"/>
      <c r="P135" s="857"/>
      <c r="Q135" s="455"/>
      <c r="R135" s="731" t="str">
        <f t="shared" si="15"/>
        <v>00002.5</v>
      </c>
      <c r="S135" s="732">
        <v>4</v>
      </c>
      <c r="T135" s="735" t="str">
        <f t="shared" si="22"/>
        <v>4</v>
      </c>
      <c r="U135" s="733">
        <f t="shared" si="16"/>
        <v>0</v>
      </c>
      <c r="V135" s="733">
        <f t="shared" si="17"/>
        <v>0</v>
      </c>
      <c r="W135" s="733">
        <f t="shared" si="18"/>
        <v>0</v>
      </c>
      <c r="X135" s="733">
        <f t="shared" si="19"/>
        <v>0</v>
      </c>
      <c r="Y135" s="736">
        <f t="shared" si="20"/>
        <v>2.5</v>
      </c>
      <c r="Z135" s="410">
        <v>0</v>
      </c>
    </row>
    <row r="136" spans="1:27" s="410" customFormat="1" ht="30" customHeight="1">
      <c r="A136" s="804"/>
      <c r="B136" s="804"/>
      <c r="C136" s="805" t="s">
        <v>38</v>
      </c>
      <c r="D136" s="806"/>
      <c r="E136" s="801">
        <f>SUM(E116:E135)</f>
        <v>0</v>
      </c>
      <c r="F136" s="801">
        <f>SUM(F116:F135)</f>
        <v>0</v>
      </c>
      <c r="G136" s="800"/>
      <c r="H136" s="800"/>
      <c r="I136" s="800"/>
      <c r="J136" s="800"/>
      <c r="K136" s="800"/>
      <c r="L136" s="807"/>
      <c r="M136" s="650" t="str">
        <f t="shared" si="21"/>
        <v/>
      </c>
      <c r="N136" s="775"/>
      <c r="O136" s="407"/>
      <c r="P136" s="857"/>
      <c r="R136" s="731"/>
      <c r="S136" s="732"/>
      <c r="T136" s="735" t="str">
        <f t="shared" si="22"/>
        <v/>
      </c>
      <c r="U136" s="733">
        <f t="shared" si="16"/>
        <v>0</v>
      </c>
      <c r="V136" s="733">
        <f t="shared" si="17"/>
        <v>0</v>
      </c>
      <c r="W136" s="733">
        <f t="shared" si="18"/>
        <v>0</v>
      </c>
      <c r="X136" s="733">
        <f t="shared" si="19"/>
        <v>0</v>
      </c>
      <c r="Y136" s="736">
        <f t="shared" si="20"/>
        <v>2.5</v>
      </c>
    </row>
    <row r="137" spans="1:27" s="410" customFormat="1" ht="30" customHeight="1">
      <c r="A137" s="818" t="s">
        <v>404</v>
      </c>
      <c r="B137" s="818" t="s">
        <v>404</v>
      </c>
      <c r="C137" s="802"/>
      <c r="D137" s="812"/>
      <c r="E137" s="811"/>
      <c r="F137" s="811"/>
      <c r="G137" s="788"/>
      <c r="H137" s="788"/>
      <c r="I137" s="815"/>
      <c r="J137" s="815"/>
      <c r="K137" s="815"/>
      <c r="L137" s="820"/>
      <c r="M137" s="650" t="str">
        <f t="shared" si="21"/>
        <v/>
      </c>
      <c r="N137" s="775"/>
      <c r="O137" s="407"/>
      <c r="P137" s="857"/>
      <c r="Q137" s="455"/>
      <c r="R137" s="731" t="str">
        <f t="shared" si="15"/>
        <v>00002.5</v>
      </c>
      <c r="S137" s="732">
        <v>4</v>
      </c>
      <c r="T137" s="735" t="str">
        <f t="shared" si="22"/>
        <v>4</v>
      </c>
      <c r="U137" s="733">
        <f t="shared" si="16"/>
        <v>0</v>
      </c>
      <c r="V137" s="733">
        <f t="shared" si="17"/>
        <v>0</v>
      </c>
      <c r="W137" s="733">
        <f t="shared" si="18"/>
        <v>0</v>
      </c>
      <c r="X137" s="733">
        <f t="shared" si="19"/>
        <v>0</v>
      </c>
      <c r="Y137" s="736">
        <f t="shared" si="20"/>
        <v>2.5</v>
      </c>
      <c r="Z137" s="410">
        <v>0</v>
      </c>
    </row>
    <row r="138" spans="1:27" s="410" customFormat="1" ht="30" customHeight="1">
      <c r="A138" s="818" t="s">
        <v>330</v>
      </c>
      <c r="B138" s="818" t="s">
        <v>330</v>
      </c>
      <c r="C138" s="802"/>
      <c r="D138" s="812"/>
      <c r="E138" s="811"/>
      <c r="F138" s="811"/>
      <c r="G138" s="788"/>
      <c r="H138" s="788"/>
      <c r="I138" s="815"/>
      <c r="J138" s="815"/>
      <c r="K138" s="815"/>
      <c r="L138" s="820"/>
      <c r="M138" s="650" t="str">
        <f t="shared" si="21"/>
        <v/>
      </c>
      <c r="N138" s="775"/>
      <c r="O138" s="407"/>
      <c r="P138" s="857"/>
      <c r="Q138" s="455"/>
      <c r="R138" s="731" t="str">
        <f t="shared" si="15"/>
        <v>00002.5</v>
      </c>
      <c r="S138" s="732">
        <v>4</v>
      </c>
      <c r="T138" s="735" t="str">
        <f t="shared" si="22"/>
        <v>4</v>
      </c>
      <c r="U138" s="733">
        <f t="shared" si="16"/>
        <v>0</v>
      </c>
      <c r="V138" s="733">
        <f t="shared" si="17"/>
        <v>0</v>
      </c>
      <c r="W138" s="733">
        <f t="shared" si="18"/>
        <v>0</v>
      </c>
      <c r="X138" s="733">
        <f t="shared" si="19"/>
        <v>0</v>
      </c>
      <c r="Y138" s="736">
        <f t="shared" si="20"/>
        <v>2.5</v>
      </c>
      <c r="Z138" s="410">
        <v>0</v>
      </c>
    </row>
    <row r="139" spans="1:27" s="410" customFormat="1" ht="30" customHeight="1">
      <c r="A139" s="818" t="s">
        <v>331</v>
      </c>
      <c r="B139" s="818" t="s">
        <v>331</v>
      </c>
      <c r="C139" s="814"/>
      <c r="D139" s="812"/>
      <c r="E139" s="813"/>
      <c r="F139" s="813"/>
      <c r="G139" s="790"/>
      <c r="H139" s="790"/>
      <c r="I139" s="815"/>
      <c r="J139" s="815"/>
      <c r="K139" s="815"/>
      <c r="L139" s="820"/>
      <c r="M139" s="650" t="str">
        <f t="shared" si="21"/>
        <v/>
      </c>
      <c r="N139" s="775"/>
      <c r="O139" s="407"/>
      <c r="P139" s="857"/>
      <c r="Q139" s="455"/>
      <c r="R139" s="731" t="str">
        <f t="shared" si="15"/>
        <v>00002.5</v>
      </c>
      <c r="S139" s="732">
        <v>4</v>
      </c>
      <c r="T139" s="735" t="str">
        <f t="shared" si="22"/>
        <v>4</v>
      </c>
      <c r="U139" s="733">
        <f t="shared" si="16"/>
        <v>0</v>
      </c>
      <c r="V139" s="733">
        <f t="shared" si="17"/>
        <v>0</v>
      </c>
      <c r="W139" s="733">
        <f t="shared" si="18"/>
        <v>0</v>
      </c>
      <c r="X139" s="733">
        <f t="shared" si="19"/>
        <v>0</v>
      </c>
      <c r="Y139" s="736">
        <f t="shared" si="20"/>
        <v>2.5</v>
      </c>
      <c r="Z139" s="410">
        <v>0</v>
      </c>
    </row>
    <row r="140" spans="1:27" s="410" customFormat="1" ht="30" customHeight="1">
      <c r="A140" s="818" t="s">
        <v>332</v>
      </c>
      <c r="B140" s="818" t="s">
        <v>332</v>
      </c>
      <c r="C140" s="814"/>
      <c r="D140" s="812"/>
      <c r="E140" s="811"/>
      <c r="F140" s="811"/>
      <c r="G140" s="788"/>
      <c r="H140" s="788"/>
      <c r="I140" s="815"/>
      <c r="J140" s="815"/>
      <c r="K140" s="815"/>
      <c r="L140" s="820"/>
      <c r="M140" s="650" t="str">
        <f t="shared" si="21"/>
        <v/>
      </c>
      <c r="N140" s="775"/>
      <c r="O140" s="407"/>
      <c r="P140" s="857"/>
      <c r="Q140" s="408"/>
      <c r="R140" s="731" t="str">
        <f t="shared" si="15"/>
        <v>00002.5</v>
      </c>
      <c r="S140" s="732">
        <v>4</v>
      </c>
      <c r="T140" s="735" t="str">
        <f t="shared" si="22"/>
        <v>4</v>
      </c>
      <c r="U140" s="733">
        <f t="shared" si="16"/>
        <v>0</v>
      </c>
      <c r="V140" s="733">
        <f t="shared" si="17"/>
        <v>0</v>
      </c>
      <c r="W140" s="733">
        <f t="shared" si="18"/>
        <v>0</v>
      </c>
      <c r="X140" s="733">
        <f t="shared" si="19"/>
        <v>0</v>
      </c>
      <c r="Y140" s="736">
        <f t="shared" si="20"/>
        <v>2.5</v>
      </c>
      <c r="Z140" s="408">
        <v>0</v>
      </c>
      <c r="AA140" s="408"/>
    </row>
    <row r="141" spans="1:27" s="410" customFormat="1" ht="30" customHeight="1">
      <c r="A141" s="818"/>
      <c r="B141" s="818"/>
      <c r="C141" s="814"/>
      <c r="D141" s="812"/>
      <c r="E141" s="811"/>
      <c r="F141" s="811"/>
      <c r="G141" s="788"/>
      <c r="H141" s="788"/>
      <c r="I141" s="815"/>
      <c r="J141" s="815"/>
      <c r="K141" s="815"/>
      <c r="L141" s="820"/>
      <c r="M141" s="650" t="str">
        <f t="shared" si="21"/>
        <v/>
      </c>
      <c r="N141" s="775"/>
      <c r="O141" s="407"/>
      <c r="P141" s="857"/>
      <c r="Q141" s="455"/>
      <c r="R141" s="408"/>
      <c r="S141" s="732"/>
      <c r="T141" s="735" t="str">
        <f t="shared" si="22"/>
        <v/>
      </c>
      <c r="U141" s="733">
        <f t="shared" si="16"/>
        <v>0</v>
      </c>
      <c r="V141" s="733">
        <f t="shared" si="17"/>
        <v>0</v>
      </c>
      <c r="W141" s="733">
        <f t="shared" si="18"/>
        <v>0</v>
      </c>
      <c r="X141" s="733">
        <f t="shared" si="19"/>
        <v>0</v>
      </c>
      <c r="Y141" s="736">
        <f t="shared" si="20"/>
        <v>2.5</v>
      </c>
      <c r="Z141" s="408">
        <v>0</v>
      </c>
      <c r="AA141" s="408"/>
    </row>
    <row r="142" spans="1:27" s="410" customFormat="1" ht="30" customHeight="1">
      <c r="A142" s="818"/>
      <c r="B142" s="818"/>
      <c r="C142" s="814"/>
      <c r="D142" s="812"/>
      <c r="E142" s="811"/>
      <c r="F142" s="811"/>
      <c r="G142" s="788"/>
      <c r="H142" s="788"/>
      <c r="I142" s="815"/>
      <c r="J142" s="815"/>
      <c r="K142" s="815"/>
      <c r="L142" s="820"/>
      <c r="M142" s="650" t="str">
        <f t="shared" si="21"/>
        <v/>
      </c>
      <c r="N142" s="775"/>
      <c r="O142" s="407"/>
      <c r="P142" s="857"/>
      <c r="Q142" s="408"/>
      <c r="R142" s="408"/>
      <c r="S142" s="732"/>
      <c r="T142" s="735" t="str">
        <f t="shared" si="22"/>
        <v/>
      </c>
      <c r="U142" s="733">
        <f t="shared" si="16"/>
        <v>0</v>
      </c>
      <c r="V142" s="733">
        <f t="shared" si="17"/>
        <v>0</v>
      </c>
      <c r="W142" s="733">
        <f t="shared" si="18"/>
        <v>0</v>
      </c>
      <c r="X142" s="733">
        <f t="shared" si="19"/>
        <v>0</v>
      </c>
      <c r="Y142" s="736">
        <f t="shared" si="20"/>
        <v>2.5</v>
      </c>
      <c r="Z142" s="410">
        <v>0</v>
      </c>
    </row>
    <row r="143" spans="1:27" s="410" customFormat="1" ht="30" customHeight="1">
      <c r="A143" s="818"/>
      <c r="B143" s="818"/>
      <c r="C143" s="814"/>
      <c r="D143" s="812"/>
      <c r="E143" s="811"/>
      <c r="F143" s="811"/>
      <c r="G143" s="788"/>
      <c r="H143" s="788"/>
      <c r="I143" s="815"/>
      <c r="J143" s="815"/>
      <c r="K143" s="815"/>
      <c r="L143" s="820"/>
      <c r="M143" s="650" t="str">
        <f t="shared" si="21"/>
        <v/>
      </c>
      <c r="N143" s="775"/>
      <c r="O143" s="407"/>
      <c r="P143" s="857"/>
      <c r="Q143" s="408"/>
      <c r="R143" s="408"/>
      <c r="S143" s="732"/>
      <c r="T143" s="735" t="str">
        <f t="shared" si="22"/>
        <v/>
      </c>
      <c r="U143" s="733">
        <f t="shared" si="16"/>
        <v>0</v>
      </c>
      <c r="V143" s="733">
        <f t="shared" si="17"/>
        <v>0</v>
      </c>
      <c r="W143" s="733">
        <f t="shared" si="18"/>
        <v>0</v>
      </c>
      <c r="X143" s="733">
        <f t="shared" si="19"/>
        <v>0</v>
      </c>
      <c r="Y143" s="736">
        <f t="shared" si="20"/>
        <v>2.5</v>
      </c>
      <c r="Z143" s="410">
        <v>0</v>
      </c>
    </row>
    <row r="144" spans="1:27" s="410" customFormat="1" ht="30" customHeight="1">
      <c r="A144" s="818"/>
      <c r="B144" s="818"/>
      <c r="C144" s="814"/>
      <c r="D144" s="812"/>
      <c r="E144" s="811"/>
      <c r="F144" s="811"/>
      <c r="G144" s="788"/>
      <c r="H144" s="788"/>
      <c r="I144" s="815"/>
      <c r="J144" s="815"/>
      <c r="K144" s="815"/>
      <c r="L144" s="820"/>
      <c r="M144" s="650" t="str">
        <f t="shared" si="21"/>
        <v/>
      </c>
      <c r="N144" s="775"/>
      <c r="O144" s="407"/>
      <c r="P144" s="857"/>
      <c r="Q144" s="408"/>
      <c r="R144" s="408"/>
      <c r="S144" s="732"/>
      <c r="T144" s="735" t="str">
        <f t="shared" si="22"/>
        <v/>
      </c>
      <c r="U144" s="733">
        <f t="shared" si="16"/>
        <v>0</v>
      </c>
      <c r="V144" s="733">
        <f t="shared" si="17"/>
        <v>0</v>
      </c>
      <c r="W144" s="733">
        <f t="shared" si="18"/>
        <v>0</v>
      </c>
      <c r="X144" s="733">
        <f t="shared" si="19"/>
        <v>0</v>
      </c>
      <c r="Y144" s="736">
        <f t="shared" si="20"/>
        <v>2.5</v>
      </c>
      <c r="Z144" s="410">
        <v>0</v>
      </c>
    </row>
    <row r="145" spans="1:26" s="410" customFormat="1" ht="30" customHeight="1">
      <c r="A145" s="818"/>
      <c r="B145" s="818"/>
      <c r="C145" s="814"/>
      <c r="D145" s="812"/>
      <c r="E145" s="811"/>
      <c r="F145" s="811"/>
      <c r="G145" s="788"/>
      <c r="H145" s="788"/>
      <c r="I145" s="815"/>
      <c r="J145" s="815"/>
      <c r="K145" s="815"/>
      <c r="L145" s="820"/>
      <c r="M145" s="650" t="str">
        <f t="shared" si="21"/>
        <v/>
      </c>
      <c r="N145" s="775"/>
      <c r="O145" s="407"/>
      <c r="P145" s="857"/>
      <c r="Q145" s="408"/>
      <c r="R145" s="408"/>
      <c r="S145" s="732"/>
      <c r="T145" s="735" t="str">
        <f t="shared" si="22"/>
        <v/>
      </c>
      <c r="U145" s="733">
        <f t="shared" si="16"/>
        <v>0</v>
      </c>
      <c r="V145" s="733">
        <f t="shared" si="17"/>
        <v>0</v>
      </c>
      <c r="W145" s="733">
        <f t="shared" si="18"/>
        <v>0</v>
      </c>
      <c r="X145" s="733">
        <f t="shared" si="19"/>
        <v>0</v>
      </c>
      <c r="Y145" s="736">
        <f t="shared" si="20"/>
        <v>2.5</v>
      </c>
      <c r="Z145" s="410">
        <v>0</v>
      </c>
    </row>
    <row r="146" spans="1:26" s="410" customFormat="1" ht="30" customHeight="1">
      <c r="A146" s="818"/>
      <c r="B146" s="818"/>
      <c r="C146" s="814"/>
      <c r="D146" s="812"/>
      <c r="E146" s="811"/>
      <c r="F146" s="811"/>
      <c r="G146" s="788"/>
      <c r="H146" s="788"/>
      <c r="I146" s="815"/>
      <c r="J146" s="815"/>
      <c r="K146" s="815"/>
      <c r="L146" s="820"/>
      <c r="M146" s="650" t="str">
        <f t="shared" si="21"/>
        <v/>
      </c>
      <c r="N146" s="775"/>
      <c r="O146" s="407"/>
      <c r="P146" s="857"/>
      <c r="Q146" s="408"/>
      <c r="R146" s="408"/>
      <c r="S146" s="732"/>
      <c r="T146" s="735" t="str">
        <f t="shared" si="22"/>
        <v/>
      </c>
      <c r="U146" s="733">
        <f t="shared" si="16"/>
        <v>0</v>
      </c>
      <c r="V146" s="733">
        <f t="shared" si="17"/>
        <v>0</v>
      </c>
      <c r="W146" s="733">
        <f t="shared" si="18"/>
        <v>0</v>
      </c>
      <c r="X146" s="733">
        <f t="shared" si="19"/>
        <v>0</v>
      </c>
      <c r="Y146" s="736">
        <f t="shared" si="20"/>
        <v>2.5</v>
      </c>
      <c r="Z146" s="410">
        <v>0</v>
      </c>
    </row>
    <row r="147" spans="1:26" s="410" customFormat="1" ht="30" customHeight="1">
      <c r="A147" s="818"/>
      <c r="B147" s="818"/>
      <c r="C147" s="814"/>
      <c r="D147" s="815"/>
      <c r="E147" s="787"/>
      <c r="F147" s="787"/>
      <c r="G147" s="817"/>
      <c r="H147" s="817"/>
      <c r="I147" s="815"/>
      <c r="J147" s="815"/>
      <c r="K147" s="815"/>
      <c r="L147" s="820"/>
      <c r="M147" s="650" t="str">
        <f t="shared" si="21"/>
        <v/>
      </c>
      <c r="N147" s="775"/>
      <c r="O147" s="407"/>
      <c r="P147" s="857"/>
      <c r="Q147" s="408"/>
      <c r="R147" s="408"/>
      <c r="S147" s="732"/>
      <c r="T147" s="735" t="str">
        <f t="shared" si="22"/>
        <v/>
      </c>
      <c r="U147" s="733">
        <f t="shared" si="16"/>
        <v>0</v>
      </c>
      <c r="V147" s="733">
        <f t="shared" si="17"/>
        <v>0</v>
      </c>
      <c r="W147" s="733">
        <f t="shared" si="18"/>
        <v>0</v>
      </c>
      <c r="X147" s="733">
        <f t="shared" si="19"/>
        <v>0</v>
      </c>
      <c r="Y147" s="736">
        <f t="shared" si="20"/>
        <v>2.5</v>
      </c>
      <c r="Z147" s="410">
        <v>0</v>
      </c>
    </row>
    <row r="148" spans="1:26" s="410" customFormat="1" ht="30" customHeight="1">
      <c r="A148" s="815"/>
      <c r="B148" s="815"/>
      <c r="C148" s="814"/>
      <c r="D148" s="815"/>
      <c r="E148" s="787"/>
      <c r="F148" s="787"/>
      <c r="G148" s="815"/>
      <c r="H148" s="815"/>
      <c r="I148" s="815"/>
      <c r="J148" s="815"/>
      <c r="K148" s="815"/>
      <c r="L148" s="820"/>
      <c r="M148" s="650" t="str">
        <f t="shared" si="21"/>
        <v/>
      </c>
      <c r="N148" s="775"/>
      <c r="O148" s="407"/>
      <c r="P148" s="857"/>
      <c r="Q148" s="408"/>
      <c r="R148" s="408"/>
      <c r="S148" s="732"/>
      <c r="T148" s="735" t="str">
        <f t="shared" si="22"/>
        <v/>
      </c>
      <c r="U148" s="733">
        <f t="shared" si="16"/>
        <v>0</v>
      </c>
      <c r="V148" s="733">
        <f t="shared" si="17"/>
        <v>0</v>
      </c>
      <c r="W148" s="733">
        <f t="shared" si="18"/>
        <v>0</v>
      </c>
      <c r="X148" s="733">
        <f t="shared" si="19"/>
        <v>0</v>
      </c>
      <c r="Y148" s="736">
        <f t="shared" si="20"/>
        <v>2.5</v>
      </c>
      <c r="Z148" s="410">
        <v>0</v>
      </c>
    </row>
    <row r="149" spans="1:26" s="410" customFormat="1" ht="30" customHeight="1">
      <c r="A149" s="815"/>
      <c r="B149" s="815"/>
      <c r="C149" s="814"/>
      <c r="D149" s="815"/>
      <c r="E149" s="787"/>
      <c r="F149" s="787"/>
      <c r="G149" s="815"/>
      <c r="H149" s="815"/>
      <c r="I149" s="815"/>
      <c r="J149" s="815"/>
      <c r="K149" s="815"/>
      <c r="L149" s="820"/>
      <c r="M149" s="650" t="str">
        <f t="shared" si="21"/>
        <v/>
      </c>
      <c r="N149" s="775"/>
      <c r="O149" s="407"/>
      <c r="P149" s="857"/>
      <c r="Q149" s="408"/>
      <c r="R149" s="408"/>
      <c r="S149" s="732"/>
      <c r="T149" s="735" t="str">
        <f t="shared" si="22"/>
        <v/>
      </c>
      <c r="U149" s="733">
        <f t="shared" si="16"/>
        <v>0</v>
      </c>
      <c r="V149" s="733">
        <f t="shared" si="17"/>
        <v>0</v>
      </c>
      <c r="W149" s="733">
        <f t="shared" si="18"/>
        <v>0</v>
      </c>
      <c r="X149" s="733">
        <f t="shared" si="19"/>
        <v>0</v>
      </c>
      <c r="Y149" s="736">
        <f t="shared" si="20"/>
        <v>2.5</v>
      </c>
      <c r="Z149" s="410">
        <v>0</v>
      </c>
    </row>
    <row r="150" spans="1:26" s="410" customFormat="1" ht="30" customHeight="1">
      <c r="A150" s="815"/>
      <c r="B150" s="815"/>
      <c r="C150" s="814"/>
      <c r="D150" s="815"/>
      <c r="E150" s="787"/>
      <c r="F150" s="787"/>
      <c r="G150" s="815"/>
      <c r="H150" s="815"/>
      <c r="I150" s="815"/>
      <c r="J150" s="815"/>
      <c r="K150" s="815"/>
      <c r="L150" s="820"/>
      <c r="M150" s="650" t="str">
        <f t="shared" si="21"/>
        <v/>
      </c>
      <c r="N150" s="775"/>
      <c r="O150" s="407"/>
      <c r="P150" s="857"/>
      <c r="Q150" s="408"/>
      <c r="R150" s="408"/>
      <c r="S150" s="732"/>
      <c r="T150" s="735" t="str">
        <f t="shared" si="22"/>
        <v/>
      </c>
      <c r="U150" s="733">
        <f t="shared" si="16"/>
        <v>0</v>
      </c>
      <c r="V150" s="733">
        <f t="shared" si="17"/>
        <v>0</v>
      </c>
      <c r="W150" s="733">
        <f t="shared" si="18"/>
        <v>0</v>
      </c>
      <c r="X150" s="733">
        <f t="shared" si="19"/>
        <v>0</v>
      </c>
      <c r="Y150" s="736">
        <f t="shared" si="20"/>
        <v>2.5</v>
      </c>
      <c r="Z150" s="410">
        <v>0</v>
      </c>
    </row>
    <row r="151" spans="1:26" s="410" customFormat="1" ht="30" customHeight="1">
      <c r="A151" s="815"/>
      <c r="B151" s="815"/>
      <c r="C151" s="814"/>
      <c r="D151" s="815"/>
      <c r="E151" s="787"/>
      <c r="F151" s="787"/>
      <c r="G151" s="815"/>
      <c r="H151" s="815"/>
      <c r="I151" s="815"/>
      <c r="J151" s="815"/>
      <c r="K151" s="815"/>
      <c r="L151" s="820"/>
      <c r="M151" s="650" t="str">
        <f t="shared" si="21"/>
        <v/>
      </c>
      <c r="N151" s="775"/>
      <c r="O151" s="407"/>
      <c r="P151" s="857"/>
      <c r="Q151" s="408"/>
      <c r="R151" s="408"/>
      <c r="S151" s="732"/>
      <c r="T151" s="735" t="str">
        <f t="shared" si="22"/>
        <v/>
      </c>
      <c r="U151" s="733">
        <f t="shared" si="16"/>
        <v>0</v>
      </c>
      <c r="V151" s="733">
        <f t="shared" si="17"/>
        <v>0</v>
      </c>
      <c r="W151" s="733">
        <f t="shared" si="18"/>
        <v>0</v>
      </c>
      <c r="X151" s="733">
        <f t="shared" si="19"/>
        <v>0</v>
      </c>
      <c r="Y151" s="736">
        <f t="shared" si="20"/>
        <v>2.5</v>
      </c>
      <c r="Z151" s="410">
        <v>0</v>
      </c>
    </row>
    <row r="152" spans="1:26" s="410" customFormat="1" ht="30" customHeight="1">
      <c r="A152" s="815"/>
      <c r="B152" s="815"/>
      <c r="C152" s="814"/>
      <c r="D152" s="815"/>
      <c r="E152" s="787"/>
      <c r="F152" s="787"/>
      <c r="G152" s="815"/>
      <c r="H152" s="815"/>
      <c r="I152" s="815"/>
      <c r="J152" s="815"/>
      <c r="K152" s="815"/>
      <c r="L152" s="820"/>
      <c r="M152" s="650" t="str">
        <f t="shared" si="21"/>
        <v/>
      </c>
      <c r="N152" s="775"/>
      <c r="O152" s="407"/>
      <c r="P152" s="857"/>
      <c r="Q152" s="408"/>
      <c r="R152" s="408"/>
      <c r="S152" s="732"/>
      <c r="T152" s="735" t="str">
        <f t="shared" si="22"/>
        <v/>
      </c>
      <c r="U152" s="733">
        <f t="shared" si="16"/>
        <v>0</v>
      </c>
      <c r="V152" s="733">
        <f t="shared" si="17"/>
        <v>0</v>
      </c>
      <c r="W152" s="733">
        <f t="shared" si="18"/>
        <v>0</v>
      </c>
      <c r="X152" s="733">
        <f t="shared" si="19"/>
        <v>0</v>
      </c>
      <c r="Y152" s="736">
        <f t="shared" si="20"/>
        <v>2.5</v>
      </c>
      <c r="Z152" s="410">
        <v>0</v>
      </c>
    </row>
    <row r="153" spans="1:26" s="410" customFormat="1" ht="30" customHeight="1">
      <c r="A153" s="815"/>
      <c r="B153" s="815"/>
      <c r="C153" s="814"/>
      <c r="D153" s="815"/>
      <c r="E153" s="787"/>
      <c r="F153" s="787"/>
      <c r="G153" s="815"/>
      <c r="H153" s="815"/>
      <c r="I153" s="815"/>
      <c r="J153" s="815"/>
      <c r="K153" s="815"/>
      <c r="L153" s="820"/>
      <c r="M153" s="650" t="str">
        <f t="shared" si="21"/>
        <v/>
      </c>
      <c r="N153" s="775"/>
      <c r="O153" s="407"/>
      <c r="P153" s="857"/>
      <c r="Q153" s="408"/>
      <c r="R153" s="408"/>
      <c r="S153" s="732"/>
      <c r="T153" s="735" t="str">
        <f t="shared" si="22"/>
        <v/>
      </c>
      <c r="U153" s="733">
        <f t="shared" si="16"/>
        <v>0</v>
      </c>
      <c r="V153" s="733">
        <f t="shared" si="17"/>
        <v>0</v>
      </c>
      <c r="W153" s="733">
        <f t="shared" si="18"/>
        <v>0</v>
      </c>
      <c r="X153" s="733">
        <f t="shared" si="19"/>
        <v>0</v>
      </c>
      <c r="Y153" s="736">
        <f t="shared" si="20"/>
        <v>2.5</v>
      </c>
      <c r="Z153" s="410">
        <v>0</v>
      </c>
    </row>
    <row r="154" spans="1:26" s="410" customFormat="1" ht="30" customHeight="1">
      <c r="A154" s="815"/>
      <c r="B154" s="815"/>
      <c r="C154" s="814"/>
      <c r="D154" s="815"/>
      <c r="E154" s="787"/>
      <c r="F154" s="787"/>
      <c r="G154" s="815"/>
      <c r="H154" s="815"/>
      <c r="I154" s="815"/>
      <c r="J154" s="815"/>
      <c r="K154" s="815"/>
      <c r="L154" s="820"/>
      <c r="M154" s="650" t="str">
        <f t="shared" si="21"/>
        <v/>
      </c>
      <c r="N154" s="775"/>
      <c r="O154" s="407"/>
      <c r="P154" s="857"/>
      <c r="Q154" s="408"/>
      <c r="R154" s="408"/>
      <c r="S154" s="732"/>
      <c r="T154" s="735" t="str">
        <f t="shared" si="22"/>
        <v/>
      </c>
      <c r="U154" s="733">
        <f t="shared" si="16"/>
        <v>0</v>
      </c>
      <c r="V154" s="733">
        <f t="shared" si="17"/>
        <v>0</v>
      </c>
      <c r="W154" s="733">
        <f t="shared" si="18"/>
        <v>0</v>
      </c>
      <c r="X154" s="733">
        <f t="shared" si="19"/>
        <v>0</v>
      </c>
      <c r="Y154" s="736">
        <f t="shared" si="20"/>
        <v>2.5</v>
      </c>
      <c r="Z154" s="410">
        <v>0</v>
      </c>
    </row>
    <row r="155" spans="1:26" s="410" customFormat="1" ht="30" customHeight="1">
      <c r="A155" s="815"/>
      <c r="B155" s="815"/>
      <c r="C155" s="814"/>
      <c r="D155" s="815"/>
      <c r="E155" s="787"/>
      <c r="F155" s="787"/>
      <c r="G155" s="815"/>
      <c r="H155" s="815"/>
      <c r="I155" s="815"/>
      <c r="J155" s="815"/>
      <c r="K155" s="815"/>
      <c r="L155" s="820"/>
      <c r="M155" s="650" t="str">
        <f t="shared" si="21"/>
        <v/>
      </c>
      <c r="N155" s="775"/>
      <c r="O155" s="407"/>
      <c r="P155" s="857"/>
      <c r="Q155" s="408"/>
      <c r="R155" s="408"/>
      <c r="S155" s="732"/>
      <c r="T155" s="735" t="str">
        <f t="shared" si="22"/>
        <v/>
      </c>
      <c r="U155" s="733">
        <f t="shared" si="16"/>
        <v>0</v>
      </c>
      <c r="V155" s="733">
        <f t="shared" si="17"/>
        <v>0</v>
      </c>
      <c r="W155" s="733">
        <f t="shared" si="18"/>
        <v>0</v>
      </c>
      <c r="X155" s="733">
        <f t="shared" si="19"/>
        <v>0</v>
      </c>
      <c r="Y155" s="736">
        <f t="shared" si="20"/>
        <v>2.5</v>
      </c>
      <c r="Z155" s="410">
        <v>0</v>
      </c>
    </row>
    <row r="156" spans="1:26" s="410" customFormat="1" ht="30" customHeight="1">
      <c r="A156" s="804"/>
      <c r="B156" s="804"/>
      <c r="C156" s="805" t="s">
        <v>38</v>
      </c>
      <c r="D156" s="806"/>
      <c r="E156" s="801">
        <f>SUM(E137:E155)</f>
        <v>0</v>
      </c>
      <c r="F156" s="801">
        <f>SUM(F137:F155)</f>
        <v>0</v>
      </c>
      <c r="G156" s="800"/>
      <c r="H156" s="800"/>
      <c r="I156" s="800"/>
      <c r="J156" s="800"/>
      <c r="K156" s="800"/>
      <c r="L156" s="807"/>
      <c r="M156" s="650" t="str">
        <f t="shared" si="21"/>
        <v/>
      </c>
      <c r="N156" s="775"/>
      <c r="O156" s="407"/>
      <c r="P156" s="857"/>
      <c r="Q156" s="408"/>
      <c r="R156" s="408"/>
      <c r="S156" s="732"/>
      <c r="T156" s="735" t="str">
        <f t="shared" si="22"/>
        <v/>
      </c>
      <c r="U156" s="733">
        <f t="shared" si="16"/>
        <v>0</v>
      </c>
      <c r="V156" s="733">
        <f t="shared" si="17"/>
        <v>0</v>
      </c>
      <c r="W156" s="733">
        <f t="shared" si="18"/>
        <v>0</v>
      </c>
      <c r="X156" s="733">
        <f t="shared" si="19"/>
        <v>0</v>
      </c>
      <c r="Y156" s="736">
        <f t="shared" si="20"/>
        <v>2.5</v>
      </c>
      <c r="Z156" s="410">
        <v>0</v>
      </c>
    </row>
    <row r="157" spans="1:26" s="410" customFormat="1" ht="30" customHeight="1">
      <c r="A157" s="804"/>
      <c r="B157" s="804"/>
      <c r="C157" s="805" t="s">
        <v>405</v>
      </c>
      <c r="D157" s="806"/>
      <c r="E157" s="801" t="e">
        <f>E156+E136+E115+#REF!+#REF!</f>
        <v>#REF!</v>
      </c>
      <c r="F157" s="801" t="e">
        <f>F156+F136+F115+#REF!+#REF!</f>
        <v>#REF!</v>
      </c>
      <c r="G157" s="800"/>
      <c r="H157" s="800"/>
      <c r="I157" s="800"/>
      <c r="J157" s="800"/>
      <c r="K157" s="800"/>
      <c r="L157" s="807"/>
      <c r="M157" s="650" t="str">
        <f t="shared" si="21"/>
        <v/>
      </c>
      <c r="N157" s="775"/>
      <c r="O157" s="407"/>
      <c r="P157" s="857"/>
      <c r="R157" s="408"/>
      <c r="S157" s="732"/>
      <c r="T157" s="735" t="str">
        <f t="shared" si="22"/>
        <v/>
      </c>
      <c r="U157" s="733">
        <f t="shared" si="16"/>
        <v>0</v>
      </c>
      <c r="V157" s="733">
        <f t="shared" si="17"/>
        <v>0</v>
      </c>
      <c r="W157" s="733">
        <f t="shared" si="18"/>
        <v>0</v>
      </c>
      <c r="X157" s="733">
        <f t="shared" si="19"/>
        <v>0</v>
      </c>
      <c r="Y157" s="736">
        <f t="shared" si="20"/>
        <v>2.5</v>
      </c>
    </row>
    <row r="158" spans="1:26" ht="27.95" customHeight="1">
      <c r="A158" s="815"/>
      <c r="B158" s="815"/>
      <c r="C158" s="814"/>
      <c r="D158" s="815"/>
      <c r="E158" s="815"/>
      <c r="F158" s="815"/>
      <c r="G158" s="815"/>
      <c r="H158" s="815"/>
      <c r="I158" s="815"/>
      <c r="J158" s="815"/>
      <c r="K158" s="815"/>
      <c r="L158" s="820"/>
      <c r="M158" s="608" t="str">
        <f t="shared" si="21"/>
        <v/>
      </c>
      <c r="N158" s="608"/>
      <c r="O158" s="398"/>
      <c r="P158" s="854"/>
      <c r="Q158" s="401"/>
      <c r="R158" s="391"/>
      <c r="S158" s="732"/>
      <c r="T158" s="391"/>
      <c r="U158" s="391"/>
      <c r="V158" s="391"/>
      <c r="W158" s="391"/>
      <c r="X158" s="402"/>
      <c r="Y158" s="384">
        <v>0</v>
      </c>
      <c r="Z158" s="384">
        <v>0</v>
      </c>
    </row>
    <row r="159" spans="1:26" ht="27.95" customHeight="1">
      <c r="A159" s="815"/>
      <c r="B159" s="815"/>
      <c r="C159" s="814"/>
      <c r="D159" s="815"/>
      <c r="E159" s="815"/>
      <c r="F159" s="815"/>
      <c r="G159" s="815"/>
      <c r="H159" s="815"/>
      <c r="I159" s="815"/>
      <c r="J159" s="815"/>
      <c r="K159" s="815"/>
      <c r="L159" s="820"/>
      <c r="M159" s="608" t="str">
        <f t="shared" ref="M159:M190" si="23">CONCATENATE(D159,G159)</f>
        <v/>
      </c>
      <c r="N159" s="608"/>
      <c r="O159" s="398"/>
      <c r="P159" s="854"/>
      <c r="Q159" s="401"/>
      <c r="R159" s="391"/>
      <c r="S159" s="732"/>
      <c r="T159" s="391"/>
      <c r="U159" s="391"/>
      <c r="V159" s="391"/>
      <c r="W159" s="391"/>
      <c r="X159" s="402"/>
      <c r="Y159" s="384">
        <v>0</v>
      </c>
      <c r="Z159" s="384">
        <v>0</v>
      </c>
    </row>
    <row r="160" spans="1:26" ht="27.95" customHeight="1">
      <c r="A160" s="815"/>
      <c r="B160" s="815"/>
      <c r="C160" s="814"/>
      <c r="D160" s="815"/>
      <c r="E160" s="815"/>
      <c r="F160" s="815"/>
      <c r="G160" s="815"/>
      <c r="H160" s="815"/>
      <c r="I160" s="815"/>
      <c r="J160" s="815"/>
      <c r="K160" s="815"/>
      <c r="L160" s="820"/>
      <c r="M160" s="608" t="str">
        <f t="shared" si="23"/>
        <v/>
      </c>
      <c r="N160" s="608"/>
      <c r="O160" s="398"/>
      <c r="P160" s="854"/>
      <c r="Q160" s="401"/>
      <c r="R160" s="391"/>
      <c r="S160" s="732"/>
      <c r="T160" s="391"/>
      <c r="U160" s="391"/>
      <c r="V160" s="391"/>
      <c r="W160" s="391"/>
      <c r="X160" s="402"/>
      <c r="Y160" s="384">
        <v>0</v>
      </c>
      <c r="Z160" s="384">
        <v>0</v>
      </c>
    </row>
    <row r="161" spans="1:26" ht="27.95" customHeight="1">
      <c r="A161" s="815"/>
      <c r="B161" s="815"/>
      <c r="C161" s="814"/>
      <c r="D161" s="815"/>
      <c r="E161" s="815"/>
      <c r="F161" s="815"/>
      <c r="G161" s="815"/>
      <c r="H161" s="815"/>
      <c r="I161" s="815"/>
      <c r="J161" s="815"/>
      <c r="K161" s="815"/>
      <c r="L161" s="820"/>
      <c r="M161" s="608" t="str">
        <f t="shared" si="23"/>
        <v/>
      </c>
      <c r="N161" s="608"/>
      <c r="O161" s="398"/>
      <c r="P161" s="854"/>
      <c r="Q161" s="391"/>
      <c r="R161" s="391"/>
      <c r="S161" s="732"/>
      <c r="T161" s="391"/>
      <c r="U161" s="391"/>
      <c r="V161" s="391"/>
      <c r="W161" s="391"/>
      <c r="X161" s="391"/>
      <c r="Y161" s="384">
        <v>0</v>
      </c>
      <c r="Z161" s="384">
        <v>0</v>
      </c>
    </row>
    <row r="162" spans="1:26" ht="27.95" customHeight="1">
      <c r="A162" s="815"/>
      <c r="B162" s="815"/>
      <c r="C162" s="814"/>
      <c r="D162" s="815"/>
      <c r="E162" s="815"/>
      <c r="F162" s="815"/>
      <c r="G162" s="815"/>
      <c r="H162" s="815"/>
      <c r="I162" s="815"/>
      <c r="J162" s="815"/>
      <c r="K162" s="815"/>
      <c r="L162" s="820"/>
      <c r="M162" s="608" t="str">
        <f t="shared" si="23"/>
        <v/>
      </c>
      <c r="N162" s="608"/>
      <c r="O162" s="398"/>
      <c r="P162" s="854"/>
      <c r="Q162" s="391"/>
      <c r="R162" s="391"/>
      <c r="S162" s="732"/>
      <c r="T162" s="391"/>
      <c r="U162" s="391"/>
      <c r="V162" s="391"/>
      <c r="W162" s="391"/>
      <c r="X162" s="391"/>
      <c r="Y162" s="384">
        <v>0</v>
      </c>
      <c r="Z162" s="384">
        <v>0</v>
      </c>
    </row>
    <row r="163" spans="1:26" ht="27.95" customHeight="1">
      <c r="A163" s="815"/>
      <c r="B163" s="815"/>
      <c r="C163" s="814"/>
      <c r="D163" s="815"/>
      <c r="E163" s="815"/>
      <c r="F163" s="815"/>
      <c r="G163" s="815"/>
      <c r="H163" s="815"/>
      <c r="I163" s="815"/>
      <c r="J163" s="815"/>
      <c r="K163" s="815"/>
      <c r="L163" s="820"/>
      <c r="M163" s="608" t="str">
        <f t="shared" si="23"/>
        <v/>
      </c>
      <c r="N163" s="608"/>
      <c r="O163" s="398"/>
      <c r="P163" s="854"/>
      <c r="Q163" s="391"/>
      <c r="R163" s="391"/>
      <c r="S163" s="732"/>
      <c r="T163" s="391"/>
      <c r="U163" s="391"/>
      <c r="V163" s="391"/>
      <c r="W163" s="391"/>
      <c r="X163" s="391"/>
      <c r="Y163" s="384">
        <v>0</v>
      </c>
      <c r="Z163" s="384">
        <v>0</v>
      </c>
    </row>
    <row r="164" spans="1:26" ht="27.95" customHeight="1">
      <c r="A164" s="815"/>
      <c r="B164" s="815"/>
      <c r="C164" s="814"/>
      <c r="D164" s="815"/>
      <c r="E164" s="815"/>
      <c r="F164" s="815"/>
      <c r="G164" s="815"/>
      <c r="H164" s="815"/>
      <c r="I164" s="815"/>
      <c r="J164" s="815"/>
      <c r="K164" s="815"/>
      <c r="L164" s="820"/>
      <c r="M164" s="608" t="str">
        <f t="shared" si="23"/>
        <v/>
      </c>
      <c r="N164" s="608"/>
      <c r="O164" s="398"/>
      <c r="P164" s="854"/>
      <c r="Q164" s="391"/>
      <c r="R164" s="391"/>
      <c r="S164" s="732"/>
      <c r="T164" s="391"/>
      <c r="U164" s="391"/>
      <c r="V164" s="391"/>
      <c r="W164" s="391"/>
      <c r="X164" s="391"/>
      <c r="Y164" s="384">
        <v>0</v>
      </c>
      <c r="Z164" s="384">
        <v>0</v>
      </c>
    </row>
    <row r="165" spans="1:26" ht="27.95" customHeight="1">
      <c r="A165" s="815"/>
      <c r="B165" s="815"/>
      <c r="C165" s="814"/>
      <c r="D165" s="815"/>
      <c r="E165" s="815"/>
      <c r="F165" s="815"/>
      <c r="G165" s="815"/>
      <c r="H165" s="815"/>
      <c r="I165" s="815"/>
      <c r="J165" s="815"/>
      <c r="K165" s="815"/>
      <c r="L165" s="820"/>
      <c r="M165" s="608" t="str">
        <f t="shared" si="23"/>
        <v/>
      </c>
      <c r="N165" s="608"/>
      <c r="O165" s="398"/>
      <c r="P165" s="854"/>
      <c r="Q165" s="391"/>
      <c r="R165" s="391"/>
      <c r="S165" s="732"/>
      <c r="T165" s="391"/>
      <c r="U165" s="391"/>
      <c r="V165" s="391"/>
      <c r="W165" s="391"/>
      <c r="X165" s="391"/>
      <c r="Y165" s="384">
        <v>0</v>
      </c>
      <c r="Z165" s="384">
        <v>0</v>
      </c>
    </row>
    <row r="166" spans="1:26" ht="27.95" customHeight="1">
      <c r="A166" s="815"/>
      <c r="B166" s="815"/>
      <c r="C166" s="814"/>
      <c r="D166" s="815"/>
      <c r="E166" s="815"/>
      <c r="F166" s="815"/>
      <c r="G166" s="815"/>
      <c r="H166" s="815"/>
      <c r="I166" s="815"/>
      <c r="J166" s="815"/>
      <c r="K166" s="815"/>
      <c r="L166" s="820"/>
      <c r="M166" s="608" t="str">
        <f t="shared" si="23"/>
        <v/>
      </c>
      <c r="N166" s="608"/>
      <c r="O166" s="398"/>
      <c r="P166" s="854"/>
      <c r="Q166" s="391"/>
      <c r="R166" s="391"/>
      <c r="S166" s="732"/>
      <c r="T166" s="391"/>
      <c r="U166" s="391"/>
      <c r="V166" s="391"/>
      <c r="W166" s="391"/>
      <c r="X166" s="391"/>
      <c r="Y166" s="384">
        <v>0</v>
      </c>
      <c r="Z166" s="384">
        <v>0</v>
      </c>
    </row>
    <row r="167" spans="1:26" ht="27.95" customHeight="1">
      <c r="A167" s="815"/>
      <c r="B167" s="815"/>
      <c r="C167" s="814"/>
      <c r="D167" s="815"/>
      <c r="E167" s="815"/>
      <c r="F167" s="815"/>
      <c r="G167" s="815"/>
      <c r="H167" s="815"/>
      <c r="I167" s="815"/>
      <c r="J167" s="815"/>
      <c r="K167" s="815"/>
      <c r="L167" s="820"/>
      <c r="M167" s="608" t="str">
        <f t="shared" si="23"/>
        <v/>
      </c>
      <c r="N167" s="608"/>
      <c r="O167" s="398"/>
      <c r="P167" s="854"/>
      <c r="Q167" s="391"/>
      <c r="R167" s="391"/>
      <c r="S167" s="732"/>
      <c r="T167" s="391"/>
      <c r="U167" s="391"/>
      <c r="V167" s="391"/>
      <c r="W167" s="391"/>
      <c r="X167" s="391"/>
      <c r="Y167" s="384">
        <v>0</v>
      </c>
      <c r="Z167" s="384">
        <v>0</v>
      </c>
    </row>
    <row r="168" spans="1:26" ht="27.95" customHeight="1">
      <c r="A168" s="815"/>
      <c r="B168" s="815"/>
      <c r="C168" s="814"/>
      <c r="D168" s="815"/>
      <c r="E168" s="815"/>
      <c r="F168" s="815"/>
      <c r="G168" s="815"/>
      <c r="H168" s="815"/>
      <c r="I168" s="815"/>
      <c r="J168" s="815"/>
      <c r="K168" s="815"/>
      <c r="L168" s="820"/>
      <c r="M168" s="608" t="str">
        <f t="shared" si="23"/>
        <v/>
      </c>
      <c r="N168" s="608"/>
      <c r="O168" s="398"/>
      <c r="P168" s="854"/>
      <c r="Q168" s="391"/>
      <c r="R168" s="391"/>
      <c r="S168" s="732"/>
      <c r="T168" s="391"/>
      <c r="U168" s="391"/>
      <c r="V168" s="391"/>
      <c r="W168" s="391"/>
      <c r="X168" s="391"/>
      <c r="Y168" s="384">
        <v>0</v>
      </c>
      <c r="Z168" s="384">
        <v>0</v>
      </c>
    </row>
    <row r="169" spans="1:26" ht="27.95" customHeight="1">
      <c r="A169" s="815"/>
      <c r="B169" s="815"/>
      <c r="C169" s="814"/>
      <c r="D169" s="815"/>
      <c r="E169" s="815"/>
      <c r="F169" s="815"/>
      <c r="G169" s="815"/>
      <c r="H169" s="815"/>
      <c r="I169" s="815"/>
      <c r="J169" s="815"/>
      <c r="K169" s="815"/>
      <c r="L169" s="820"/>
      <c r="M169" s="608" t="str">
        <f t="shared" si="23"/>
        <v/>
      </c>
      <c r="N169" s="608"/>
      <c r="O169" s="398"/>
      <c r="P169" s="854"/>
      <c r="Q169" s="391"/>
      <c r="R169" s="391"/>
      <c r="S169" s="732"/>
      <c r="T169" s="391"/>
      <c r="U169" s="391"/>
      <c r="V169" s="391"/>
      <c r="W169" s="391"/>
      <c r="X169" s="391"/>
      <c r="Y169" s="384">
        <v>0</v>
      </c>
      <c r="Z169" s="384">
        <v>0</v>
      </c>
    </row>
    <row r="170" spans="1:26" ht="27.95" customHeight="1">
      <c r="A170" s="815"/>
      <c r="B170" s="815"/>
      <c r="C170" s="814"/>
      <c r="D170" s="815"/>
      <c r="E170" s="815"/>
      <c r="F170" s="815"/>
      <c r="G170" s="815"/>
      <c r="H170" s="815"/>
      <c r="I170" s="815"/>
      <c r="J170" s="815"/>
      <c r="K170" s="815"/>
      <c r="L170" s="820"/>
      <c r="M170" s="608" t="str">
        <f t="shared" si="23"/>
        <v/>
      </c>
      <c r="N170" s="608"/>
      <c r="O170" s="398"/>
      <c r="P170" s="854"/>
      <c r="Q170" s="391"/>
      <c r="R170" s="391"/>
      <c r="S170" s="732"/>
      <c r="T170" s="391"/>
      <c r="U170" s="391"/>
      <c r="V170" s="391"/>
      <c r="W170" s="391"/>
      <c r="X170" s="391"/>
      <c r="Y170" s="384">
        <v>0</v>
      </c>
      <c r="Z170" s="384">
        <v>0</v>
      </c>
    </row>
    <row r="171" spans="1:26" ht="27.95" customHeight="1">
      <c r="A171" s="815"/>
      <c r="B171" s="815"/>
      <c r="C171" s="814"/>
      <c r="D171" s="815"/>
      <c r="E171" s="815"/>
      <c r="F171" s="815"/>
      <c r="G171" s="815"/>
      <c r="H171" s="815"/>
      <c r="I171" s="815"/>
      <c r="J171" s="815"/>
      <c r="K171" s="815"/>
      <c r="L171" s="820"/>
      <c r="M171" s="608" t="str">
        <f t="shared" si="23"/>
        <v/>
      </c>
      <c r="N171" s="608"/>
      <c r="O171" s="398"/>
      <c r="P171" s="854"/>
      <c r="Q171" s="391"/>
      <c r="R171" s="391"/>
      <c r="S171" s="732"/>
      <c r="T171" s="391"/>
      <c r="U171" s="391"/>
      <c r="V171" s="391"/>
      <c r="W171" s="391"/>
      <c r="X171" s="391"/>
      <c r="Y171" s="384">
        <v>0</v>
      </c>
      <c r="Z171" s="384">
        <v>0</v>
      </c>
    </row>
    <row r="172" spans="1:26" ht="27.95" customHeight="1">
      <c r="A172" s="815"/>
      <c r="B172" s="815"/>
      <c r="C172" s="814"/>
      <c r="D172" s="815"/>
      <c r="E172" s="815"/>
      <c r="F172" s="815"/>
      <c r="G172" s="815"/>
      <c r="H172" s="815"/>
      <c r="I172" s="815"/>
      <c r="J172" s="815"/>
      <c r="K172" s="815"/>
      <c r="L172" s="820"/>
      <c r="M172" s="608" t="str">
        <f t="shared" si="23"/>
        <v/>
      </c>
      <c r="N172" s="608"/>
      <c r="O172" s="398"/>
      <c r="P172" s="854"/>
      <c r="Q172" s="391"/>
      <c r="R172" s="391"/>
      <c r="S172" s="732"/>
      <c r="T172" s="391"/>
      <c r="U172" s="391"/>
      <c r="V172" s="391"/>
      <c r="W172" s="391"/>
      <c r="X172" s="391"/>
      <c r="Y172" s="384">
        <v>0</v>
      </c>
      <c r="Z172" s="384">
        <v>0</v>
      </c>
    </row>
    <row r="173" spans="1:26" ht="27.95" customHeight="1">
      <c r="A173" s="815"/>
      <c r="B173" s="815"/>
      <c r="C173" s="814"/>
      <c r="D173" s="815"/>
      <c r="E173" s="815"/>
      <c r="F173" s="815"/>
      <c r="G173" s="815"/>
      <c r="H173" s="815"/>
      <c r="I173" s="815"/>
      <c r="J173" s="815"/>
      <c r="K173" s="815"/>
      <c r="L173" s="820"/>
      <c r="M173" s="608" t="str">
        <f t="shared" si="23"/>
        <v/>
      </c>
      <c r="N173" s="608"/>
      <c r="O173" s="398"/>
      <c r="P173" s="854"/>
      <c r="Q173" s="391"/>
      <c r="R173" s="391"/>
      <c r="S173" s="732"/>
      <c r="T173" s="391"/>
      <c r="U173" s="391"/>
      <c r="V173" s="391"/>
      <c r="W173" s="391"/>
      <c r="X173" s="391"/>
      <c r="Y173" s="384">
        <v>0</v>
      </c>
      <c r="Z173" s="384">
        <v>0</v>
      </c>
    </row>
    <row r="174" spans="1:26" ht="27.95" customHeight="1">
      <c r="A174" s="815"/>
      <c r="B174" s="815"/>
      <c r="C174" s="814"/>
      <c r="D174" s="815"/>
      <c r="E174" s="815"/>
      <c r="F174" s="815"/>
      <c r="G174" s="815"/>
      <c r="H174" s="815"/>
      <c r="I174" s="815"/>
      <c r="J174" s="815"/>
      <c r="K174" s="815"/>
      <c r="L174" s="820"/>
      <c r="M174" s="608" t="str">
        <f t="shared" si="23"/>
        <v/>
      </c>
      <c r="N174" s="608"/>
      <c r="O174" s="398"/>
      <c r="P174" s="854"/>
      <c r="Q174" s="391"/>
      <c r="R174" s="391"/>
      <c r="S174" s="732"/>
      <c r="T174" s="391"/>
      <c r="U174" s="391"/>
      <c r="V174" s="391"/>
      <c r="W174" s="391"/>
      <c r="X174" s="391"/>
      <c r="Y174" s="384">
        <v>0</v>
      </c>
      <c r="Z174" s="384">
        <v>0</v>
      </c>
    </row>
    <row r="175" spans="1:26" ht="27.95" customHeight="1">
      <c r="A175" s="815"/>
      <c r="B175" s="815"/>
      <c r="C175" s="814"/>
      <c r="D175" s="815"/>
      <c r="E175" s="815"/>
      <c r="F175" s="815"/>
      <c r="G175" s="815"/>
      <c r="H175" s="815"/>
      <c r="I175" s="815"/>
      <c r="J175" s="815"/>
      <c r="K175" s="815"/>
      <c r="L175" s="820"/>
      <c r="M175" s="608" t="str">
        <f t="shared" si="23"/>
        <v/>
      </c>
      <c r="N175" s="608"/>
      <c r="O175" s="398"/>
      <c r="P175" s="854"/>
      <c r="Q175" s="391"/>
      <c r="R175" s="391"/>
      <c r="S175" s="732"/>
      <c r="T175" s="391"/>
      <c r="U175" s="391"/>
      <c r="V175" s="391"/>
      <c r="W175" s="391"/>
      <c r="X175" s="391"/>
      <c r="Y175" s="384">
        <v>0</v>
      </c>
      <c r="Z175" s="384">
        <v>0</v>
      </c>
    </row>
    <row r="176" spans="1:26" ht="27.95" customHeight="1">
      <c r="A176" s="815"/>
      <c r="B176" s="815"/>
      <c r="C176" s="814"/>
      <c r="D176" s="815"/>
      <c r="E176" s="815"/>
      <c r="F176" s="815"/>
      <c r="G176" s="815"/>
      <c r="H176" s="815"/>
      <c r="I176" s="815"/>
      <c r="J176" s="815"/>
      <c r="K176" s="815"/>
      <c r="L176" s="820"/>
      <c r="M176" s="608" t="str">
        <f t="shared" si="23"/>
        <v/>
      </c>
      <c r="N176" s="608"/>
      <c r="O176" s="398"/>
      <c r="P176" s="854"/>
      <c r="Q176" s="401"/>
      <c r="R176" s="391"/>
      <c r="S176" s="732"/>
      <c r="T176" s="391"/>
      <c r="U176" s="391"/>
      <c r="V176" s="391"/>
      <c r="W176" s="391"/>
      <c r="X176" s="402"/>
      <c r="Y176" s="384">
        <v>0</v>
      </c>
      <c r="Z176" s="384">
        <v>0</v>
      </c>
    </row>
    <row r="177" spans="1:27" ht="27.95" customHeight="1">
      <c r="A177" s="815"/>
      <c r="B177" s="815"/>
      <c r="C177" s="814"/>
      <c r="D177" s="815"/>
      <c r="E177" s="815"/>
      <c r="F177" s="815"/>
      <c r="G177" s="815"/>
      <c r="H177" s="815"/>
      <c r="I177" s="815"/>
      <c r="J177" s="815"/>
      <c r="K177" s="815"/>
      <c r="L177" s="820"/>
      <c r="M177" s="608" t="str">
        <f t="shared" si="23"/>
        <v/>
      </c>
      <c r="N177" s="608"/>
      <c r="O177" s="398"/>
      <c r="P177" s="854"/>
      <c r="Q177" s="401"/>
      <c r="R177" s="391"/>
      <c r="S177" s="732"/>
      <c r="T177" s="391"/>
      <c r="U177" s="391"/>
      <c r="V177" s="391"/>
      <c r="W177" s="391"/>
      <c r="X177" s="402"/>
      <c r="Y177" s="384">
        <v>0</v>
      </c>
      <c r="Z177" s="384">
        <v>0</v>
      </c>
    </row>
    <row r="178" spans="1:27" ht="27.95" customHeight="1">
      <c r="A178" s="932"/>
      <c r="B178" s="821"/>
      <c r="C178" s="805" t="s">
        <v>38</v>
      </c>
      <c r="D178" s="822"/>
      <c r="E178" s="823"/>
      <c r="F178" s="823">
        <f>SUM(F158:F177)</f>
        <v>0</v>
      </c>
      <c r="G178" s="800"/>
      <c r="H178" s="800"/>
      <c r="I178" s="800"/>
      <c r="J178" s="800"/>
      <c r="K178" s="800"/>
      <c r="L178" s="807"/>
      <c r="M178" s="608" t="str">
        <f t="shared" si="23"/>
        <v/>
      </c>
      <c r="N178" s="608"/>
      <c r="O178" s="398"/>
      <c r="P178" s="854"/>
      <c r="R178" s="391"/>
      <c r="S178" s="732"/>
    </row>
    <row r="179" spans="1:27" ht="27.95" customHeight="1">
      <c r="A179" s="815"/>
      <c r="B179" s="815"/>
      <c r="C179" s="814"/>
      <c r="D179" s="815"/>
      <c r="E179" s="815"/>
      <c r="F179" s="815"/>
      <c r="G179" s="815"/>
      <c r="H179" s="815"/>
      <c r="I179" s="815"/>
      <c r="J179" s="815"/>
      <c r="K179" s="815"/>
      <c r="L179" s="820">
        <v>0</v>
      </c>
      <c r="M179" s="608" t="str">
        <f t="shared" si="23"/>
        <v/>
      </c>
      <c r="N179" s="608"/>
      <c r="O179" s="398"/>
      <c r="P179" s="854"/>
      <c r="Q179" s="401"/>
      <c r="R179" s="391"/>
      <c r="S179" s="732"/>
      <c r="T179" s="391"/>
      <c r="U179" s="391"/>
      <c r="V179" s="391"/>
      <c r="W179" s="391"/>
      <c r="X179" s="402"/>
      <c r="Y179" s="384">
        <v>0</v>
      </c>
      <c r="Z179" s="384">
        <v>0</v>
      </c>
    </row>
    <row r="180" spans="1:27" ht="27.95" customHeight="1">
      <c r="A180" s="815"/>
      <c r="B180" s="815"/>
      <c r="C180" s="814"/>
      <c r="D180" s="815"/>
      <c r="E180" s="815"/>
      <c r="F180" s="815"/>
      <c r="G180" s="815"/>
      <c r="H180" s="815"/>
      <c r="I180" s="815"/>
      <c r="J180" s="815"/>
      <c r="K180" s="815"/>
      <c r="L180" s="820">
        <v>0</v>
      </c>
      <c r="M180" s="608" t="str">
        <f t="shared" si="23"/>
        <v/>
      </c>
      <c r="N180" s="608"/>
      <c r="O180" s="398"/>
      <c r="P180" s="854"/>
      <c r="Q180" s="401"/>
      <c r="R180" s="391"/>
      <c r="S180" s="732"/>
      <c r="T180" s="391"/>
      <c r="U180" s="391"/>
      <c r="V180" s="391"/>
      <c r="W180" s="391"/>
      <c r="X180" s="402"/>
      <c r="Y180" s="384">
        <v>0</v>
      </c>
      <c r="Z180" s="384">
        <v>0</v>
      </c>
    </row>
    <row r="181" spans="1:27" ht="27.95" customHeight="1">
      <c r="A181" s="815"/>
      <c r="B181" s="815"/>
      <c r="C181" s="814"/>
      <c r="D181" s="815"/>
      <c r="E181" s="815"/>
      <c r="F181" s="815"/>
      <c r="G181" s="815"/>
      <c r="H181" s="815"/>
      <c r="I181" s="815"/>
      <c r="J181" s="815"/>
      <c r="K181" s="815"/>
      <c r="L181" s="820">
        <v>0</v>
      </c>
      <c r="M181" s="608" t="str">
        <f t="shared" si="23"/>
        <v/>
      </c>
      <c r="N181" s="608"/>
      <c r="O181" s="398"/>
      <c r="P181" s="854"/>
      <c r="Q181" s="401"/>
      <c r="R181" s="391"/>
      <c r="S181" s="732"/>
      <c r="T181" s="391"/>
      <c r="U181" s="391"/>
      <c r="V181" s="391"/>
      <c r="W181" s="391"/>
      <c r="X181" s="402"/>
      <c r="Y181" s="384">
        <v>0</v>
      </c>
      <c r="Z181" s="384">
        <v>0</v>
      </c>
    </row>
    <row r="182" spans="1:27" ht="27.95" customHeight="1">
      <c r="A182" s="815"/>
      <c r="B182" s="815"/>
      <c r="C182" s="814"/>
      <c r="D182" s="815"/>
      <c r="E182" s="815"/>
      <c r="F182" s="815"/>
      <c r="G182" s="815"/>
      <c r="H182" s="815"/>
      <c r="I182" s="815"/>
      <c r="J182" s="815"/>
      <c r="K182" s="815"/>
      <c r="L182" s="820">
        <v>0</v>
      </c>
      <c r="M182" s="608" t="str">
        <f t="shared" si="23"/>
        <v/>
      </c>
      <c r="N182" s="608"/>
      <c r="O182" s="398"/>
      <c r="P182" s="854"/>
      <c r="Q182" s="401"/>
      <c r="R182" s="391"/>
      <c r="S182" s="732"/>
      <c r="T182" s="391"/>
      <c r="U182" s="391"/>
      <c r="V182" s="391"/>
      <c r="W182" s="391"/>
      <c r="X182" s="411"/>
      <c r="Y182" s="391">
        <v>0</v>
      </c>
      <c r="Z182" s="391">
        <v>0</v>
      </c>
      <c r="AA182" s="391"/>
    </row>
    <row r="183" spans="1:27" ht="27.95" customHeight="1">
      <c r="A183" s="815"/>
      <c r="B183" s="815"/>
      <c r="C183" s="814"/>
      <c r="D183" s="815"/>
      <c r="E183" s="815"/>
      <c r="F183" s="815"/>
      <c r="G183" s="815"/>
      <c r="H183" s="815"/>
      <c r="I183" s="815"/>
      <c r="J183" s="815"/>
      <c r="K183" s="815"/>
      <c r="L183" s="820">
        <v>0</v>
      </c>
      <c r="M183" s="608" t="str">
        <f t="shared" si="23"/>
        <v/>
      </c>
      <c r="N183" s="608"/>
      <c r="O183" s="398"/>
      <c r="P183" s="854"/>
      <c r="Q183" s="391"/>
      <c r="R183" s="391"/>
      <c r="S183" s="732"/>
      <c r="T183" s="391"/>
      <c r="U183" s="391"/>
      <c r="V183" s="391"/>
      <c r="W183" s="391"/>
      <c r="X183" s="391"/>
      <c r="Y183" s="384">
        <v>0</v>
      </c>
      <c r="Z183" s="384">
        <v>0</v>
      </c>
    </row>
    <row r="184" spans="1:27" s="414" customFormat="1" ht="27.95" customHeight="1">
      <c r="A184" s="815"/>
      <c r="B184" s="815"/>
      <c r="C184" s="814"/>
      <c r="D184" s="815"/>
      <c r="E184" s="815"/>
      <c r="F184" s="815"/>
      <c r="G184" s="815"/>
      <c r="H184" s="815"/>
      <c r="I184" s="815"/>
      <c r="J184" s="815"/>
      <c r="K184" s="815"/>
      <c r="L184" s="820">
        <v>0</v>
      </c>
      <c r="M184" s="608" t="str">
        <f t="shared" si="23"/>
        <v/>
      </c>
      <c r="N184" s="608"/>
      <c r="O184" s="398"/>
      <c r="P184" s="854"/>
      <c r="Q184" s="413"/>
      <c r="R184" s="391"/>
      <c r="S184" s="732"/>
      <c r="T184" s="413"/>
      <c r="U184" s="413"/>
      <c r="V184" s="413"/>
      <c r="W184" s="413"/>
      <c r="X184" s="413"/>
      <c r="Y184" s="414">
        <v>0</v>
      </c>
      <c r="Z184" s="414">
        <v>0</v>
      </c>
    </row>
    <row r="185" spans="1:27" ht="27.95" customHeight="1">
      <c r="A185" s="815"/>
      <c r="B185" s="815"/>
      <c r="C185" s="814"/>
      <c r="D185" s="815"/>
      <c r="E185" s="815"/>
      <c r="F185" s="815"/>
      <c r="G185" s="815"/>
      <c r="H185" s="815"/>
      <c r="I185" s="815"/>
      <c r="J185" s="815"/>
      <c r="K185" s="815"/>
      <c r="L185" s="820">
        <v>0</v>
      </c>
      <c r="M185" s="608" t="str">
        <f t="shared" si="23"/>
        <v/>
      </c>
      <c r="N185" s="608"/>
      <c r="O185" s="398"/>
      <c r="P185" s="854"/>
      <c r="Q185" s="391"/>
      <c r="R185" s="391"/>
      <c r="S185" s="732"/>
      <c r="T185" s="391"/>
      <c r="U185" s="391"/>
      <c r="V185" s="391"/>
      <c r="W185" s="391"/>
      <c r="X185" s="391"/>
    </row>
    <row r="186" spans="1:27" ht="27.95" customHeight="1">
      <c r="A186" s="815"/>
      <c r="B186" s="815"/>
      <c r="C186" s="814"/>
      <c r="D186" s="815"/>
      <c r="E186" s="815"/>
      <c r="F186" s="815"/>
      <c r="G186" s="815"/>
      <c r="H186" s="815"/>
      <c r="I186" s="815"/>
      <c r="J186" s="815"/>
      <c r="K186" s="815"/>
      <c r="L186" s="820">
        <v>0</v>
      </c>
      <c r="M186" s="608" t="str">
        <f t="shared" si="23"/>
        <v/>
      </c>
      <c r="N186" s="608"/>
      <c r="O186" s="398"/>
      <c r="P186" s="854"/>
      <c r="Q186" s="391"/>
      <c r="R186" s="391"/>
      <c r="S186" s="732"/>
      <c r="T186" s="391"/>
      <c r="U186" s="391"/>
      <c r="V186" s="391"/>
      <c r="W186" s="391"/>
      <c r="X186" s="391"/>
    </row>
    <row r="187" spans="1:27" ht="27.95" customHeight="1">
      <c r="A187" s="815"/>
      <c r="B187" s="815"/>
      <c r="C187" s="814"/>
      <c r="D187" s="815"/>
      <c r="E187" s="815"/>
      <c r="F187" s="815"/>
      <c r="G187" s="815"/>
      <c r="H187" s="815"/>
      <c r="I187" s="815"/>
      <c r="J187" s="815"/>
      <c r="K187" s="815"/>
      <c r="L187" s="820">
        <v>0</v>
      </c>
      <c r="M187" s="608" t="str">
        <f t="shared" si="23"/>
        <v/>
      </c>
      <c r="N187" s="608"/>
      <c r="O187" s="398"/>
      <c r="P187" s="854"/>
      <c r="Q187" s="391"/>
      <c r="R187" s="391"/>
      <c r="S187" s="391"/>
      <c r="T187" s="391"/>
      <c r="U187" s="391"/>
      <c r="V187" s="391"/>
      <c r="W187" s="391"/>
      <c r="X187" s="391"/>
    </row>
    <row r="188" spans="1:27" ht="27.95" customHeight="1">
      <c r="A188" s="815"/>
      <c r="B188" s="815"/>
      <c r="C188" s="814"/>
      <c r="D188" s="815"/>
      <c r="E188" s="815"/>
      <c r="F188" s="815"/>
      <c r="G188" s="815"/>
      <c r="H188" s="815"/>
      <c r="I188" s="815"/>
      <c r="J188" s="815"/>
      <c r="K188" s="815"/>
      <c r="L188" s="820">
        <v>0</v>
      </c>
      <c r="M188" s="608" t="str">
        <f t="shared" si="23"/>
        <v/>
      </c>
      <c r="N188" s="608"/>
      <c r="O188" s="398"/>
      <c r="P188" s="854"/>
      <c r="Q188" s="391"/>
      <c r="R188" s="391"/>
      <c r="S188" s="391"/>
      <c r="T188" s="391"/>
      <c r="U188" s="391"/>
      <c r="V188" s="391"/>
      <c r="W188" s="391"/>
      <c r="X188" s="391"/>
    </row>
    <row r="189" spans="1:27" ht="27.95" customHeight="1">
      <c r="A189" s="815"/>
      <c r="B189" s="815"/>
      <c r="C189" s="814"/>
      <c r="D189" s="815"/>
      <c r="E189" s="815"/>
      <c r="F189" s="815"/>
      <c r="G189" s="815"/>
      <c r="H189" s="815"/>
      <c r="I189" s="815"/>
      <c r="J189" s="815"/>
      <c r="K189" s="815"/>
      <c r="L189" s="820">
        <v>0</v>
      </c>
      <c r="M189" s="608" t="str">
        <f t="shared" si="23"/>
        <v/>
      </c>
      <c r="N189" s="608"/>
      <c r="O189" s="398"/>
      <c r="P189" s="854"/>
      <c r="Q189" s="391"/>
      <c r="R189" s="391"/>
      <c r="S189" s="391"/>
      <c r="T189" s="391"/>
      <c r="U189" s="391"/>
      <c r="V189" s="391"/>
      <c r="W189" s="391"/>
      <c r="X189" s="391"/>
    </row>
    <row r="190" spans="1:27" ht="27.95" customHeight="1">
      <c r="A190" s="815"/>
      <c r="B190" s="815"/>
      <c r="C190" s="814"/>
      <c r="D190" s="815"/>
      <c r="E190" s="815"/>
      <c r="F190" s="815"/>
      <c r="G190" s="815"/>
      <c r="H190" s="815"/>
      <c r="I190" s="815"/>
      <c r="J190" s="815"/>
      <c r="K190" s="815"/>
      <c r="L190" s="820">
        <v>0</v>
      </c>
      <c r="M190" s="608" t="str">
        <f t="shared" si="23"/>
        <v/>
      </c>
      <c r="N190" s="608"/>
      <c r="O190" s="398"/>
      <c r="P190" s="854"/>
      <c r="Q190" s="391"/>
      <c r="R190" s="391"/>
      <c r="S190" s="391"/>
      <c r="T190" s="391"/>
      <c r="U190" s="391"/>
      <c r="V190" s="391"/>
      <c r="W190" s="391"/>
      <c r="X190" s="391"/>
    </row>
    <row r="191" spans="1:27" ht="27.95" customHeight="1">
      <c r="A191" s="815"/>
      <c r="B191" s="815"/>
      <c r="C191" s="814"/>
      <c r="D191" s="815"/>
      <c r="E191" s="815"/>
      <c r="F191" s="815"/>
      <c r="G191" s="815"/>
      <c r="H191" s="815"/>
      <c r="I191" s="815"/>
      <c r="J191" s="815"/>
      <c r="K191" s="815"/>
      <c r="L191" s="820">
        <v>0</v>
      </c>
      <c r="M191" s="608" t="str">
        <f t="shared" ref="M191:M219" si="24">CONCATENATE(D191,G191)</f>
        <v/>
      </c>
      <c r="N191" s="608"/>
      <c r="O191" s="398"/>
      <c r="P191" s="854"/>
      <c r="Q191" s="391"/>
      <c r="R191" s="391"/>
      <c r="S191" s="391"/>
      <c r="T191" s="391"/>
      <c r="U191" s="391"/>
      <c r="V191" s="391"/>
      <c r="W191" s="391"/>
      <c r="X191" s="391"/>
    </row>
    <row r="192" spans="1:27" ht="27.95" customHeight="1">
      <c r="A192" s="815"/>
      <c r="B192" s="815"/>
      <c r="C192" s="814"/>
      <c r="D192" s="815"/>
      <c r="E192" s="815"/>
      <c r="F192" s="815"/>
      <c r="G192" s="815"/>
      <c r="H192" s="815"/>
      <c r="I192" s="815"/>
      <c r="J192" s="815"/>
      <c r="K192" s="815"/>
      <c r="L192" s="820">
        <v>0</v>
      </c>
      <c r="M192" s="608" t="str">
        <f t="shared" si="24"/>
        <v/>
      </c>
      <c r="N192" s="608"/>
      <c r="O192" s="398"/>
      <c r="P192" s="854"/>
      <c r="Q192" s="391"/>
      <c r="R192" s="391"/>
      <c r="S192" s="391"/>
      <c r="T192" s="391"/>
      <c r="U192" s="391"/>
      <c r="V192" s="391"/>
      <c r="W192" s="391"/>
      <c r="X192" s="391"/>
    </row>
    <row r="193" spans="1:27" ht="27.95" customHeight="1">
      <c r="A193" s="815"/>
      <c r="B193" s="815"/>
      <c r="C193" s="814"/>
      <c r="D193" s="815"/>
      <c r="E193" s="815"/>
      <c r="F193" s="815"/>
      <c r="G193" s="815"/>
      <c r="H193" s="815"/>
      <c r="I193" s="815"/>
      <c r="J193" s="815"/>
      <c r="K193" s="815"/>
      <c r="L193" s="820">
        <v>0</v>
      </c>
      <c r="M193" s="608" t="str">
        <f t="shared" si="24"/>
        <v/>
      </c>
      <c r="N193" s="608"/>
      <c r="O193" s="398"/>
      <c r="P193" s="854"/>
      <c r="Q193" s="391"/>
      <c r="R193" s="391"/>
      <c r="S193" s="391"/>
      <c r="T193" s="391"/>
      <c r="U193" s="391"/>
      <c r="V193" s="391"/>
      <c r="W193" s="391"/>
      <c r="X193" s="391"/>
    </row>
    <row r="194" spans="1:27" ht="27.95" customHeight="1">
      <c r="A194" s="815"/>
      <c r="B194" s="815"/>
      <c r="C194" s="814"/>
      <c r="D194" s="815"/>
      <c r="E194" s="815"/>
      <c r="F194" s="815"/>
      <c r="G194" s="815"/>
      <c r="H194" s="815"/>
      <c r="I194" s="815"/>
      <c r="J194" s="815"/>
      <c r="K194" s="815"/>
      <c r="L194" s="820">
        <v>0</v>
      </c>
      <c r="M194" s="608" t="str">
        <f t="shared" si="24"/>
        <v/>
      </c>
      <c r="N194" s="608"/>
      <c r="O194" s="398"/>
      <c r="P194" s="854"/>
      <c r="Q194" s="391"/>
      <c r="R194" s="391"/>
      <c r="S194" s="391"/>
      <c r="T194" s="391"/>
      <c r="U194" s="391"/>
      <c r="V194" s="391"/>
      <c r="W194" s="391"/>
      <c r="X194" s="391"/>
    </row>
    <row r="195" spans="1:27" ht="27.95" customHeight="1">
      <c r="A195" s="815"/>
      <c r="B195" s="815"/>
      <c r="C195" s="814"/>
      <c r="D195" s="815"/>
      <c r="E195" s="815"/>
      <c r="F195" s="815"/>
      <c r="G195" s="815"/>
      <c r="H195" s="815"/>
      <c r="I195" s="815"/>
      <c r="J195" s="815"/>
      <c r="K195" s="815"/>
      <c r="L195" s="820">
        <v>0</v>
      </c>
      <c r="M195" s="608" t="str">
        <f t="shared" si="24"/>
        <v/>
      </c>
      <c r="N195" s="608"/>
      <c r="O195" s="398"/>
      <c r="P195" s="854"/>
      <c r="Q195" s="391"/>
      <c r="R195" s="391"/>
      <c r="S195" s="391"/>
      <c r="T195" s="391"/>
      <c r="U195" s="391"/>
      <c r="V195" s="391"/>
      <c r="W195" s="391"/>
      <c r="X195" s="391"/>
    </row>
    <row r="196" spans="1:27" ht="27.95" customHeight="1">
      <c r="A196" s="815"/>
      <c r="B196" s="815"/>
      <c r="C196" s="814"/>
      <c r="D196" s="815"/>
      <c r="E196" s="815"/>
      <c r="F196" s="815"/>
      <c r="G196" s="815"/>
      <c r="H196" s="815"/>
      <c r="I196" s="815"/>
      <c r="J196" s="815"/>
      <c r="K196" s="815"/>
      <c r="L196" s="820">
        <v>0</v>
      </c>
      <c r="M196" s="608" t="str">
        <f t="shared" si="24"/>
        <v/>
      </c>
      <c r="N196" s="608"/>
      <c r="O196" s="398"/>
      <c r="P196" s="854"/>
      <c r="Q196" s="391"/>
      <c r="R196" s="391"/>
      <c r="S196" s="391"/>
      <c r="T196" s="391"/>
      <c r="U196" s="391"/>
      <c r="V196" s="391"/>
      <c r="W196" s="391"/>
      <c r="X196" s="391"/>
    </row>
    <row r="197" spans="1:27" ht="27.95" customHeight="1">
      <c r="A197" s="815"/>
      <c r="B197" s="815"/>
      <c r="C197" s="814"/>
      <c r="D197" s="815"/>
      <c r="E197" s="815"/>
      <c r="F197" s="815"/>
      <c r="G197" s="815"/>
      <c r="H197" s="815"/>
      <c r="I197" s="815"/>
      <c r="J197" s="815"/>
      <c r="K197" s="815"/>
      <c r="L197" s="820">
        <v>0</v>
      </c>
      <c r="M197" s="608" t="str">
        <f t="shared" si="24"/>
        <v/>
      </c>
      <c r="N197" s="608"/>
      <c r="O197" s="398"/>
      <c r="P197" s="854"/>
      <c r="Q197" s="391"/>
      <c r="R197" s="391"/>
      <c r="S197" s="391"/>
      <c r="T197" s="391"/>
      <c r="U197" s="391"/>
      <c r="V197" s="391"/>
      <c r="W197" s="391"/>
      <c r="X197" s="391"/>
    </row>
    <row r="198" spans="1:27" ht="27.95" customHeight="1">
      <c r="A198" s="815"/>
      <c r="B198" s="815"/>
      <c r="C198" s="814"/>
      <c r="D198" s="815"/>
      <c r="E198" s="815"/>
      <c r="F198" s="815"/>
      <c r="G198" s="815"/>
      <c r="H198" s="815"/>
      <c r="I198" s="815"/>
      <c r="J198" s="815"/>
      <c r="K198" s="815"/>
      <c r="L198" s="820">
        <v>0</v>
      </c>
      <c r="M198" s="608" t="str">
        <f t="shared" si="24"/>
        <v/>
      </c>
      <c r="N198" s="608"/>
      <c r="O198" s="398"/>
      <c r="P198" s="854"/>
      <c r="Q198" s="401"/>
      <c r="R198" s="391"/>
      <c r="S198" s="391"/>
      <c r="T198" s="391"/>
      <c r="U198" s="391"/>
      <c r="V198" s="391"/>
      <c r="W198" s="391"/>
      <c r="X198" s="402"/>
    </row>
    <row r="199" spans="1:27" ht="27.95" customHeight="1">
      <c r="A199" s="932"/>
      <c r="B199" s="821"/>
      <c r="C199" s="805" t="s">
        <v>38</v>
      </c>
      <c r="D199" s="822"/>
      <c r="E199" s="823"/>
      <c r="F199" s="823">
        <f>SUM(F179:F198)</f>
        <v>0</v>
      </c>
      <c r="G199" s="800"/>
      <c r="H199" s="800"/>
      <c r="I199" s="800"/>
      <c r="J199" s="800"/>
      <c r="K199" s="800"/>
      <c r="L199" s="807"/>
      <c r="M199" s="608" t="str">
        <f t="shared" si="24"/>
        <v/>
      </c>
      <c r="N199" s="608"/>
      <c r="O199" s="398"/>
      <c r="P199" s="854"/>
    </row>
    <row r="200" spans="1:27" ht="27" customHeight="1">
      <c r="A200" s="824"/>
      <c r="B200" s="824"/>
      <c r="C200" s="825"/>
      <c r="D200" s="826"/>
      <c r="E200" s="826"/>
      <c r="F200" s="826"/>
      <c r="G200" s="826"/>
      <c r="H200" s="826"/>
      <c r="I200" s="827"/>
      <c r="J200" s="827"/>
      <c r="K200" s="827"/>
      <c r="L200" s="828"/>
      <c r="M200" s="608" t="str">
        <f t="shared" si="24"/>
        <v/>
      </c>
      <c r="N200" s="608"/>
      <c r="O200" s="398"/>
      <c r="P200" s="854"/>
      <c r="Q200" s="401"/>
      <c r="R200" s="391"/>
      <c r="S200" s="391"/>
      <c r="T200" s="391"/>
      <c r="U200" s="391"/>
      <c r="V200" s="391"/>
      <c r="W200" s="391"/>
      <c r="X200" s="402"/>
    </row>
    <row r="201" spans="1:27" ht="27" customHeight="1">
      <c r="A201" s="824"/>
      <c r="B201" s="824"/>
      <c r="C201" s="825"/>
      <c r="D201" s="826"/>
      <c r="E201" s="826"/>
      <c r="F201" s="826"/>
      <c r="G201" s="826"/>
      <c r="H201" s="826"/>
      <c r="I201" s="827"/>
      <c r="J201" s="827"/>
      <c r="K201" s="827"/>
      <c r="L201" s="828"/>
      <c r="M201" s="608" t="str">
        <f t="shared" si="24"/>
        <v/>
      </c>
      <c r="N201" s="608"/>
      <c r="O201" s="398"/>
      <c r="P201" s="854"/>
      <c r="Q201" s="401"/>
      <c r="R201" s="391"/>
      <c r="S201" s="391"/>
      <c r="T201" s="391"/>
      <c r="U201" s="391"/>
      <c r="V201" s="391"/>
      <c r="W201" s="391"/>
      <c r="X201" s="402"/>
    </row>
    <row r="202" spans="1:27" ht="27" customHeight="1">
      <c r="A202" s="824"/>
      <c r="B202" s="824"/>
      <c r="C202" s="825"/>
      <c r="D202" s="826"/>
      <c r="E202" s="826"/>
      <c r="F202" s="826"/>
      <c r="G202" s="826"/>
      <c r="H202" s="826"/>
      <c r="I202" s="827"/>
      <c r="J202" s="827"/>
      <c r="K202" s="827"/>
      <c r="L202" s="828"/>
      <c r="M202" s="608" t="str">
        <f t="shared" si="24"/>
        <v/>
      </c>
      <c r="N202" s="608"/>
      <c r="O202" s="398"/>
      <c r="P202" s="854"/>
      <c r="Q202" s="401"/>
      <c r="R202" s="391"/>
      <c r="S202" s="391"/>
      <c r="T202" s="391"/>
      <c r="U202" s="391"/>
      <c r="V202" s="391"/>
      <c r="W202" s="391"/>
      <c r="X202" s="402"/>
    </row>
    <row r="203" spans="1:27" ht="27" customHeight="1">
      <c r="A203" s="824"/>
      <c r="B203" s="824"/>
      <c r="C203" s="825"/>
      <c r="D203" s="826"/>
      <c r="E203" s="826"/>
      <c r="F203" s="826"/>
      <c r="G203" s="826"/>
      <c r="H203" s="826"/>
      <c r="I203" s="827"/>
      <c r="J203" s="827"/>
      <c r="K203" s="827"/>
      <c r="L203" s="828"/>
      <c r="M203" s="608" t="str">
        <f t="shared" si="24"/>
        <v/>
      </c>
      <c r="N203" s="608"/>
      <c r="O203" s="398"/>
      <c r="P203" s="854"/>
      <c r="Q203" s="391"/>
      <c r="R203" s="391"/>
      <c r="S203" s="391"/>
      <c r="T203" s="391"/>
      <c r="U203" s="391"/>
      <c r="V203" s="391"/>
      <c r="W203" s="391"/>
      <c r="X203" s="411"/>
      <c r="Y203" s="391"/>
      <c r="Z203" s="391"/>
      <c r="AA203" s="391"/>
    </row>
    <row r="204" spans="1:27" ht="27" customHeight="1">
      <c r="A204" s="824"/>
      <c r="B204" s="824"/>
      <c r="C204" s="829"/>
      <c r="D204" s="826"/>
      <c r="E204" s="826"/>
      <c r="F204" s="826"/>
      <c r="G204" s="826"/>
      <c r="H204" s="826"/>
      <c r="I204" s="830"/>
      <c r="J204" s="830"/>
      <c r="K204" s="830"/>
      <c r="L204" s="831"/>
      <c r="M204" s="608" t="str">
        <f t="shared" si="24"/>
        <v/>
      </c>
      <c r="N204" s="608"/>
      <c r="O204" s="398"/>
      <c r="P204" s="854"/>
      <c r="Q204" s="401"/>
      <c r="R204" s="391"/>
      <c r="S204" s="391"/>
      <c r="T204" s="391"/>
      <c r="U204" s="391"/>
      <c r="V204" s="391"/>
      <c r="W204" s="391"/>
      <c r="X204" s="411"/>
      <c r="Y204" s="391"/>
      <c r="Z204" s="391"/>
      <c r="AA204" s="391"/>
    </row>
    <row r="205" spans="1:27" s="414" customFormat="1" ht="27" customHeight="1">
      <c r="A205" s="824"/>
      <c r="B205" s="824"/>
      <c r="C205" s="825"/>
      <c r="D205" s="826"/>
      <c r="E205" s="826"/>
      <c r="F205" s="826"/>
      <c r="G205" s="826"/>
      <c r="H205" s="826"/>
      <c r="I205" s="790"/>
      <c r="J205" s="790"/>
      <c r="K205" s="790"/>
      <c r="L205" s="832"/>
      <c r="M205" s="608" t="str">
        <f t="shared" si="24"/>
        <v/>
      </c>
      <c r="N205" s="608"/>
      <c r="O205" s="398"/>
      <c r="P205" s="854"/>
      <c r="Q205" s="413"/>
      <c r="R205" s="413"/>
      <c r="S205" s="413"/>
      <c r="T205" s="413"/>
      <c r="U205" s="413"/>
      <c r="V205" s="413"/>
      <c r="W205" s="413"/>
      <c r="X205" s="413"/>
    </row>
    <row r="206" spans="1:27" ht="27" customHeight="1">
      <c r="A206" s="824"/>
      <c r="B206" s="824"/>
      <c r="C206" s="825"/>
      <c r="D206" s="826"/>
      <c r="E206" s="826"/>
      <c r="F206" s="826"/>
      <c r="G206" s="826"/>
      <c r="H206" s="833"/>
      <c r="I206" s="827"/>
      <c r="J206" s="827"/>
      <c r="K206" s="827"/>
      <c r="L206" s="828"/>
      <c r="M206" s="608" t="str">
        <f t="shared" si="24"/>
        <v/>
      </c>
      <c r="N206" s="608"/>
      <c r="O206" s="398"/>
      <c r="P206" s="854"/>
      <c r="Q206" s="391"/>
      <c r="R206" s="391"/>
      <c r="S206" s="391"/>
      <c r="T206" s="391"/>
      <c r="U206" s="391"/>
      <c r="V206" s="391"/>
      <c r="W206" s="391"/>
      <c r="X206" s="391"/>
    </row>
    <row r="207" spans="1:27" ht="27" customHeight="1">
      <c r="A207" s="824"/>
      <c r="B207" s="824"/>
      <c r="C207" s="825"/>
      <c r="D207" s="826"/>
      <c r="E207" s="826"/>
      <c r="F207" s="826"/>
      <c r="G207" s="826"/>
      <c r="H207" s="826"/>
      <c r="I207" s="827"/>
      <c r="J207" s="827"/>
      <c r="K207" s="827"/>
      <c r="L207" s="828"/>
      <c r="M207" s="608" t="str">
        <f t="shared" si="24"/>
        <v/>
      </c>
      <c r="N207" s="608"/>
      <c r="O207" s="398"/>
      <c r="P207" s="854"/>
      <c r="Q207" s="391"/>
      <c r="R207" s="391"/>
      <c r="S207" s="391"/>
      <c r="T207" s="391"/>
      <c r="U207" s="391"/>
      <c r="V207" s="391"/>
      <c r="W207" s="391"/>
      <c r="X207" s="391"/>
    </row>
    <row r="208" spans="1:27" ht="27" customHeight="1">
      <c r="A208" s="824"/>
      <c r="B208" s="824"/>
      <c r="C208" s="825"/>
      <c r="D208" s="826"/>
      <c r="E208" s="826"/>
      <c r="F208" s="826"/>
      <c r="G208" s="826"/>
      <c r="H208" s="826"/>
      <c r="I208" s="827"/>
      <c r="J208" s="827"/>
      <c r="K208" s="827"/>
      <c r="L208" s="828"/>
      <c r="M208" s="608" t="str">
        <f t="shared" si="24"/>
        <v/>
      </c>
      <c r="N208" s="608"/>
      <c r="O208" s="398"/>
      <c r="P208" s="854"/>
      <c r="Q208" s="391"/>
      <c r="R208" s="391"/>
      <c r="S208" s="391"/>
      <c r="T208" s="391"/>
      <c r="U208" s="391"/>
      <c r="V208" s="391"/>
      <c r="W208" s="391"/>
      <c r="X208" s="391"/>
    </row>
    <row r="209" spans="1:24" ht="27" customHeight="1">
      <c r="A209" s="824"/>
      <c r="B209" s="824"/>
      <c r="C209" s="825"/>
      <c r="D209" s="826"/>
      <c r="E209" s="826"/>
      <c r="F209" s="826"/>
      <c r="G209" s="826"/>
      <c r="H209" s="826"/>
      <c r="I209" s="827"/>
      <c r="J209" s="827"/>
      <c r="K209" s="827"/>
      <c r="L209" s="828"/>
      <c r="M209" s="608" t="str">
        <f t="shared" si="24"/>
        <v/>
      </c>
      <c r="N209" s="608"/>
      <c r="O209" s="398"/>
      <c r="P209" s="854"/>
      <c r="Q209" s="391"/>
      <c r="R209" s="391"/>
      <c r="S209" s="391"/>
      <c r="T209" s="391"/>
      <c r="U209" s="391"/>
      <c r="V209" s="391"/>
      <c r="W209" s="391"/>
      <c r="X209" s="391"/>
    </row>
    <row r="210" spans="1:24" ht="27" customHeight="1">
      <c r="A210" s="824"/>
      <c r="B210" s="824"/>
      <c r="C210" s="825"/>
      <c r="D210" s="826"/>
      <c r="E210" s="826"/>
      <c r="F210" s="826"/>
      <c r="G210" s="826"/>
      <c r="H210" s="834"/>
      <c r="I210" s="827"/>
      <c r="J210" s="827"/>
      <c r="K210" s="827"/>
      <c r="L210" s="828"/>
      <c r="M210" s="608" t="str">
        <f t="shared" si="24"/>
        <v/>
      </c>
      <c r="N210" s="608"/>
      <c r="O210" s="398"/>
      <c r="P210" s="854"/>
      <c r="Q210" s="391"/>
      <c r="R210" s="391"/>
      <c r="S210" s="391"/>
      <c r="T210" s="391"/>
      <c r="U210" s="391"/>
      <c r="V210" s="391"/>
      <c r="W210" s="391"/>
      <c r="X210" s="391"/>
    </row>
    <row r="211" spans="1:24" ht="27" customHeight="1">
      <c r="A211" s="824"/>
      <c r="B211" s="824"/>
      <c r="C211" s="825"/>
      <c r="D211" s="826"/>
      <c r="E211" s="826"/>
      <c r="F211" s="826"/>
      <c r="G211" s="826"/>
      <c r="H211" s="833"/>
      <c r="I211" s="827"/>
      <c r="J211" s="827"/>
      <c r="K211" s="827"/>
      <c r="L211" s="828"/>
      <c r="M211" s="608" t="str">
        <f t="shared" si="24"/>
        <v/>
      </c>
      <c r="N211" s="608"/>
      <c r="O211" s="398"/>
      <c r="P211" s="854"/>
      <c r="Q211" s="391"/>
      <c r="R211" s="391"/>
      <c r="S211" s="391"/>
      <c r="T211" s="391"/>
      <c r="U211" s="391"/>
      <c r="V211" s="391"/>
      <c r="W211" s="391"/>
      <c r="X211" s="391"/>
    </row>
    <row r="212" spans="1:24" ht="27" customHeight="1">
      <c r="A212" s="824"/>
      <c r="B212" s="824"/>
      <c r="C212" s="825"/>
      <c r="D212" s="826"/>
      <c r="E212" s="826"/>
      <c r="F212" s="826"/>
      <c r="G212" s="826"/>
      <c r="H212" s="826"/>
      <c r="I212" s="827"/>
      <c r="J212" s="827"/>
      <c r="K212" s="827"/>
      <c r="L212" s="828"/>
      <c r="M212" s="608" t="str">
        <f t="shared" si="24"/>
        <v/>
      </c>
      <c r="N212" s="608"/>
      <c r="O212" s="398"/>
      <c r="P212" s="854"/>
      <c r="Q212" s="391"/>
      <c r="R212" s="391"/>
      <c r="S212" s="391"/>
      <c r="T212" s="391"/>
      <c r="U212" s="391"/>
      <c r="V212" s="391"/>
      <c r="W212" s="391"/>
      <c r="X212" s="391"/>
    </row>
    <row r="213" spans="1:24" ht="27" customHeight="1">
      <c r="A213" s="824"/>
      <c r="B213" s="824"/>
      <c r="C213" s="825"/>
      <c r="D213" s="826"/>
      <c r="E213" s="826"/>
      <c r="F213" s="826"/>
      <c r="G213" s="826"/>
      <c r="H213" s="833"/>
      <c r="I213" s="827"/>
      <c r="J213" s="827"/>
      <c r="K213" s="827"/>
      <c r="L213" s="828"/>
      <c r="M213" s="608" t="str">
        <f t="shared" si="24"/>
        <v/>
      </c>
      <c r="N213" s="608"/>
      <c r="O213" s="398"/>
      <c r="P213" s="854"/>
      <c r="Q213" s="391"/>
      <c r="R213" s="391"/>
      <c r="S213" s="391"/>
      <c r="T213" s="391"/>
      <c r="U213" s="391"/>
      <c r="V213" s="391"/>
      <c r="W213" s="391"/>
      <c r="X213" s="391"/>
    </row>
    <row r="214" spans="1:24" ht="27" customHeight="1">
      <c r="A214" s="824"/>
      <c r="B214" s="824"/>
      <c r="C214" s="825"/>
      <c r="D214" s="826"/>
      <c r="E214" s="826"/>
      <c r="F214" s="826"/>
      <c r="G214" s="826"/>
      <c r="H214" s="826"/>
      <c r="I214" s="827"/>
      <c r="J214" s="827"/>
      <c r="K214" s="827"/>
      <c r="L214" s="828"/>
      <c r="M214" s="398" t="str">
        <f t="shared" si="24"/>
        <v/>
      </c>
      <c r="N214" s="398"/>
      <c r="O214" s="398"/>
      <c r="P214" s="854"/>
      <c r="Q214" s="391"/>
      <c r="R214" s="391"/>
      <c r="S214" s="391"/>
      <c r="T214" s="391"/>
      <c r="U214" s="391"/>
      <c r="V214" s="391"/>
      <c r="W214" s="391"/>
      <c r="X214" s="391"/>
    </row>
    <row r="215" spans="1:24" ht="27" customHeight="1">
      <c r="A215" s="824"/>
      <c r="B215" s="824"/>
      <c r="C215" s="825"/>
      <c r="D215" s="826"/>
      <c r="E215" s="826"/>
      <c r="F215" s="826"/>
      <c r="G215" s="826"/>
      <c r="H215" s="826"/>
      <c r="I215" s="827"/>
      <c r="J215" s="827"/>
      <c r="K215" s="827"/>
      <c r="L215" s="828"/>
      <c r="M215" s="398" t="str">
        <f t="shared" si="24"/>
        <v/>
      </c>
      <c r="N215" s="398"/>
      <c r="O215" s="398"/>
      <c r="P215" s="854"/>
      <c r="Q215" s="391"/>
      <c r="R215" s="391"/>
      <c r="S215" s="391"/>
      <c r="T215" s="391"/>
      <c r="U215" s="391"/>
      <c r="V215" s="391"/>
      <c r="W215" s="391"/>
      <c r="X215" s="391"/>
    </row>
    <row r="216" spans="1:24" s="418" customFormat="1" ht="27" customHeight="1">
      <c r="A216" s="824"/>
      <c r="B216" s="824"/>
      <c r="C216" s="825"/>
      <c r="D216" s="826"/>
      <c r="E216" s="826"/>
      <c r="F216" s="826"/>
      <c r="G216" s="826"/>
      <c r="H216" s="826"/>
      <c r="I216" s="790"/>
      <c r="J216" s="790"/>
      <c r="K216" s="790"/>
      <c r="L216" s="832"/>
      <c r="M216" s="416" t="str">
        <f t="shared" si="24"/>
        <v/>
      </c>
      <c r="N216" s="416"/>
      <c r="O216" s="416"/>
      <c r="P216" s="855"/>
      <c r="Q216" s="417"/>
      <c r="R216" s="417"/>
      <c r="S216" s="417"/>
      <c r="T216" s="417"/>
      <c r="U216" s="417"/>
      <c r="V216" s="417"/>
      <c r="W216" s="417"/>
      <c r="X216" s="417"/>
    </row>
    <row r="217" spans="1:24" ht="27" customHeight="1">
      <c r="A217" s="824"/>
      <c r="B217" s="824"/>
      <c r="C217" s="825"/>
      <c r="D217" s="826"/>
      <c r="E217" s="826"/>
      <c r="F217" s="826"/>
      <c r="G217" s="826"/>
      <c r="H217" s="826"/>
      <c r="I217" s="790"/>
      <c r="J217" s="790"/>
      <c r="K217" s="790"/>
      <c r="L217" s="832"/>
      <c r="M217" s="398" t="str">
        <f t="shared" si="24"/>
        <v/>
      </c>
      <c r="N217" s="398"/>
      <c r="O217" s="398"/>
      <c r="P217" s="854"/>
      <c r="Q217" s="391"/>
      <c r="R217" s="391"/>
      <c r="S217" s="391"/>
      <c r="T217" s="391"/>
      <c r="U217" s="391"/>
      <c r="V217" s="391"/>
      <c r="W217" s="391"/>
      <c r="X217" s="391"/>
    </row>
    <row r="218" spans="1:24" ht="27" customHeight="1">
      <c r="A218" s="824">
        <v>162</v>
      </c>
      <c r="B218" s="824">
        <v>162</v>
      </c>
      <c r="C218" s="825"/>
      <c r="D218" s="826"/>
      <c r="E218" s="826"/>
      <c r="F218" s="826"/>
      <c r="G218" s="826"/>
      <c r="H218" s="826"/>
      <c r="I218" s="790"/>
      <c r="J218" s="790"/>
      <c r="K218" s="790"/>
      <c r="L218" s="832"/>
      <c r="M218" s="398" t="str">
        <f t="shared" si="24"/>
        <v/>
      </c>
      <c r="N218" s="398"/>
      <c r="O218" s="398"/>
      <c r="P218" s="854"/>
      <c r="Q218" s="391"/>
      <c r="R218" s="391"/>
      <c r="S218" s="391"/>
      <c r="T218" s="391"/>
      <c r="U218" s="391"/>
      <c r="V218" s="391"/>
      <c r="W218" s="391"/>
      <c r="X218" s="391"/>
    </row>
    <row r="219" spans="1:24" ht="27" customHeight="1">
      <c r="A219" s="824">
        <v>163</v>
      </c>
      <c r="B219" s="824">
        <v>163</v>
      </c>
      <c r="C219" s="825"/>
      <c r="D219" s="826"/>
      <c r="E219" s="826"/>
      <c r="F219" s="826"/>
      <c r="G219" s="826"/>
      <c r="H219" s="834"/>
      <c r="I219" s="790"/>
      <c r="J219" s="790"/>
      <c r="K219" s="790"/>
      <c r="L219" s="832"/>
      <c r="M219" s="398" t="str">
        <f t="shared" si="24"/>
        <v/>
      </c>
      <c r="N219" s="398"/>
      <c r="O219" s="398"/>
      <c r="P219" s="854"/>
      <c r="Q219" s="391"/>
      <c r="R219" s="391"/>
      <c r="S219" s="391"/>
      <c r="T219" s="391"/>
      <c r="U219" s="391"/>
      <c r="V219" s="391"/>
      <c r="W219" s="391"/>
      <c r="X219" s="391"/>
    </row>
    <row r="220" spans="1:24" ht="27" customHeight="1">
      <c r="A220" s="384"/>
      <c r="B220" s="1067" t="s">
        <v>38</v>
      </c>
      <c r="C220" s="1067"/>
      <c r="D220" s="1067"/>
      <c r="E220" s="835"/>
      <c r="F220" s="893"/>
      <c r="G220" s="830"/>
      <c r="H220" s="830"/>
      <c r="I220" s="830"/>
      <c r="J220" s="830"/>
      <c r="K220" s="830"/>
      <c r="L220" s="831"/>
    </row>
    <row r="221" spans="1:24" ht="27" customHeight="1">
      <c r="A221" s="824">
        <v>164</v>
      </c>
      <c r="B221" s="824">
        <v>164</v>
      </c>
      <c r="C221" s="825"/>
      <c r="D221" s="826"/>
      <c r="E221" s="826"/>
      <c r="F221" s="826"/>
      <c r="G221" s="826"/>
      <c r="H221" s="826"/>
      <c r="I221" s="790"/>
      <c r="J221" s="790"/>
      <c r="K221" s="790"/>
      <c r="L221" s="832"/>
      <c r="M221" s="398" t="str">
        <f t="shared" ref="M221:M284" si="25">CONCATENATE(D221,G221)</f>
        <v/>
      </c>
      <c r="N221" s="398"/>
      <c r="O221" s="398"/>
      <c r="P221" s="854"/>
      <c r="Q221" s="401"/>
      <c r="R221" s="391"/>
      <c r="S221" s="391"/>
      <c r="T221" s="391"/>
      <c r="U221" s="391"/>
      <c r="V221" s="391"/>
      <c r="W221" s="391"/>
      <c r="X221" s="402"/>
    </row>
    <row r="222" spans="1:24" ht="27" customHeight="1">
      <c r="A222" s="824">
        <v>165</v>
      </c>
      <c r="B222" s="824">
        <v>165</v>
      </c>
      <c r="C222" s="825"/>
      <c r="D222" s="826"/>
      <c r="E222" s="826"/>
      <c r="F222" s="826"/>
      <c r="G222" s="826"/>
      <c r="H222" s="834"/>
      <c r="I222" s="790"/>
      <c r="J222" s="790"/>
      <c r="K222" s="790"/>
      <c r="L222" s="832"/>
      <c r="M222" s="398" t="str">
        <f t="shared" si="25"/>
        <v/>
      </c>
      <c r="N222" s="398"/>
      <c r="O222" s="398"/>
      <c r="P222" s="854"/>
      <c r="Q222" s="401"/>
      <c r="R222" s="391"/>
      <c r="S222" s="391"/>
      <c r="T222" s="391"/>
      <c r="U222" s="391"/>
      <c r="V222" s="391"/>
      <c r="W222" s="391"/>
      <c r="X222" s="402"/>
    </row>
    <row r="223" spans="1:24" ht="27" customHeight="1">
      <c r="A223" s="824">
        <v>166</v>
      </c>
      <c r="B223" s="824">
        <v>166</v>
      </c>
      <c r="C223" s="825"/>
      <c r="D223" s="826"/>
      <c r="E223" s="826"/>
      <c r="F223" s="826"/>
      <c r="G223" s="826"/>
      <c r="H223" s="826"/>
      <c r="I223" s="790"/>
      <c r="J223" s="790"/>
      <c r="K223" s="790"/>
      <c r="L223" s="832"/>
      <c r="M223" s="398" t="str">
        <f t="shared" si="25"/>
        <v/>
      </c>
      <c r="N223" s="398"/>
      <c r="O223" s="398"/>
      <c r="P223" s="854"/>
      <c r="Q223" s="401"/>
      <c r="R223" s="391"/>
      <c r="S223" s="391"/>
      <c r="T223" s="391"/>
      <c r="U223" s="391"/>
      <c r="V223" s="391"/>
      <c r="W223" s="391"/>
      <c r="X223" s="402"/>
    </row>
    <row r="224" spans="1:24" ht="27" customHeight="1">
      <c r="A224" s="824">
        <v>167</v>
      </c>
      <c r="B224" s="824">
        <v>167</v>
      </c>
      <c r="C224" s="825"/>
      <c r="D224" s="826"/>
      <c r="E224" s="826"/>
      <c r="F224" s="826"/>
      <c r="G224" s="826"/>
      <c r="H224" s="833"/>
      <c r="I224" s="827"/>
      <c r="J224" s="827"/>
      <c r="K224" s="827"/>
      <c r="L224" s="828"/>
      <c r="M224" s="398" t="str">
        <f t="shared" si="25"/>
        <v/>
      </c>
      <c r="N224" s="398"/>
      <c r="O224" s="398"/>
      <c r="P224" s="854"/>
    </row>
    <row r="225" spans="1:16" ht="27" customHeight="1">
      <c r="A225" s="824">
        <v>168</v>
      </c>
      <c r="B225" s="824">
        <v>168</v>
      </c>
      <c r="C225" s="829"/>
      <c r="D225" s="826"/>
      <c r="E225" s="826"/>
      <c r="F225" s="826"/>
      <c r="G225" s="826"/>
      <c r="H225" s="833"/>
      <c r="I225" s="830"/>
      <c r="J225" s="830"/>
      <c r="K225" s="830"/>
      <c r="L225" s="831"/>
      <c r="M225" s="398" t="str">
        <f t="shared" si="25"/>
        <v/>
      </c>
      <c r="N225" s="398"/>
      <c r="O225" s="398"/>
      <c r="P225" s="854"/>
    </row>
    <row r="226" spans="1:16" ht="27" customHeight="1">
      <c r="A226" s="824">
        <v>169</v>
      </c>
      <c r="B226" s="824">
        <v>169</v>
      </c>
      <c r="C226" s="825"/>
      <c r="D226" s="826"/>
      <c r="E226" s="826"/>
      <c r="F226" s="826"/>
      <c r="G226" s="826"/>
      <c r="H226" s="833"/>
      <c r="I226" s="790"/>
      <c r="J226" s="790"/>
      <c r="K226" s="790"/>
      <c r="L226" s="832"/>
      <c r="M226" s="398" t="str">
        <f t="shared" si="25"/>
        <v/>
      </c>
      <c r="N226" s="398"/>
      <c r="O226" s="398"/>
      <c r="P226" s="854"/>
    </row>
    <row r="227" spans="1:16" ht="27" customHeight="1">
      <c r="A227" s="824">
        <v>170</v>
      </c>
      <c r="B227" s="824">
        <v>170</v>
      </c>
      <c r="C227" s="825"/>
      <c r="D227" s="826"/>
      <c r="E227" s="826"/>
      <c r="F227" s="826"/>
      <c r="G227" s="826"/>
      <c r="H227" s="833"/>
      <c r="I227" s="827"/>
      <c r="J227" s="827"/>
      <c r="K227" s="827"/>
      <c r="L227" s="828"/>
      <c r="M227" s="398" t="str">
        <f t="shared" si="25"/>
        <v/>
      </c>
      <c r="N227" s="398"/>
      <c r="O227" s="398"/>
      <c r="P227" s="854"/>
    </row>
    <row r="228" spans="1:16" ht="27" customHeight="1">
      <c r="A228" s="824">
        <v>171</v>
      </c>
      <c r="B228" s="824">
        <v>171</v>
      </c>
      <c r="C228" s="825"/>
      <c r="D228" s="826"/>
      <c r="E228" s="826"/>
      <c r="F228" s="826"/>
      <c r="G228" s="826"/>
      <c r="H228" s="826"/>
      <c r="I228" s="827"/>
      <c r="J228" s="827"/>
      <c r="K228" s="827"/>
      <c r="L228" s="828"/>
      <c r="M228" s="398" t="str">
        <f t="shared" si="25"/>
        <v/>
      </c>
      <c r="N228" s="398"/>
      <c r="O228" s="398"/>
      <c r="P228" s="854"/>
    </row>
    <row r="229" spans="1:16" ht="27" customHeight="1">
      <c r="A229" s="824">
        <v>172</v>
      </c>
      <c r="B229" s="824">
        <v>172</v>
      </c>
      <c r="C229" s="825"/>
      <c r="D229" s="826"/>
      <c r="E229" s="826"/>
      <c r="F229" s="826"/>
      <c r="G229" s="826"/>
      <c r="H229" s="826"/>
      <c r="I229" s="827"/>
      <c r="J229" s="827"/>
      <c r="K229" s="827"/>
      <c r="L229" s="828"/>
      <c r="M229" s="398" t="str">
        <f t="shared" si="25"/>
        <v/>
      </c>
      <c r="N229" s="398"/>
      <c r="O229" s="398"/>
      <c r="P229" s="854"/>
    </row>
    <row r="230" spans="1:16" ht="27" customHeight="1">
      <c r="A230" s="824">
        <v>173</v>
      </c>
      <c r="B230" s="824">
        <v>173</v>
      </c>
      <c r="C230" s="825"/>
      <c r="D230" s="826"/>
      <c r="E230" s="826"/>
      <c r="F230" s="826"/>
      <c r="G230" s="826"/>
      <c r="H230" s="826"/>
      <c r="I230" s="827"/>
      <c r="J230" s="827"/>
      <c r="K230" s="827"/>
      <c r="L230" s="828"/>
      <c r="M230" s="398" t="str">
        <f t="shared" si="25"/>
        <v/>
      </c>
      <c r="N230" s="398"/>
      <c r="O230" s="398"/>
      <c r="P230" s="854"/>
    </row>
    <row r="231" spans="1:16" ht="27" customHeight="1">
      <c r="A231" s="824">
        <v>174</v>
      </c>
      <c r="B231" s="824">
        <v>174</v>
      </c>
      <c r="C231" s="825"/>
      <c r="D231" s="826"/>
      <c r="E231" s="826"/>
      <c r="F231" s="826"/>
      <c r="G231" s="826"/>
      <c r="H231" s="833"/>
      <c r="I231" s="827"/>
      <c r="J231" s="827"/>
      <c r="K231" s="827"/>
      <c r="L231" s="828"/>
      <c r="M231" s="398" t="str">
        <f t="shared" si="25"/>
        <v/>
      </c>
      <c r="N231" s="398"/>
      <c r="O231" s="398"/>
      <c r="P231" s="854"/>
    </row>
    <row r="232" spans="1:16" ht="27" customHeight="1">
      <c r="A232" s="824">
        <v>175</v>
      </c>
      <c r="B232" s="824">
        <v>175</v>
      </c>
      <c r="C232" s="825"/>
      <c r="D232" s="826"/>
      <c r="E232" s="826"/>
      <c r="F232" s="826"/>
      <c r="G232" s="826"/>
      <c r="H232" s="826"/>
      <c r="I232" s="827"/>
      <c r="J232" s="827"/>
      <c r="K232" s="827"/>
      <c r="L232" s="828"/>
      <c r="M232" s="398" t="str">
        <f t="shared" si="25"/>
        <v/>
      </c>
      <c r="N232" s="398"/>
      <c r="O232" s="398"/>
      <c r="P232" s="854"/>
    </row>
    <row r="233" spans="1:16" ht="27" customHeight="1">
      <c r="A233" s="824">
        <v>176</v>
      </c>
      <c r="B233" s="824">
        <v>176</v>
      </c>
      <c r="C233" s="825"/>
      <c r="D233" s="826"/>
      <c r="E233" s="826"/>
      <c r="F233" s="826"/>
      <c r="G233" s="826"/>
      <c r="H233" s="833"/>
      <c r="I233" s="827"/>
      <c r="J233" s="827"/>
      <c r="K233" s="827"/>
      <c r="L233" s="828"/>
      <c r="M233" s="398" t="str">
        <f t="shared" si="25"/>
        <v/>
      </c>
      <c r="N233" s="398"/>
      <c r="O233" s="398"/>
      <c r="P233" s="854"/>
    </row>
    <row r="234" spans="1:16" ht="27" customHeight="1">
      <c r="A234" s="824">
        <v>177</v>
      </c>
      <c r="B234" s="824">
        <v>177</v>
      </c>
      <c r="C234" s="825"/>
      <c r="D234" s="826"/>
      <c r="E234" s="826"/>
      <c r="F234" s="826"/>
      <c r="G234" s="826"/>
      <c r="H234" s="826"/>
      <c r="I234" s="827"/>
      <c r="J234" s="827"/>
      <c r="K234" s="827"/>
      <c r="L234" s="828"/>
      <c r="M234" s="398" t="str">
        <f t="shared" si="25"/>
        <v/>
      </c>
      <c r="N234" s="398"/>
      <c r="O234" s="398"/>
      <c r="P234" s="854"/>
    </row>
    <row r="235" spans="1:16" ht="27" customHeight="1">
      <c r="A235" s="824">
        <v>178</v>
      </c>
      <c r="B235" s="824">
        <v>178</v>
      </c>
      <c r="C235" s="825"/>
      <c r="D235" s="826"/>
      <c r="E235" s="826"/>
      <c r="F235" s="826"/>
      <c r="G235" s="826"/>
      <c r="H235" s="834"/>
      <c r="I235" s="827"/>
      <c r="J235" s="827"/>
      <c r="K235" s="827"/>
      <c r="L235" s="828"/>
      <c r="M235" s="398" t="str">
        <f t="shared" si="25"/>
        <v/>
      </c>
      <c r="N235" s="398"/>
      <c r="O235" s="398"/>
      <c r="P235" s="854"/>
    </row>
    <row r="236" spans="1:16" ht="27" customHeight="1">
      <c r="A236" s="824">
        <v>179</v>
      </c>
      <c r="B236" s="824">
        <v>179</v>
      </c>
      <c r="C236" s="825"/>
      <c r="D236" s="826"/>
      <c r="E236" s="826"/>
      <c r="F236" s="826"/>
      <c r="G236" s="826"/>
      <c r="H236" s="826"/>
      <c r="I236" s="827"/>
      <c r="J236" s="827"/>
      <c r="K236" s="827"/>
      <c r="L236" s="828"/>
      <c r="M236" s="398" t="str">
        <f t="shared" si="25"/>
        <v/>
      </c>
      <c r="N236" s="398"/>
      <c r="O236" s="398"/>
      <c r="P236" s="854"/>
    </row>
    <row r="237" spans="1:16" ht="27" customHeight="1">
      <c r="A237" s="824">
        <v>180</v>
      </c>
      <c r="B237" s="824">
        <v>180</v>
      </c>
      <c r="C237" s="825"/>
      <c r="D237" s="826"/>
      <c r="E237" s="826"/>
      <c r="F237" s="826"/>
      <c r="G237" s="826"/>
      <c r="H237" s="826"/>
      <c r="I237" s="790"/>
      <c r="J237" s="790"/>
      <c r="K237" s="790"/>
      <c r="L237" s="832"/>
      <c r="M237" s="398" t="str">
        <f t="shared" si="25"/>
        <v/>
      </c>
      <c r="N237" s="398"/>
      <c r="O237" s="398"/>
      <c r="P237" s="854"/>
    </row>
    <row r="238" spans="1:16" ht="27" customHeight="1">
      <c r="A238" s="824">
        <v>181</v>
      </c>
      <c r="B238" s="824">
        <v>181</v>
      </c>
      <c r="C238" s="825"/>
      <c r="D238" s="826"/>
      <c r="E238" s="826"/>
      <c r="F238" s="826"/>
      <c r="G238" s="826"/>
      <c r="H238" s="826"/>
      <c r="I238" s="790"/>
      <c r="J238" s="790"/>
      <c r="K238" s="790"/>
      <c r="L238" s="832"/>
      <c r="M238" s="398" t="str">
        <f t="shared" si="25"/>
        <v/>
      </c>
      <c r="N238" s="398"/>
      <c r="O238" s="398"/>
      <c r="P238" s="854"/>
    </row>
    <row r="239" spans="1:16" ht="27" customHeight="1">
      <c r="A239" s="824">
        <v>182</v>
      </c>
      <c r="B239" s="824">
        <v>182</v>
      </c>
      <c r="C239" s="825"/>
      <c r="D239" s="826"/>
      <c r="E239" s="826"/>
      <c r="F239" s="826"/>
      <c r="G239" s="826"/>
      <c r="H239" s="826"/>
      <c r="I239" s="790"/>
      <c r="J239" s="790"/>
      <c r="K239" s="790"/>
      <c r="L239" s="832"/>
      <c r="M239" s="398" t="str">
        <f t="shared" si="25"/>
        <v/>
      </c>
      <c r="N239" s="398"/>
      <c r="O239" s="398"/>
      <c r="P239" s="854"/>
    </row>
    <row r="240" spans="1:16" ht="27" customHeight="1">
      <c r="A240" s="824">
        <v>183</v>
      </c>
      <c r="B240" s="824">
        <v>183</v>
      </c>
      <c r="C240" s="825"/>
      <c r="D240" s="826"/>
      <c r="E240" s="826"/>
      <c r="F240" s="826"/>
      <c r="G240" s="826"/>
      <c r="H240" s="826"/>
      <c r="I240" s="790"/>
      <c r="J240" s="790"/>
      <c r="K240" s="790"/>
      <c r="L240" s="832"/>
      <c r="M240" s="398" t="str">
        <f t="shared" si="25"/>
        <v/>
      </c>
      <c r="N240" s="398"/>
      <c r="O240" s="398"/>
      <c r="P240" s="854"/>
    </row>
    <row r="241" spans="1:16" ht="27" customHeight="1">
      <c r="A241" s="384"/>
      <c r="B241" s="1067" t="s">
        <v>38</v>
      </c>
      <c r="C241" s="1067"/>
      <c r="D241" s="1067"/>
      <c r="E241" s="835"/>
      <c r="F241" s="893"/>
      <c r="G241" s="830"/>
      <c r="H241" s="830"/>
      <c r="I241" s="830"/>
      <c r="J241" s="830"/>
      <c r="K241" s="830"/>
      <c r="L241" s="831"/>
      <c r="M241" s="398" t="str">
        <f t="shared" si="25"/>
        <v/>
      </c>
      <c r="N241" s="398"/>
      <c r="O241" s="398"/>
      <c r="P241" s="854"/>
    </row>
    <row r="242" spans="1:16" ht="27" customHeight="1">
      <c r="A242" s="824">
        <v>184</v>
      </c>
      <c r="B242" s="824">
        <v>184</v>
      </c>
      <c r="C242" s="825"/>
      <c r="D242" s="826"/>
      <c r="E242" s="826"/>
      <c r="F242" s="826"/>
      <c r="G242" s="826"/>
      <c r="H242" s="833"/>
      <c r="I242" s="790"/>
      <c r="J242" s="790"/>
      <c r="K242" s="790"/>
      <c r="L242" s="832"/>
      <c r="M242" s="398" t="str">
        <f t="shared" si="25"/>
        <v/>
      </c>
      <c r="N242" s="398"/>
      <c r="O242" s="398"/>
      <c r="P242" s="854"/>
    </row>
    <row r="243" spans="1:16" ht="27" customHeight="1">
      <c r="A243" s="824">
        <v>185</v>
      </c>
      <c r="B243" s="824">
        <v>185</v>
      </c>
      <c r="C243" s="825"/>
      <c r="D243" s="826"/>
      <c r="E243" s="826"/>
      <c r="F243" s="826"/>
      <c r="G243" s="826"/>
      <c r="H243" s="826"/>
      <c r="I243" s="790"/>
      <c r="J243" s="790"/>
      <c r="K243" s="790"/>
      <c r="L243" s="832"/>
      <c r="M243" s="398" t="str">
        <f t="shared" si="25"/>
        <v/>
      </c>
      <c r="N243" s="398"/>
      <c r="O243" s="398"/>
      <c r="P243" s="854"/>
    </row>
    <row r="244" spans="1:16" ht="27" customHeight="1">
      <c r="A244" s="824">
        <v>186</v>
      </c>
      <c r="B244" s="824">
        <v>186</v>
      </c>
      <c r="C244" s="825"/>
      <c r="D244" s="826"/>
      <c r="E244" s="826"/>
      <c r="F244" s="826"/>
      <c r="G244" s="826"/>
      <c r="H244" s="826"/>
      <c r="I244" s="790"/>
      <c r="J244" s="790"/>
      <c r="K244" s="790"/>
      <c r="L244" s="832"/>
      <c r="M244" s="398" t="str">
        <f t="shared" si="25"/>
        <v/>
      </c>
      <c r="N244" s="398"/>
      <c r="O244" s="398"/>
      <c r="P244" s="854"/>
    </row>
    <row r="245" spans="1:16" ht="27" customHeight="1">
      <c r="A245" s="824">
        <v>187</v>
      </c>
      <c r="B245" s="824">
        <v>187</v>
      </c>
      <c r="C245" s="825"/>
      <c r="D245" s="826"/>
      <c r="E245" s="826"/>
      <c r="F245" s="826"/>
      <c r="G245" s="826"/>
      <c r="H245" s="826"/>
      <c r="I245" s="827"/>
      <c r="J245" s="827"/>
      <c r="K245" s="827"/>
      <c r="L245" s="828"/>
      <c r="M245" s="398" t="str">
        <f t="shared" si="25"/>
        <v/>
      </c>
      <c r="N245" s="398"/>
      <c r="O245" s="398"/>
      <c r="P245" s="854"/>
    </row>
    <row r="246" spans="1:16" ht="27" customHeight="1">
      <c r="A246" s="824">
        <v>188</v>
      </c>
      <c r="B246" s="824">
        <v>188</v>
      </c>
      <c r="C246" s="829"/>
      <c r="D246" s="826"/>
      <c r="E246" s="826"/>
      <c r="F246" s="826"/>
      <c r="G246" s="826"/>
      <c r="H246" s="826"/>
      <c r="I246" s="830"/>
      <c r="J246" s="830"/>
      <c r="K246" s="830"/>
      <c r="L246" s="831"/>
      <c r="M246" s="398" t="str">
        <f t="shared" si="25"/>
        <v/>
      </c>
      <c r="N246" s="398"/>
      <c r="O246" s="398"/>
      <c r="P246" s="854"/>
    </row>
    <row r="247" spans="1:16" ht="27" customHeight="1">
      <c r="A247" s="824">
        <v>189</v>
      </c>
      <c r="B247" s="824">
        <v>189</v>
      </c>
      <c r="C247" s="825"/>
      <c r="D247" s="826"/>
      <c r="E247" s="826"/>
      <c r="F247" s="826"/>
      <c r="G247" s="826"/>
      <c r="H247" s="826"/>
      <c r="I247" s="790"/>
      <c r="J247" s="790"/>
      <c r="K247" s="790"/>
      <c r="L247" s="832"/>
      <c r="M247" s="398" t="str">
        <f t="shared" si="25"/>
        <v/>
      </c>
      <c r="N247" s="398"/>
      <c r="O247" s="398"/>
      <c r="P247" s="854"/>
    </row>
    <row r="248" spans="1:16" ht="27" customHeight="1">
      <c r="A248" s="824">
        <v>190</v>
      </c>
      <c r="B248" s="824">
        <v>190</v>
      </c>
      <c r="C248" s="825"/>
      <c r="D248" s="826"/>
      <c r="E248" s="826"/>
      <c r="F248" s="826"/>
      <c r="G248" s="826"/>
      <c r="H248" s="826"/>
      <c r="I248" s="827"/>
      <c r="J248" s="827"/>
      <c r="K248" s="827"/>
      <c r="L248" s="828"/>
      <c r="M248" s="398" t="str">
        <f t="shared" si="25"/>
        <v/>
      </c>
      <c r="N248" s="398"/>
      <c r="O248" s="398"/>
      <c r="P248" s="854"/>
    </row>
    <row r="249" spans="1:16" ht="27" customHeight="1">
      <c r="A249" s="824">
        <v>191</v>
      </c>
      <c r="B249" s="824">
        <v>191</v>
      </c>
      <c r="C249" s="825"/>
      <c r="D249" s="826"/>
      <c r="E249" s="826"/>
      <c r="F249" s="826"/>
      <c r="G249" s="826"/>
      <c r="H249" s="826"/>
      <c r="I249" s="827"/>
      <c r="J249" s="827"/>
      <c r="K249" s="827"/>
      <c r="L249" s="828"/>
      <c r="M249" s="398" t="str">
        <f t="shared" si="25"/>
        <v/>
      </c>
      <c r="N249" s="398"/>
      <c r="O249" s="398"/>
      <c r="P249" s="854"/>
    </row>
    <row r="250" spans="1:16" ht="27" customHeight="1">
      <c r="A250" s="824">
        <v>192</v>
      </c>
      <c r="B250" s="824">
        <v>192</v>
      </c>
      <c r="C250" s="825"/>
      <c r="D250" s="826"/>
      <c r="E250" s="826"/>
      <c r="F250" s="826"/>
      <c r="G250" s="826"/>
      <c r="H250" s="826"/>
      <c r="I250" s="827"/>
      <c r="J250" s="827"/>
      <c r="K250" s="827"/>
      <c r="L250" s="828"/>
      <c r="M250" s="398" t="str">
        <f t="shared" si="25"/>
        <v/>
      </c>
      <c r="N250" s="398"/>
      <c r="O250" s="398"/>
      <c r="P250" s="854"/>
    </row>
    <row r="251" spans="1:16" ht="27" customHeight="1">
      <c r="A251" s="824">
        <v>193</v>
      </c>
      <c r="B251" s="824">
        <v>193</v>
      </c>
      <c r="C251" s="825"/>
      <c r="D251" s="826"/>
      <c r="E251" s="826"/>
      <c r="F251" s="826"/>
      <c r="G251" s="826"/>
      <c r="H251" s="826"/>
      <c r="I251" s="827"/>
      <c r="J251" s="827"/>
      <c r="K251" s="827"/>
      <c r="L251" s="828"/>
      <c r="M251" s="398" t="str">
        <f t="shared" si="25"/>
        <v/>
      </c>
      <c r="N251" s="398"/>
      <c r="O251" s="398"/>
      <c r="P251" s="854"/>
    </row>
    <row r="252" spans="1:16" ht="27" customHeight="1">
      <c r="A252" s="824">
        <v>194</v>
      </c>
      <c r="B252" s="824">
        <v>194</v>
      </c>
      <c r="C252" s="825"/>
      <c r="D252" s="826"/>
      <c r="E252" s="826"/>
      <c r="F252" s="826"/>
      <c r="G252" s="826"/>
      <c r="H252" s="833"/>
      <c r="I252" s="827"/>
      <c r="J252" s="827"/>
      <c r="K252" s="827"/>
      <c r="L252" s="828"/>
      <c r="M252" s="398" t="str">
        <f t="shared" si="25"/>
        <v/>
      </c>
      <c r="N252" s="398"/>
      <c r="O252" s="398"/>
      <c r="P252" s="854"/>
    </row>
    <row r="253" spans="1:16" ht="27" customHeight="1">
      <c r="A253" s="824">
        <v>195</v>
      </c>
      <c r="B253" s="824">
        <v>195</v>
      </c>
      <c r="C253" s="825"/>
      <c r="D253" s="826"/>
      <c r="E253" s="826"/>
      <c r="F253" s="826"/>
      <c r="G253" s="826"/>
      <c r="H253" s="833"/>
      <c r="I253" s="827"/>
      <c r="J253" s="827"/>
      <c r="K253" s="827"/>
      <c r="L253" s="828"/>
      <c r="M253" s="398" t="str">
        <f t="shared" si="25"/>
        <v/>
      </c>
      <c r="N253" s="398"/>
      <c r="O253" s="398"/>
      <c r="P253" s="854"/>
    </row>
    <row r="254" spans="1:16" ht="27" customHeight="1">
      <c r="A254" s="824">
        <v>196</v>
      </c>
      <c r="B254" s="824">
        <v>196</v>
      </c>
      <c r="C254" s="825"/>
      <c r="D254" s="826"/>
      <c r="E254" s="826"/>
      <c r="F254" s="826"/>
      <c r="G254" s="826"/>
      <c r="H254" s="833"/>
      <c r="I254" s="827"/>
      <c r="J254" s="827"/>
      <c r="K254" s="827"/>
      <c r="L254" s="828"/>
      <c r="M254" s="398" t="str">
        <f t="shared" si="25"/>
        <v/>
      </c>
      <c r="N254" s="398"/>
      <c r="O254" s="398"/>
      <c r="P254" s="854"/>
    </row>
    <row r="255" spans="1:16" ht="27" customHeight="1">
      <c r="A255" s="824">
        <v>197</v>
      </c>
      <c r="B255" s="824">
        <v>197</v>
      </c>
      <c r="C255" s="825"/>
      <c r="D255" s="826"/>
      <c r="E255" s="826"/>
      <c r="F255" s="826"/>
      <c r="G255" s="826"/>
      <c r="H255" s="826"/>
      <c r="I255" s="827"/>
      <c r="J255" s="827"/>
      <c r="K255" s="827"/>
      <c r="L255" s="828"/>
      <c r="M255" s="398" t="str">
        <f t="shared" si="25"/>
        <v/>
      </c>
      <c r="N255" s="398"/>
      <c r="O255" s="398"/>
      <c r="P255" s="854"/>
    </row>
    <row r="256" spans="1:16" ht="27" customHeight="1">
      <c r="A256" s="824">
        <v>198</v>
      </c>
      <c r="B256" s="824">
        <v>198</v>
      </c>
      <c r="C256" s="825"/>
      <c r="D256" s="826"/>
      <c r="E256" s="826"/>
      <c r="F256" s="826"/>
      <c r="G256" s="826"/>
      <c r="H256" s="826"/>
      <c r="I256" s="827"/>
      <c r="J256" s="827"/>
      <c r="K256" s="827"/>
      <c r="L256" s="828"/>
      <c r="M256" s="398" t="str">
        <f t="shared" si="25"/>
        <v/>
      </c>
      <c r="N256" s="398"/>
      <c r="O256" s="398"/>
      <c r="P256" s="854"/>
    </row>
    <row r="257" spans="1:16" ht="27" customHeight="1">
      <c r="A257" s="824">
        <v>199</v>
      </c>
      <c r="B257" s="824">
        <v>199</v>
      </c>
      <c r="C257" s="825"/>
      <c r="D257" s="826"/>
      <c r="E257" s="826"/>
      <c r="F257" s="826"/>
      <c r="G257" s="826"/>
      <c r="H257" s="826"/>
      <c r="I257" s="827"/>
      <c r="J257" s="827"/>
      <c r="K257" s="827"/>
      <c r="L257" s="828"/>
      <c r="M257" s="398" t="str">
        <f t="shared" si="25"/>
        <v/>
      </c>
      <c r="N257" s="398"/>
      <c r="O257" s="398"/>
      <c r="P257" s="854"/>
    </row>
    <row r="258" spans="1:16" ht="27" customHeight="1">
      <c r="A258" s="824">
        <v>200</v>
      </c>
      <c r="B258" s="824">
        <v>200</v>
      </c>
      <c r="C258" s="825"/>
      <c r="D258" s="826"/>
      <c r="E258" s="826"/>
      <c r="F258" s="826"/>
      <c r="G258" s="826"/>
      <c r="H258" s="833"/>
      <c r="I258" s="790"/>
      <c r="J258" s="790"/>
      <c r="K258" s="790"/>
      <c r="L258" s="832"/>
      <c r="M258" s="398" t="str">
        <f t="shared" si="25"/>
        <v/>
      </c>
      <c r="N258" s="398"/>
      <c r="O258" s="398"/>
      <c r="P258" s="854"/>
    </row>
    <row r="259" spans="1:16" ht="27" customHeight="1">
      <c r="A259" s="824">
        <v>201</v>
      </c>
      <c r="B259" s="824">
        <v>201</v>
      </c>
      <c r="C259" s="825"/>
      <c r="D259" s="826"/>
      <c r="E259" s="826"/>
      <c r="F259" s="826"/>
      <c r="G259" s="826"/>
      <c r="H259" s="826"/>
      <c r="I259" s="790"/>
      <c r="J259" s="790"/>
      <c r="K259" s="790"/>
      <c r="L259" s="832"/>
      <c r="M259" s="398" t="str">
        <f t="shared" si="25"/>
        <v/>
      </c>
      <c r="N259" s="398"/>
      <c r="O259" s="398"/>
      <c r="P259" s="854"/>
    </row>
    <row r="260" spans="1:16" ht="27" customHeight="1">
      <c r="A260" s="824">
        <v>202</v>
      </c>
      <c r="B260" s="824">
        <v>202</v>
      </c>
      <c r="C260" s="825"/>
      <c r="D260" s="826"/>
      <c r="E260" s="826"/>
      <c r="F260" s="826"/>
      <c r="G260" s="826"/>
      <c r="H260" s="833"/>
      <c r="I260" s="790"/>
      <c r="J260" s="790"/>
      <c r="K260" s="790"/>
      <c r="L260" s="832"/>
      <c r="M260" s="398" t="str">
        <f t="shared" si="25"/>
        <v/>
      </c>
      <c r="N260" s="398"/>
      <c r="O260" s="398"/>
      <c r="P260" s="854"/>
    </row>
    <row r="261" spans="1:16" ht="27" customHeight="1">
      <c r="A261" s="824">
        <v>203</v>
      </c>
      <c r="B261" s="824">
        <v>203</v>
      </c>
      <c r="C261" s="825"/>
      <c r="D261" s="826"/>
      <c r="E261" s="826"/>
      <c r="F261" s="826"/>
      <c r="G261" s="826"/>
      <c r="H261" s="826"/>
      <c r="I261" s="790"/>
      <c r="J261" s="790"/>
      <c r="K261" s="790"/>
      <c r="L261" s="832"/>
      <c r="M261" s="398" t="str">
        <f t="shared" si="25"/>
        <v/>
      </c>
      <c r="N261" s="398"/>
      <c r="O261" s="398"/>
      <c r="P261" s="854"/>
    </row>
    <row r="262" spans="1:16" ht="27" customHeight="1">
      <c r="A262" s="384"/>
      <c r="B262" s="1067" t="s">
        <v>38</v>
      </c>
      <c r="C262" s="1067"/>
      <c r="D262" s="1067"/>
      <c r="E262" s="835"/>
      <c r="F262" s="893"/>
      <c r="G262" s="830"/>
      <c r="H262" s="830"/>
      <c r="I262" s="830"/>
      <c r="J262" s="830"/>
      <c r="K262" s="830"/>
      <c r="L262" s="831"/>
      <c r="M262" s="398" t="str">
        <f t="shared" si="25"/>
        <v/>
      </c>
      <c r="N262" s="398"/>
      <c r="O262" s="398"/>
      <c r="P262" s="854"/>
    </row>
    <row r="263" spans="1:16" ht="27" customHeight="1">
      <c r="A263" s="824">
        <v>204</v>
      </c>
      <c r="B263" s="824">
        <v>204</v>
      </c>
      <c r="C263" s="825"/>
      <c r="D263" s="826"/>
      <c r="E263" s="826"/>
      <c r="F263" s="826"/>
      <c r="G263" s="826"/>
      <c r="H263" s="826"/>
      <c r="I263" s="790"/>
      <c r="J263" s="790"/>
      <c r="K263" s="790"/>
      <c r="L263" s="832"/>
      <c r="M263" s="398" t="str">
        <f t="shared" si="25"/>
        <v/>
      </c>
      <c r="N263" s="398"/>
      <c r="O263" s="398"/>
      <c r="P263" s="854"/>
    </row>
    <row r="264" spans="1:16" ht="27" customHeight="1">
      <c r="A264" s="824">
        <v>205</v>
      </c>
      <c r="B264" s="824">
        <v>205</v>
      </c>
      <c r="C264" s="825"/>
      <c r="D264" s="826"/>
      <c r="E264" s="826"/>
      <c r="F264" s="826"/>
      <c r="G264" s="826"/>
      <c r="H264" s="833"/>
      <c r="I264" s="790"/>
      <c r="J264" s="790"/>
      <c r="K264" s="790"/>
      <c r="L264" s="832"/>
      <c r="M264" s="398" t="str">
        <f t="shared" si="25"/>
        <v/>
      </c>
      <c r="N264" s="398"/>
      <c r="O264" s="398"/>
      <c r="P264" s="854"/>
    </row>
    <row r="265" spans="1:16" ht="27" customHeight="1">
      <c r="A265" s="824">
        <v>206</v>
      </c>
      <c r="B265" s="824">
        <v>206</v>
      </c>
      <c r="C265" s="825"/>
      <c r="D265" s="826"/>
      <c r="E265" s="826"/>
      <c r="F265" s="826"/>
      <c r="G265" s="826"/>
      <c r="H265" s="826"/>
      <c r="I265" s="790"/>
      <c r="J265" s="790"/>
      <c r="K265" s="790"/>
      <c r="L265" s="832"/>
      <c r="M265" s="398" t="str">
        <f t="shared" si="25"/>
        <v/>
      </c>
      <c r="N265" s="398"/>
      <c r="O265" s="398"/>
      <c r="P265" s="854"/>
    </row>
    <row r="266" spans="1:16" ht="27" customHeight="1">
      <c r="A266" s="824">
        <v>207</v>
      </c>
      <c r="B266" s="824">
        <v>207</v>
      </c>
      <c r="C266" s="825"/>
      <c r="D266" s="826"/>
      <c r="E266" s="826"/>
      <c r="F266" s="826"/>
      <c r="G266" s="826"/>
      <c r="H266" s="826"/>
      <c r="I266" s="827"/>
      <c r="J266" s="827"/>
      <c r="K266" s="827"/>
      <c r="L266" s="828"/>
      <c r="M266" s="398" t="str">
        <f t="shared" si="25"/>
        <v/>
      </c>
      <c r="N266" s="398"/>
      <c r="O266" s="398"/>
      <c r="P266" s="854"/>
    </row>
    <row r="267" spans="1:16" ht="27" customHeight="1">
      <c r="A267" s="824">
        <v>208</v>
      </c>
      <c r="B267" s="824">
        <v>208</v>
      </c>
      <c r="C267" s="829"/>
      <c r="D267" s="826"/>
      <c r="E267" s="826"/>
      <c r="F267" s="826"/>
      <c r="G267" s="826"/>
      <c r="H267" s="833"/>
      <c r="I267" s="830"/>
      <c r="J267" s="830"/>
      <c r="K267" s="830"/>
      <c r="L267" s="831"/>
      <c r="M267" s="398" t="str">
        <f t="shared" si="25"/>
        <v/>
      </c>
      <c r="N267" s="398"/>
      <c r="O267" s="398"/>
      <c r="P267" s="854"/>
    </row>
    <row r="268" spans="1:16" ht="27" customHeight="1">
      <c r="A268" s="824">
        <v>209</v>
      </c>
      <c r="B268" s="824">
        <v>209</v>
      </c>
      <c r="C268" s="825"/>
      <c r="D268" s="826"/>
      <c r="E268" s="826"/>
      <c r="F268" s="826"/>
      <c r="G268" s="826"/>
      <c r="H268" s="833"/>
      <c r="I268" s="790"/>
      <c r="J268" s="790"/>
      <c r="K268" s="790"/>
      <c r="L268" s="832"/>
      <c r="M268" s="398" t="str">
        <f t="shared" si="25"/>
        <v/>
      </c>
      <c r="N268" s="398"/>
      <c r="O268" s="398"/>
      <c r="P268" s="854"/>
    </row>
    <row r="269" spans="1:16" ht="27" customHeight="1">
      <c r="A269" s="824">
        <v>210</v>
      </c>
      <c r="B269" s="824">
        <v>210</v>
      </c>
      <c r="C269" s="825"/>
      <c r="D269" s="826"/>
      <c r="E269" s="826"/>
      <c r="F269" s="826"/>
      <c r="G269" s="826"/>
      <c r="H269" s="826"/>
      <c r="I269" s="827"/>
      <c r="J269" s="827"/>
      <c r="K269" s="827"/>
      <c r="L269" s="828"/>
      <c r="M269" s="398" t="str">
        <f t="shared" si="25"/>
        <v/>
      </c>
      <c r="N269" s="398"/>
      <c r="O269" s="398"/>
      <c r="P269" s="854"/>
    </row>
    <row r="270" spans="1:16" ht="27" customHeight="1">
      <c r="A270" s="824">
        <v>211</v>
      </c>
      <c r="B270" s="824">
        <v>211</v>
      </c>
      <c r="C270" s="825"/>
      <c r="D270" s="826"/>
      <c r="E270" s="826"/>
      <c r="F270" s="826"/>
      <c r="G270" s="826"/>
      <c r="H270" s="826"/>
      <c r="I270" s="827"/>
      <c r="J270" s="827"/>
      <c r="K270" s="827"/>
      <c r="L270" s="828"/>
      <c r="M270" s="398" t="str">
        <f t="shared" si="25"/>
        <v/>
      </c>
      <c r="N270" s="398"/>
      <c r="O270" s="398"/>
      <c r="P270" s="854"/>
    </row>
    <row r="271" spans="1:16" ht="27" customHeight="1">
      <c r="A271" s="824">
        <v>212</v>
      </c>
      <c r="B271" s="824">
        <v>212</v>
      </c>
      <c r="C271" s="825"/>
      <c r="D271" s="826"/>
      <c r="E271" s="826"/>
      <c r="F271" s="826"/>
      <c r="G271" s="826"/>
      <c r="H271" s="826"/>
      <c r="I271" s="827"/>
      <c r="J271" s="827"/>
      <c r="K271" s="827"/>
      <c r="L271" s="828"/>
      <c r="M271" s="398" t="str">
        <f t="shared" si="25"/>
        <v/>
      </c>
      <c r="N271" s="398"/>
      <c r="O271" s="398"/>
      <c r="P271" s="854"/>
    </row>
    <row r="272" spans="1:16" ht="27" customHeight="1">
      <c r="A272" s="824">
        <v>213</v>
      </c>
      <c r="B272" s="824">
        <v>213</v>
      </c>
      <c r="C272" s="825"/>
      <c r="D272" s="826"/>
      <c r="E272" s="826"/>
      <c r="F272" s="826"/>
      <c r="G272" s="826"/>
      <c r="H272" s="833"/>
      <c r="I272" s="827"/>
      <c r="J272" s="827"/>
      <c r="K272" s="827"/>
      <c r="L272" s="828"/>
      <c r="M272" s="398" t="str">
        <f t="shared" si="25"/>
        <v/>
      </c>
      <c r="N272" s="398"/>
      <c r="O272" s="398"/>
      <c r="P272" s="854"/>
    </row>
    <row r="273" spans="1:16" ht="27" customHeight="1">
      <c r="A273" s="824">
        <v>214</v>
      </c>
      <c r="B273" s="824">
        <v>214</v>
      </c>
      <c r="C273" s="825"/>
      <c r="D273" s="826"/>
      <c r="E273" s="826"/>
      <c r="F273" s="826"/>
      <c r="G273" s="826"/>
      <c r="H273" s="826"/>
      <c r="I273" s="827"/>
      <c r="J273" s="827"/>
      <c r="K273" s="827"/>
      <c r="L273" s="828"/>
      <c r="M273" s="398" t="str">
        <f t="shared" si="25"/>
        <v/>
      </c>
      <c r="N273" s="398"/>
      <c r="O273" s="398"/>
      <c r="P273" s="854"/>
    </row>
    <row r="274" spans="1:16" ht="27" customHeight="1">
      <c r="A274" s="824">
        <v>215</v>
      </c>
      <c r="B274" s="824">
        <v>215</v>
      </c>
      <c r="C274" s="825"/>
      <c r="D274" s="826"/>
      <c r="E274" s="826"/>
      <c r="F274" s="826"/>
      <c r="G274" s="826"/>
      <c r="H274" s="826"/>
      <c r="I274" s="827"/>
      <c r="J274" s="827"/>
      <c r="K274" s="827"/>
      <c r="L274" s="828"/>
      <c r="M274" s="398" t="str">
        <f t="shared" si="25"/>
        <v/>
      </c>
      <c r="N274" s="398"/>
      <c r="O274" s="398"/>
      <c r="P274" s="854"/>
    </row>
    <row r="275" spans="1:16" ht="27" customHeight="1">
      <c r="A275" s="824">
        <v>216</v>
      </c>
      <c r="B275" s="824">
        <v>216</v>
      </c>
      <c r="C275" s="825"/>
      <c r="D275" s="826"/>
      <c r="E275" s="826"/>
      <c r="F275" s="826"/>
      <c r="G275" s="826"/>
      <c r="H275" s="826"/>
      <c r="I275" s="827"/>
      <c r="J275" s="827"/>
      <c r="K275" s="827"/>
      <c r="L275" s="828"/>
      <c r="M275" s="398" t="str">
        <f t="shared" si="25"/>
        <v/>
      </c>
      <c r="N275" s="398"/>
      <c r="O275" s="398"/>
      <c r="P275" s="854"/>
    </row>
    <row r="276" spans="1:16" ht="27" customHeight="1">
      <c r="A276" s="824">
        <v>217</v>
      </c>
      <c r="B276" s="824">
        <v>217</v>
      </c>
      <c r="C276" s="825"/>
      <c r="D276" s="826"/>
      <c r="E276" s="826"/>
      <c r="F276" s="826"/>
      <c r="G276" s="826"/>
      <c r="H276" s="826"/>
      <c r="I276" s="827"/>
      <c r="J276" s="827"/>
      <c r="K276" s="827"/>
      <c r="L276" s="828"/>
      <c r="M276" s="398" t="str">
        <f t="shared" si="25"/>
        <v/>
      </c>
      <c r="N276" s="398"/>
      <c r="O276" s="398"/>
      <c r="P276" s="854"/>
    </row>
    <row r="277" spans="1:16" ht="27" customHeight="1">
      <c r="A277" s="824">
        <v>218</v>
      </c>
      <c r="B277" s="824">
        <v>218</v>
      </c>
      <c r="C277" s="825"/>
      <c r="D277" s="826"/>
      <c r="E277" s="826"/>
      <c r="F277" s="826"/>
      <c r="G277" s="826"/>
      <c r="H277" s="826"/>
      <c r="I277" s="827"/>
      <c r="J277" s="827"/>
      <c r="K277" s="827"/>
      <c r="L277" s="828"/>
      <c r="M277" s="398" t="str">
        <f t="shared" si="25"/>
        <v/>
      </c>
      <c r="N277" s="398"/>
      <c r="O277" s="398"/>
      <c r="P277" s="854"/>
    </row>
    <row r="278" spans="1:16" ht="27" customHeight="1">
      <c r="A278" s="824">
        <v>219</v>
      </c>
      <c r="B278" s="824">
        <v>219</v>
      </c>
      <c r="C278" s="825"/>
      <c r="D278" s="826"/>
      <c r="E278" s="826"/>
      <c r="F278" s="826"/>
      <c r="G278" s="826"/>
      <c r="H278" s="826"/>
      <c r="I278" s="827"/>
      <c r="J278" s="827"/>
      <c r="K278" s="827"/>
      <c r="L278" s="828"/>
      <c r="M278" s="398" t="str">
        <f t="shared" si="25"/>
        <v/>
      </c>
      <c r="N278" s="398"/>
      <c r="O278" s="398"/>
      <c r="P278" s="854"/>
    </row>
    <row r="279" spans="1:16" ht="27" customHeight="1">
      <c r="A279" s="824">
        <v>220</v>
      </c>
      <c r="B279" s="824">
        <v>220</v>
      </c>
      <c r="C279" s="825"/>
      <c r="D279" s="826"/>
      <c r="E279" s="826"/>
      <c r="F279" s="826"/>
      <c r="G279" s="826"/>
      <c r="H279" s="833"/>
      <c r="I279" s="790"/>
      <c r="J279" s="790"/>
      <c r="K279" s="790"/>
      <c r="L279" s="832"/>
      <c r="M279" s="398" t="str">
        <f t="shared" si="25"/>
        <v/>
      </c>
      <c r="N279" s="398"/>
      <c r="O279" s="398"/>
      <c r="P279" s="854"/>
    </row>
    <row r="280" spans="1:16" ht="27" customHeight="1">
      <c r="A280" s="824">
        <v>221</v>
      </c>
      <c r="B280" s="824">
        <v>221</v>
      </c>
      <c r="C280" s="825"/>
      <c r="D280" s="826"/>
      <c r="E280" s="826"/>
      <c r="F280" s="826"/>
      <c r="G280" s="826"/>
      <c r="H280" s="833"/>
      <c r="I280" s="790"/>
      <c r="J280" s="790"/>
      <c r="K280" s="790"/>
      <c r="L280" s="832"/>
      <c r="M280" s="398" t="str">
        <f t="shared" si="25"/>
        <v/>
      </c>
      <c r="N280" s="398"/>
      <c r="O280" s="398"/>
      <c r="P280" s="854"/>
    </row>
    <row r="281" spans="1:16" ht="27" customHeight="1">
      <c r="A281" s="824">
        <v>222</v>
      </c>
      <c r="B281" s="824">
        <v>222</v>
      </c>
      <c r="C281" s="825"/>
      <c r="D281" s="826"/>
      <c r="E281" s="826"/>
      <c r="F281" s="826"/>
      <c r="G281" s="826"/>
      <c r="H281" s="826"/>
      <c r="I281" s="790"/>
      <c r="J281" s="790"/>
      <c r="K281" s="790"/>
      <c r="L281" s="832"/>
      <c r="M281" s="398" t="str">
        <f t="shared" si="25"/>
        <v/>
      </c>
      <c r="N281" s="398"/>
      <c r="O281" s="398"/>
      <c r="P281" s="854"/>
    </row>
    <row r="282" spans="1:16" ht="27" customHeight="1">
      <c r="A282" s="824">
        <v>223</v>
      </c>
      <c r="B282" s="824">
        <v>223</v>
      </c>
      <c r="C282" s="825"/>
      <c r="D282" s="826"/>
      <c r="E282" s="826"/>
      <c r="F282" s="826"/>
      <c r="G282" s="826"/>
      <c r="H282" s="826"/>
      <c r="I282" s="790"/>
      <c r="J282" s="790"/>
      <c r="K282" s="790"/>
      <c r="L282" s="832"/>
      <c r="M282" s="398" t="str">
        <f t="shared" si="25"/>
        <v/>
      </c>
      <c r="N282" s="398"/>
      <c r="O282" s="398"/>
      <c r="P282" s="854"/>
    </row>
    <row r="283" spans="1:16" ht="27" customHeight="1">
      <c r="A283" s="384"/>
      <c r="B283" s="1067" t="s">
        <v>38</v>
      </c>
      <c r="C283" s="1067"/>
      <c r="D283" s="1067"/>
      <c r="E283" s="835"/>
      <c r="F283" s="893"/>
      <c r="G283" s="830"/>
      <c r="H283" s="830"/>
      <c r="I283" s="830"/>
      <c r="J283" s="830"/>
      <c r="K283" s="830"/>
      <c r="L283" s="831"/>
      <c r="M283" s="398" t="str">
        <f t="shared" si="25"/>
        <v/>
      </c>
      <c r="N283" s="398"/>
      <c r="O283" s="398"/>
      <c r="P283" s="854"/>
    </row>
    <row r="284" spans="1:16" ht="27" customHeight="1">
      <c r="A284" s="824">
        <v>224</v>
      </c>
      <c r="B284" s="824">
        <v>224</v>
      </c>
      <c r="C284" s="825"/>
      <c r="D284" s="826"/>
      <c r="E284" s="826"/>
      <c r="F284" s="826"/>
      <c r="G284" s="826"/>
      <c r="H284" s="826"/>
      <c r="I284" s="790"/>
      <c r="J284" s="790"/>
      <c r="K284" s="790"/>
      <c r="L284" s="832"/>
      <c r="M284" s="398" t="str">
        <f t="shared" si="25"/>
        <v/>
      </c>
      <c r="N284" s="398"/>
      <c r="O284" s="398"/>
      <c r="P284" s="854"/>
    </row>
    <row r="285" spans="1:16" ht="27" customHeight="1">
      <c r="A285" s="824">
        <v>225</v>
      </c>
      <c r="B285" s="824">
        <v>225</v>
      </c>
      <c r="C285" s="825"/>
      <c r="D285" s="826"/>
      <c r="E285" s="826"/>
      <c r="F285" s="826"/>
      <c r="G285" s="826"/>
      <c r="H285" s="833"/>
      <c r="I285" s="790"/>
      <c r="J285" s="790"/>
      <c r="K285" s="790"/>
      <c r="L285" s="832"/>
      <c r="M285" s="398" t="str">
        <f t="shared" ref="M285:M348" si="26">CONCATENATE(D285,G285)</f>
        <v/>
      </c>
      <c r="N285" s="398"/>
      <c r="O285" s="398"/>
      <c r="P285" s="854"/>
    </row>
    <row r="286" spans="1:16" ht="27" customHeight="1">
      <c r="A286" s="824">
        <v>226</v>
      </c>
      <c r="B286" s="824">
        <v>226</v>
      </c>
      <c r="C286" s="825"/>
      <c r="D286" s="826"/>
      <c r="E286" s="826"/>
      <c r="F286" s="826"/>
      <c r="G286" s="826"/>
      <c r="H286" s="826"/>
      <c r="I286" s="790"/>
      <c r="J286" s="790"/>
      <c r="K286" s="790"/>
      <c r="L286" s="832"/>
      <c r="M286" s="398" t="str">
        <f t="shared" si="26"/>
        <v/>
      </c>
      <c r="N286" s="398"/>
      <c r="O286" s="398"/>
      <c r="P286" s="854"/>
    </row>
    <row r="287" spans="1:16" ht="27" customHeight="1">
      <c r="A287" s="824">
        <v>227</v>
      </c>
      <c r="B287" s="824">
        <v>227</v>
      </c>
      <c r="C287" s="825"/>
      <c r="D287" s="826"/>
      <c r="E287" s="826"/>
      <c r="F287" s="826"/>
      <c r="G287" s="826"/>
      <c r="H287" s="826"/>
      <c r="I287" s="827"/>
      <c r="J287" s="827"/>
      <c r="K287" s="827"/>
      <c r="L287" s="828"/>
      <c r="M287" s="398" t="str">
        <f t="shared" si="26"/>
        <v/>
      </c>
      <c r="N287" s="398"/>
      <c r="O287" s="398"/>
      <c r="P287" s="854"/>
    </row>
    <row r="288" spans="1:16" ht="27" customHeight="1">
      <c r="A288" s="824">
        <v>228</v>
      </c>
      <c r="B288" s="824">
        <v>228</v>
      </c>
      <c r="C288" s="829"/>
      <c r="D288" s="826"/>
      <c r="E288" s="826"/>
      <c r="F288" s="826"/>
      <c r="G288" s="826"/>
      <c r="H288" s="826"/>
      <c r="I288" s="830"/>
      <c r="J288" s="830"/>
      <c r="K288" s="830"/>
      <c r="L288" s="831"/>
      <c r="M288" s="398" t="str">
        <f t="shared" si="26"/>
        <v/>
      </c>
      <c r="N288" s="398"/>
      <c r="O288" s="398"/>
      <c r="P288" s="854"/>
    </row>
    <row r="289" spans="1:16" ht="27" customHeight="1">
      <c r="A289" s="824">
        <v>229</v>
      </c>
      <c r="B289" s="824">
        <v>229</v>
      </c>
      <c r="C289" s="825"/>
      <c r="D289" s="826"/>
      <c r="E289" s="826"/>
      <c r="F289" s="826"/>
      <c r="G289" s="826"/>
      <c r="H289" s="833"/>
      <c r="I289" s="790"/>
      <c r="J289" s="790"/>
      <c r="K289" s="790"/>
      <c r="L289" s="832"/>
      <c r="M289" s="398" t="str">
        <f t="shared" si="26"/>
        <v/>
      </c>
      <c r="N289" s="398"/>
      <c r="O289" s="398"/>
      <c r="P289" s="854"/>
    </row>
    <row r="290" spans="1:16" ht="27" customHeight="1">
      <c r="A290" s="824">
        <v>230</v>
      </c>
      <c r="B290" s="824">
        <v>230</v>
      </c>
      <c r="C290" s="825"/>
      <c r="D290" s="826"/>
      <c r="E290" s="826"/>
      <c r="F290" s="826"/>
      <c r="G290" s="826"/>
      <c r="H290" s="826"/>
      <c r="I290" s="827"/>
      <c r="J290" s="827"/>
      <c r="K290" s="827"/>
      <c r="L290" s="828"/>
      <c r="M290" s="398" t="str">
        <f t="shared" si="26"/>
        <v/>
      </c>
      <c r="N290" s="398"/>
      <c r="O290" s="398"/>
      <c r="P290" s="854"/>
    </row>
    <row r="291" spans="1:16" ht="27" customHeight="1">
      <c r="A291" s="824">
        <v>231</v>
      </c>
      <c r="B291" s="824">
        <v>231</v>
      </c>
      <c r="C291" s="825"/>
      <c r="D291" s="826"/>
      <c r="E291" s="826"/>
      <c r="F291" s="826"/>
      <c r="G291" s="826"/>
      <c r="H291" s="826"/>
      <c r="I291" s="827"/>
      <c r="J291" s="827"/>
      <c r="K291" s="827"/>
      <c r="L291" s="828"/>
      <c r="M291" s="398" t="str">
        <f t="shared" si="26"/>
        <v/>
      </c>
      <c r="N291" s="398"/>
      <c r="O291" s="398"/>
      <c r="P291" s="854"/>
    </row>
    <row r="292" spans="1:16" ht="27" customHeight="1">
      <c r="A292" s="824">
        <v>232</v>
      </c>
      <c r="B292" s="824">
        <v>232</v>
      </c>
      <c r="C292" s="825"/>
      <c r="D292" s="826"/>
      <c r="E292" s="826"/>
      <c r="F292" s="826"/>
      <c r="G292" s="826"/>
      <c r="H292" s="826"/>
      <c r="I292" s="827"/>
      <c r="J292" s="827"/>
      <c r="K292" s="827"/>
      <c r="L292" s="828"/>
      <c r="M292" s="398" t="str">
        <f t="shared" si="26"/>
        <v/>
      </c>
      <c r="N292" s="398"/>
      <c r="O292" s="398"/>
      <c r="P292" s="854"/>
    </row>
    <row r="293" spans="1:16" ht="27" customHeight="1">
      <c r="A293" s="824">
        <v>233</v>
      </c>
      <c r="B293" s="824">
        <v>233</v>
      </c>
      <c r="C293" s="825"/>
      <c r="D293" s="826"/>
      <c r="E293" s="826"/>
      <c r="F293" s="826"/>
      <c r="G293" s="826"/>
      <c r="H293" s="833"/>
      <c r="I293" s="827"/>
      <c r="J293" s="827"/>
      <c r="K293" s="827"/>
      <c r="L293" s="828"/>
      <c r="M293" s="398" t="str">
        <f t="shared" si="26"/>
        <v/>
      </c>
      <c r="N293" s="398"/>
      <c r="O293" s="398"/>
      <c r="P293" s="854"/>
    </row>
    <row r="294" spans="1:16" ht="27" customHeight="1">
      <c r="A294" s="824">
        <v>234</v>
      </c>
      <c r="B294" s="824">
        <v>234</v>
      </c>
      <c r="C294" s="825"/>
      <c r="D294" s="826"/>
      <c r="E294" s="826"/>
      <c r="F294" s="826"/>
      <c r="G294" s="826"/>
      <c r="H294" s="826"/>
      <c r="I294" s="827"/>
      <c r="J294" s="827"/>
      <c r="K294" s="827"/>
      <c r="L294" s="828"/>
      <c r="M294" s="398" t="str">
        <f t="shared" si="26"/>
        <v/>
      </c>
      <c r="N294" s="398"/>
      <c r="O294" s="398"/>
      <c r="P294" s="854"/>
    </row>
    <row r="295" spans="1:16" ht="27" customHeight="1">
      <c r="A295" s="824">
        <v>235</v>
      </c>
      <c r="B295" s="824">
        <v>235</v>
      </c>
      <c r="C295" s="825"/>
      <c r="D295" s="826"/>
      <c r="E295" s="826"/>
      <c r="F295" s="826"/>
      <c r="G295" s="826"/>
      <c r="H295" s="826"/>
      <c r="I295" s="827"/>
      <c r="J295" s="827"/>
      <c r="K295" s="827"/>
      <c r="L295" s="828"/>
      <c r="M295" s="398" t="str">
        <f t="shared" si="26"/>
        <v/>
      </c>
      <c r="N295" s="398"/>
      <c r="O295" s="398"/>
      <c r="P295" s="854"/>
    </row>
    <row r="296" spans="1:16" ht="27" customHeight="1">
      <c r="A296" s="824">
        <v>236</v>
      </c>
      <c r="B296" s="824">
        <v>236</v>
      </c>
      <c r="C296" s="825"/>
      <c r="D296" s="826"/>
      <c r="E296" s="826"/>
      <c r="F296" s="826"/>
      <c r="G296" s="826"/>
      <c r="H296" s="826"/>
      <c r="I296" s="827"/>
      <c r="J296" s="827"/>
      <c r="K296" s="827"/>
      <c r="L296" s="828"/>
      <c r="M296" s="398" t="str">
        <f t="shared" si="26"/>
        <v/>
      </c>
      <c r="N296" s="398"/>
      <c r="O296" s="398"/>
      <c r="P296" s="854"/>
    </row>
    <row r="297" spans="1:16" ht="27" customHeight="1">
      <c r="A297" s="824">
        <v>237</v>
      </c>
      <c r="B297" s="824">
        <v>237</v>
      </c>
      <c r="C297" s="825"/>
      <c r="D297" s="826"/>
      <c r="E297" s="826"/>
      <c r="F297" s="826"/>
      <c r="G297" s="826"/>
      <c r="H297" s="826"/>
      <c r="I297" s="827"/>
      <c r="J297" s="827"/>
      <c r="K297" s="827"/>
      <c r="L297" s="828"/>
      <c r="M297" s="398" t="str">
        <f t="shared" si="26"/>
        <v/>
      </c>
      <c r="N297" s="398"/>
      <c r="O297" s="398"/>
      <c r="P297" s="854"/>
    </row>
    <row r="298" spans="1:16" ht="27" customHeight="1">
      <c r="A298" s="824">
        <v>238</v>
      </c>
      <c r="B298" s="824">
        <v>238</v>
      </c>
      <c r="C298" s="825"/>
      <c r="D298" s="826"/>
      <c r="E298" s="826"/>
      <c r="F298" s="826"/>
      <c r="G298" s="826"/>
      <c r="H298" s="826"/>
      <c r="I298" s="827"/>
      <c r="J298" s="827"/>
      <c r="K298" s="827"/>
      <c r="L298" s="828"/>
      <c r="M298" s="398" t="str">
        <f t="shared" si="26"/>
        <v/>
      </c>
      <c r="N298" s="398"/>
      <c r="O298" s="398"/>
      <c r="P298" s="854"/>
    </row>
    <row r="299" spans="1:16" ht="27" customHeight="1">
      <c r="A299" s="824">
        <v>239</v>
      </c>
      <c r="B299" s="824">
        <v>239</v>
      </c>
      <c r="C299" s="825"/>
      <c r="D299" s="826"/>
      <c r="E299" s="826"/>
      <c r="F299" s="826"/>
      <c r="G299" s="826"/>
      <c r="H299" s="826"/>
      <c r="I299" s="827"/>
      <c r="J299" s="827"/>
      <c r="K299" s="827"/>
      <c r="L299" s="828"/>
      <c r="M299" s="398" t="str">
        <f t="shared" si="26"/>
        <v/>
      </c>
      <c r="N299" s="398"/>
      <c r="O299" s="398"/>
      <c r="P299" s="854"/>
    </row>
    <row r="300" spans="1:16" ht="27" customHeight="1">
      <c r="A300" s="824">
        <v>240</v>
      </c>
      <c r="B300" s="824">
        <v>240</v>
      </c>
      <c r="C300" s="825"/>
      <c r="D300" s="826"/>
      <c r="E300" s="826"/>
      <c r="F300" s="826"/>
      <c r="G300" s="826"/>
      <c r="H300" s="826"/>
      <c r="I300" s="790"/>
      <c r="J300" s="790"/>
      <c r="K300" s="790"/>
      <c r="L300" s="832"/>
      <c r="M300" s="398" t="str">
        <f t="shared" si="26"/>
        <v/>
      </c>
      <c r="N300" s="398"/>
      <c r="O300" s="398"/>
      <c r="P300" s="854"/>
    </row>
    <row r="301" spans="1:16" ht="27" customHeight="1">
      <c r="A301" s="824">
        <v>241</v>
      </c>
      <c r="B301" s="824">
        <v>241</v>
      </c>
      <c r="C301" s="825"/>
      <c r="D301" s="826"/>
      <c r="E301" s="826"/>
      <c r="F301" s="826"/>
      <c r="G301" s="826"/>
      <c r="H301" s="833"/>
      <c r="I301" s="790"/>
      <c r="J301" s="790"/>
      <c r="K301" s="790"/>
      <c r="L301" s="832"/>
      <c r="M301" s="398" t="str">
        <f t="shared" si="26"/>
        <v/>
      </c>
      <c r="N301" s="398"/>
      <c r="O301" s="398"/>
      <c r="P301" s="854"/>
    </row>
    <row r="302" spans="1:16" ht="27" customHeight="1">
      <c r="A302" s="824">
        <v>242</v>
      </c>
      <c r="B302" s="824">
        <v>242</v>
      </c>
      <c r="C302" s="825"/>
      <c r="D302" s="826"/>
      <c r="E302" s="826"/>
      <c r="F302" s="826"/>
      <c r="G302" s="826"/>
      <c r="H302" s="826"/>
      <c r="I302" s="790"/>
      <c r="J302" s="790"/>
      <c r="K302" s="790"/>
      <c r="L302" s="832"/>
      <c r="M302" s="398" t="str">
        <f t="shared" si="26"/>
        <v/>
      </c>
      <c r="N302" s="398"/>
      <c r="O302" s="398"/>
      <c r="P302" s="854"/>
    </row>
    <row r="303" spans="1:16" ht="27" customHeight="1">
      <c r="A303" s="824">
        <v>243</v>
      </c>
      <c r="B303" s="824">
        <v>243</v>
      </c>
      <c r="C303" s="825"/>
      <c r="D303" s="826"/>
      <c r="E303" s="826"/>
      <c r="F303" s="826"/>
      <c r="G303" s="826"/>
      <c r="H303" s="826"/>
      <c r="I303" s="790"/>
      <c r="J303" s="790"/>
      <c r="K303" s="790"/>
      <c r="L303" s="832"/>
      <c r="M303" s="398" t="str">
        <f t="shared" si="26"/>
        <v/>
      </c>
      <c r="N303" s="398"/>
      <c r="O303" s="398"/>
      <c r="P303" s="854"/>
    </row>
    <row r="304" spans="1:16" ht="27" customHeight="1">
      <c r="A304" s="384"/>
      <c r="B304" s="1067" t="s">
        <v>38</v>
      </c>
      <c r="C304" s="1067"/>
      <c r="D304" s="1067"/>
      <c r="E304" s="835"/>
      <c r="F304" s="893"/>
      <c r="G304" s="830"/>
      <c r="H304" s="830"/>
      <c r="I304" s="830"/>
      <c r="J304" s="830"/>
      <c r="K304" s="830"/>
      <c r="L304" s="831"/>
      <c r="M304" s="398" t="str">
        <f t="shared" si="26"/>
        <v/>
      </c>
      <c r="N304" s="398"/>
      <c r="O304" s="398"/>
      <c r="P304" s="854"/>
    </row>
    <row r="305" spans="1:16" ht="27" customHeight="1">
      <c r="A305" s="824">
        <v>244</v>
      </c>
      <c r="B305" s="824">
        <v>244</v>
      </c>
      <c r="C305" s="825"/>
      <c r="D305" s="826"/>
      <c r="E305" s="826"/>
      <c r="F305" s="826"/>
      <c r="G305" s="826"/>
      <c r="H305" s="826"/>
      <c r="I305" s="790"/>
      <c r="J305" s="790"/>
      <c r="K305" s="790"/>
      <c r="L305" s="832"/>
      <c r="M305" s="398" t="str">
        <f t="shared" si="26"/>
        <v/>
      </c>
      <c r="N305" s="398"/>
      <c r="O305" s="398"/>
      <c r="P305" s="854"/>
    </row>
    <row r="306" spans="1:16" ht="27" customHeight="1">
      <c r="A306" s="824">
        <v>245</v>
      </c>
      <c r="B306" s="824">
        <v>245</v>
      </c>
      <c r="C306" s="825"/>
      <c r="D306" s="826"/>
      <c r="E306" s="826"/>
      <c r="F306" s="826"/>
      <c r="G306" s="826"/>
      <c r="H306" s="826"/>
      <c r="I306" s="790"/>
      <c r="J306" s="790"/>
      <c r="K306" s="790"/>
      <c r="L306" s="832"/>
      <c r="M306" s="398" t="str">
        <f t="shared" si="26"/>
        <v/>
      </c>
      <c r="N306" s="398"/>
      <c r="O306" s="398"/>
      <c r="P306" s="854"/>
    </row>
    <row r="307" spans="1:16" ht="27" customHeight="1">
      <c r="A307" s="824">
        <v>246</v>
      </c>
      <c r="B307" s="824">
        <v>246</v>
      </c>
      <c r="C307" s="825"/>
      <c r="D307" s="826"/>
      <c r="E307" s="826"/>
      <c r="F307" s="826"/>
      <c r="G307" s="826"/>
      <c r="H307" s="826"/>
      <c r="I307" s="790"/>
      <c r="J307" s="790"/>
      <c r="K307" s="790"/>
      <c r="L307" s="832"/>
      <c r="M307" s="398" t="str">
        <f t="shared" si="26"/>
        <v/>
      </c>
      <c r="N307" s="398"/>
      <c r="O307" s="398"/>
      <c r="P307" s="854"/>
    </row>
    <row r="308" spans="1:16" ht="27" customHeight="1">
      <c r="A308" s="824">
        <v>247</v>
      </c>
      <c r="B308" s="824">
        <v>247</v>
      </c>
      <c r="C308" s="825"/>
      <c r="D308" s="826"/>
      <c r="E308" s="826"/>
      <c r="F308" s="826"/>
      <c r="G308" s="826"/>
      <c r="H308" s="826"/>
      <c r="I308" s="827"/>
      <c r="J308" s="827"/>
      <c r="K308" s="827"/>
      <c r="L308" s="828"/>
      <c r="M308" s="398" t="str">
        <f t="shared" si="26"/>
        <v/>
      </c>
      <c r="N308" s="398"/>
      <c r="O308" s="398"/>
      <c r="P308" s="854"/>
    </row>
    <row r="309" spans="1:16" ht="27" customHeight="1">
      <c r="A309" s="824">
        <v>248</v>
      </c>
      <c r="B309" s="824">
        <v>248</v>
      </c>
      <c r="C309" s="829"/>
      <c r="D309" s="826"/>
      <c r="E309" s="826"/>
      <c r="F309" s="826"/>
      <c r="G309" s="826"/>
      <c r="H309" s="833"/>
      <c r="I309" s="830"/>
      <c r="J309" s="830"/>
      <c r="K309" s="830"/>
      <c r="L309" s="831"/>
      <c r="M309" s="398" t="str">
        <f t="shared" si="26"/>
        <v/>
      </c>
      <c r="N309" s="398"/>
      <c r="O309" s="398"/>
      <c r="P309" s="854"/>
    </row>
    <row r="310" spans="1:16" ht="27" customHeight="1">
      <c r="A310" s="824">
        <v>249</v>
      </c>
      <c r="B310" s="824">
        <v>249</v>
      </c>
      <c r="C310" s="825"/>
      <c r="D310" s="826"/>
      <c r="E310" s="826"/>
      <c r="F310" s="826"/>
      <c r="G310" s="826"/>
      <c r="H310" s="826"/>
      <c r="I310" s="790"/>
      <c r="J310" s="790"/>
      <c r="K310" s="790"/>
      <c r="L310" s="832"/>
      <c r="M310" s="398" t="str">
        <f t="shared" si="26"/>
        <v/>
      </c>
      <c r="N310" s="398"/>
      <c r="O310" s="398"/>
      <c r="P310" s="854"/>
    </row>
    <row r="311" spans="1:16" ht="27" customHeight="1">
      <c r="A311" s="824">
        <v>250</v>
      </c>
      <c r="B311" s="824">
        <v>250</v>
      </c>
      <c r="C311" s="825"/>
      <c r="D311" s="826"/>
      <c r="E311" s="826"/>
      <c r="F311" s="826"/>
      <c r="G311" s="833"/>
      <c r="H311" s="826"/>
      <c r="I311" s="827"/>
      <c r="J311" s="827"/>
      <c r="K311" s="827"/>
      <c r="L311" s="828"/>
      <c r="M311" s="398" t="str">
        <f t="shared" si="26"/>
        <v/>
      </c>
      <c r="N311" s="398"/>
      <c r="O311" s="398"/>
      <c r="P311" s="854"/>
    </row>
    <row r="312" spans="1:16" ht="27" customHeight="1">
      <c r="A312" s="824">
        <v>251</v>
      </c>
      <c r="B312" s="824">
        <v>251</v>
      </c>
      <c r="C312" s="825"/>
      <c r="D312" s="826"/>
      <c r="E312" s="826"/>
      <c r="F312" s="826"/>
      <c r="G312" s="826"/>
      <c r="H312" s="833"/>
      <c r="I312" s="827"/>
      <c r="J312" s="827"/>
      <c r="K312" s="827"/>
      <c r="L312" s="828"/>
      <c r="M312" s="398" t="str">
        <f t="shared" si="26"/>
        <v/>
      </c>
      <c r="N312" s="398"/>
      <c r="O312" s="398"/>
      <c r="P312" s="854"/>
    </row>
    <row r="313" spans="1:16" ht="27" customHeight="1">
      <c r="A313" s="824">
        <v>252</v>
      </c>
      <c r="B313" s="824">
        <v>252</v>
      </c>
      <c r="C313" s="825"/>
      <c r="D313" s="826"/>
      <c r="E313" s="826"/>
      <c r="F313" s="826"/>
      <c r="G313" s="826"/>
      <c r="H313" s="826"/>
      <c r="I313" s="827"/>
      <c r="J313" s="827"/>
      <c r="K313" s="827"/>
      <c r="L313" s="828"/>
      <c r="M313" s="398" t="str">
        <f t="shared" si="26"/>
        <v/>
      </c>
      <c r="N313" s="398"/>
      <c r="O313" s="398"/>
      <c r="P313" s="854"/>
    </row>
    <row r="314" spans="1:16" ht="27" customHeight="1">
      <c r="A314" s="824">
        <v>253</v>
      </c>
      <c r="B314" s="824">
        <v>253</v>
      </c>
      <c r="C314" s="825"/>
      <c r="D314" s="826"/>
      <c r="E314" s="826"/>
      <c r="F314" s="826"/>
      <c r="G314" s="826"/>
      <c r="H314" s="826"/>
      <c r="I314" s="827"/>
      <c r="J314" s="827"/>
      <c r="K314" s="827"/>
      <c r="L314" s="828"/>
      <c r="M314" s="398" t="str">
        <f t="shared" si="26"/>
        <v/>
      </c>
      <c r="N314" s="398"/>
      <c r="O314" s="398"/>
      <c r="P314" s="854"/>
    </row>
    <row r="315" spans="1:16" ht="27" customHeight="1">
      <c r="A315" s="824">
        <v>254</v>
      </c>
      <c r="B315" s="824">
        <v>254</v>
      </c>
      <c r="C315" s="825"/>
      <c r="D315" s="826"/>
      <c r="E315" s="826"/>
      <c r="F315" s="826"/>
      <c r="G315" s="826"/>
      <c r="H315" s="826"/>
      <c r="I315" s="827"/>
      <c r="J315" s="827"/>
      <c r="K315" s="827"/>
      <c r="L315" s="828"/>
      <c r="M315" s="398" t="str">
        <f t="shared" si="26"/>
        <v/>
      </c>
      <c r="N315" s="398"/>
      <c r="O315" s="398"/>
      <c r="P315" s="854"/>
    </row>
    <row r="316" spans="1:16" ht="27" customHeight="1">
      <c r="A316" s="824">
        <v>255</v>
      </c>
      <c r="B316" s="824">
        <v>255</v>
      </c>
      <c r="C316" s="825"/>
      <c r="D316" s="826"/>
      <c r="E316" s="826"/>
      <c r="F316" s="826"/>
      <c r="G316" s="826"/>
      <c r="H316" s="826"/>
      <c r="I316" s="827"/>
      <c r="J316" s="827"/>
      <c r="K316" s="827"/>
      <c r="L316" s="828"/>
      <c r="M316" s="398" t="str">
        <f t="shared" si="26"/>
        <v/>
      </c>
      <c r="N316" s="398"/>
      <c r="O316" s="398"/>
      <c r="P316" s="854"/>
    </row>
    <row r="317" spans="1:16" ht="27" customHeight="1">
      <c r="A317" s="824">
        <v>256</v>
      </c>
      <c r="B317" s="824">
        <v>256</v>
      </c>
      <c r="C317" s="825"/>
      <c r="D317" s="826"/>
      <c r="E317" s="826"/>
      <c r="F317" s="826"/>
      <c r="G317" s="826"/>
      <c r="H317" s="833"/>
      <c r="I317" s="827"/>
      <c r="J317" s="827"/>
      <c r="K317" s="827"/>
      <c r="L317" s="828"/>
      <c r="M317" s="398" t="str">
        <f t="shared" si="26"/>
        <v/>
      </c>
      <c r="N317" s="398"/>
      <c r="O317" s="398"/>
      <c r="P317" s="854"/>
    </row>
    <row r="318" spans="1:16" ht="27" customHeight="1">
      <c r="A318" s="824">
        <v>257</v>
      </c>
      <c r="B318" s="824">
        <v>257</v>
      </c>
      <c r="C318" s="825"/>
      <c r="D318" s="826"/>
      <c r="E318" s="826"/>
      <c r="F318" s="826"/>
      <c r="G318" s="826"/>
      <c r="H318" s="833"/>
      <c r="I318" s="827"/>
      <c r="J318" s="827"/>
      <c r="K318" s="827"/>
      <c r="L318" s="828"/>
      <c r="M318" s="398" t="str">
        <f t="shared" si="26"/>
        <v/>
      </c>
      <c r="N318" s="398"/>
      <c r="O318" s="398"/>
      <c r="P318" s="854"/>
    </row>
    <row r="319" spans="1:16" ht="27" customHeight="1">
      <c r="A319" s="824">
        <v>258</v>
      </c>
      <c r="B319" s="824">
        <v>258</v>
      </c>
      <c r="C319" s="825"/>
      <c r="D319" s="826"/>
      <c r="E319" s="826"/>
      <c r="F319" s="826"/>
      <c r="G319" s="826"/>
      <c r="H319" s="826"/>
      <c r="I319" s="827"/>
      <c r="J319" s="827"/>
      <c r="K319" s="827"/>
      <c r="L319" s="828"/>
      <c r="M319" s="398" t="str">
        <f t="shared" si="26"/>
        <v/>
      </c>
      <c r="N319" s="398"/>
      <c r="O319" s="398"/>
      <c r="P319" s="854"/>
    </row>
    <row r="320" spans="1:16" ht="27" customHeight="1">
      <c r="A320" s="824">
        <v>259</v>
      </c>
      <c r="B320" s="824">
        <v>259</v>
      </c>
      <c r="C320" s="825"/>
      <c r="D320" s="826"/>
      <c r="E320" s="826"/>
      <c r="F320" s="826"/>
      <c r="G320" s="826"/>
      <c r="H320" s="826"/>
      <c r="I320" s="827"/>
      <c r="J320" s="827"/>
      <c r="K320" s="827"/>
      <c r="L320" s="828"/>
      <c r="M320" s="398" t="str">
        <f t="shared" si="26"/>
        <v/>
      </c>
      <c r="N320" s="398"/>
      <c r="O320" s="398"/>
      <c r="P320" s="854"/>
    </row>
    <row r="321" spans="1:16" ht="27" customHeight="1">
      <c r="A321" s="824">
        <v>260</v>
      </c>
      <c r="B321" s="824">
        <v>260</v>
      </c>
      <c r="C321" s="825"/>
      <c r="D321" s="826"/>
      <c r="E321" s="826"/>
      <c r="F321" s="826"/>
      <c r="G321" s="826"/>
      <c r="H321" s="826"/>
      <c r="I321" s="790"/>
      <c r="J321" s="790"/>
      <c r="K321" s="790"/>
      <c r="L321" s="832"/>
      <c r="M321" s="398" t="str">
        <f t="shared" si="26"/>
        <v/>
      </c>
      <c r="N321" s="398"/>
      <c r="O321" s="398"/>
      <c r="P321" s="854"/>
    </row>
    <row r="322" spans="1:16" ht="27" customHeight="1">
      <c r="A322" s="824">
        <v>261</v>
      </c>
      <c r="B322" s="824">
        <v>261</v>
      </c>
      <c r="C322" s="825"/>
      <c r="D322" s="826"/>
      <c r="E322" s="826"/>
      <c r="F322" s="826"/>
      <c r="G322" s="826"/>
      <c r="H322" s="826"/>
      <c r="I322" s="790"/>
      <c r="J322" s="790"/>
      <c r="K322" s="790"/>
      <c r="L322" s="832"/>
      <c r="M322" s="398" t="str">
        <f t="shared" si="26"/>
        <v/>
      </c>
      <c r="N322" s="398"/>
      <c r="O322" s="398"/>
      <c r="P322" s="854"/>
    </row>
    <row r="323" spans="1:16" ht="27" customHeight="1">
      <c r="A323" s="824">
        <v>262</v>
      </c>
      <c r="B323" s="824">
        <v>262</v>
      </c>
      <c r="C323" s="825"/>
      <c r="D323" s="826"/>
      <c r="E323" s="826"/>
      <c r="F323" s="826"/>
      <c r="G323" s="826"/>
      <c r="H323" s="826"/>
      <c r="I323" s="790"/>
      <c r="J323" s="790"/>
      <c r="K323" s="790"/>
      <c r="L323" s="832"/>
      <c r="M323" s="398" t="str">
        <f t="shared" si="26"/>
        <v/>
      </c>
      <c r="N323" s="398"/>
      <c r="O323" s="398"/>
      <c r="P323" s="854"/>
    </row>
    <row r="324" spans="1:16" ht="27" customHeight="1">
      <c r="A324" s="824">
        <v>263</v>
      </c>
      <c r="B324" s="824">
        <v>263</v>
      </c>
      <c r="C324" s="825"/>
      <c r="D324" s="826"/>
      <c r="E324" s="826"/>
      <c r="F324" s="826"/>
      <c r="G324" s="826"/>
      <c r="H324" s="826"/>
      <c r="I324" s="790"/>
      <c r="J324" s="790"/>
      <c r="K324" s="790"/>
      <c r="L324" s="832"/>
      <c r="M324" s="398" t="str">
        <f t="shared" si="26"/>
        <v/>
      </c>
      <c r="N324" s="398"/>
      <c r="O324" s="398"/>
      <c r="P324" s="854"/>
    </row>
    <row r="325" spans="1:16" ht="27" customHeight="1">
      <c r="A325" s="384"/>
      <c r="B325" s="1067" t="s">
        <v>38</v>
      </c>
      <c r="C325" s="1067"/>
      <c r="D325" s="1067"/>
      <c r="E325" s="835"/>
      <c r="F325" s="893"/>
      <c r="G325" s="830"/>
      <c r="H325" s="830"/>
      <c r="I325" s="830"/>
      <c r="J325" s="830"/>
      <c r="K325" s="830"/>
      <c r="L325" s="831"/>
      <c r="M325" s="398" t="str">
        <f t="shared" si="26"/>
        <v/>
      </c>
      <c r="N325" s="398"/>
      <c r="O325" s="398"/>
      <c r="P325" s="854"/>
    </row>
    <row r="326" spans="1:16" ht="27" customHeight="1">
      <c r="A326" s="824">
        <v>264</v>
      </c>
      <c r="B326" s="824">
        <v>264</v>
      </c>
      <c r="C326" s="825"/>
      <c r="D326" s="826"/>
      <c r="E326" s="826"/>
      <c r="F326" s="826"/>
      <c r="G326" s="826"/>
      <c r="H326" s="826"/>
      <c r="I326" s="790"/>
      <c r="J326" s="790"/>
      <c r="K326" s="790"/>
      <c r="L326" s="832"/>
      <c r="M326" s="398" t="str">
        <f t="shared" si="26"/>
        <v/>
      </c>
      <c r="N326" s="398"/>
      <c r="O326" s="398"/>
      <c r="P326" s="854"/>
    </row>
    <row r="327" spans="1:16" ht="27" customHeight="1">
      <c r="A327" s="824">
        <v>265</v>
      </c>
      <c r="B327" s="824">
        <v>265</v>
      </c>
      <c r="C327" s="825"/>
      <c r="D327" s="826"/>
      <c r="E327" s="826"/>
      <c r="F327" s="826"/>
      <c r="G327" s="826"/>
      <c r="H327" s="826"/>
      <c r="I327" s="790"/>
      <c r="J327" s="790"/>
      <c r="K327" s="790"/>
      <c r="L327" s="832"/>
      <c r="M327" s="398" t="str">
        <f t="shared" si="26"/>
        <v/>
      </c>
      <c r="N327" s="398"/>
      <c r="O327" s="398"/>
      <c r="P327" s="854"/>
    </row>
    <row r="328" spans="1:16" ht="27" customHeight="1">
      <c r="A328" s="824">
        <v>266</v>
      </c>
      <c r="B328" s="824">
        <v>266</v>
      </c>
      <c r="C328" s="825"/>
      <c r="D328" s="826"/>
      <c r="E328" s="826"/>
      <c r="F328" s="826"/>
      <c r="G328" s="826"/>
      <c r="H328" s="826"/>
      <c r="I328" s="790"/>
      <c r="J328" s="790"/>
      <c r="K328" s="790"/>
      <c r="L328" s="832"/>
      <c r="M328" s="398" t="str">
        <f t="shared" si="26"/>
        <v/>
      </c>
      <c r="N328" s="398"/>
      <c r="O328" s="398"/>
      <c r="P328" s="854"/>
    </row>
    <row r="329" spans="1:16" ht="27" customHeight="1">
      <c r="A329" s="824">
        <v>267</v>
      </c>
      <c r="B329" s="824">
        <v>267</v>
      </c>
      <c r="C329" s="825"/>
      <c r="D329" s="826"/>
      <c r="E329" s="826"/>
      <c r="F329" s="826"/>
      <c r="G329" s="826"/>
      <c r="H329" s="833"/>
      <c r="I329" s="827"/>
      <c r="J329" s="827"/>
      <c r="K329" s="827"/>
      <c r="L329" s="828"/>
      <c r="M329" s="398" t="str">
        <f t="shared" si="26"/>
        <v/>
      </c>
      <c r="N329" s="398"/>
      <c r="O329" s="398"/>
      <c r="P329" s="854"/>
    </row>
    <row r="330" spans="1:16" ht="27" customHeight="1">
      <c r="A330" s="824">
        <v>268</v>
      </c>
      <c r="B330" s="824">
        <v>268</v>
      </c>
      <c r="C330" s="829"/>
      <c r="D330" s="826"/>
      <c r="E330" s="826"/>
      <c r="F330" s="826"/>
      <c r="G330" s="826"/>
      <c r="H330" s="826"/>
      <c r="I330" s="830"/>
      <c r="J330" s="830"/>
      <c r="K330" s="830"/>
      <c r="L330" s="831"/>
      <c r="M330" s="398" t="str">
        <f t="shared" si="26"/>
        <v/>
      </c>
      <c r="N330" s="398"/>
      <c r="O330" s="398"/>
      <c r="P330" s="854"/>
    </row>
    <row r="331" spans="1:16" ht="27" customHeight="1">
      <c r="A331" s="824">
        <v>269</v>
      </c>
      <c r="B331" s="824">
        <v>269</v>
      </c>
      <c r="C331" s="825"/>
      <c r="D331" s="826"/>
      <c r="E331" s="826"/>
      <c r="F331" s="826"/>
      <c r="G331" s="826"/>
      <c r="H331" s="826"/>
      <c r="I331" s="790"/>
      <c r="J331" s="790"/>
      <c r="K331" s="790"/>
      <c r="L331" s="832"/>
      <c r="M331" s="398" t="str">
        <f t="shared" si="26"/>
        <v/>
      </c>
      <c r="N331" s="398"/>
      <c r="O331" s="398"/>
      <c r="P331" s="854"/>
    </row>
    <row r="332" spans="1:16" ht="27" customHeight="1">
      <c r="A332" s="824">
        <v>270</v>
      </c>
      <c r="B332" s="824">
        <v>270</v>
      </c>
      <c r="C332" s="825"/>
      <c r="D332" s="826"/>
      <c r="E332" s="826"/>
      <c r="F332" s="826"/>
      <c r="G332" s="826"/>
      <c r="H332" s="833"/>
      <c r="I332" s="827"/>
      <c r="J332" s="827"/>
      <c r="K332" s="827"/>
      <c r="L332" s="828"/>
      <c r="M332" s="398" t="str">
        <f t="shared" si="26"/>
        <v/>
      </c>
      <c r="N332" s="398"/>
      <c r="O332" s="398"/>
      <c r="P332" s="854"/>
    </row>
    <row r="333" spans="1:16" ht="27" customHeight="1">
      <c r="A333" s="824">
        <v>271</v>
      </c>
      <c r="B333" s="824">
        <v>271</v>
      </c>
      <c r="C333" s="825"/>
      <c r="D333" s="826"/>
      <c r="E333" s="826"/>
      <c r="F333" s="826"/>
      <c r="G333" s="826"/>
      <c r="H333" s="826"/>
      <c r="I333" s="827"/>
      <c r="J333" s="827"/>
      <c r="K333" s="827"/>
      <c r="L333" s="828"/>
      <c r="M333" s="398" t="str">
        <f t="shared" si="26"/>
        <v/>
      </c>
      <c r="N333" s="398"/>
      <c r="O333" s="398"/>
      <c r="P333" s="854"/>
    </row>
    <row r="334" spans="1:16" ht="27" customHeight="1">
      <c r="A334" s="824">
        <v>272</v>
      </c>
      <c r="B334" s="824">
        <v>272</v>
      </c>
      <c r="C334" s="825"/>
      <c r="D334" s="826"/>
      <c r="E334" s="826"/>
      <c r="F334" s="826"/>
      <c r="G334" s="826"/>
      <c r="H334" s="826"/>
      <c r="I334" s="827"/>
      <c r="J334" s="827"/>
      <c r="K334" s="827"/>
      <c r="L334" s="828"/>
      <c r="M334" s="398" t="str">
        <f t="shared" si="26"/>
        <v/>
      </c>
      <c r="N334" s="398"/>
      <c r="O334" s="398"/>
      <c r="P334" s="854"/>
    </row>
    <row r="335" spans="1:16" ht="27" customHeight="1">
      <c r="A335" s="824">
        <v>273</v>
      </c>
      <c r="B335" s="824">
        <v>273</v>
      </c>
      <c r="C335" s="825"/>
      <c r="D335" s="826"/>
      <c r="E335" s="826"/>
      <c r="F335" s="826"/>
      <c r="G335" s="826"/>
      <c r="H335" s="826"/>
      <c r="I335" s="827"/>
      <c r="J335" s="827"/>
      <c r="K335" s="827"/>
      <c r="L335" s="828"/>
      <c r="M335" s="398" t="str">
        <f t="shared" si="26"/>
        <v/>
      </c>
      <c r="N335" s="398"/>
      <c r="O335" s="398"/>
      <c r="P335" s="854"/>
    </row>
    <row r="336" spans="1:16" ht="27" customHeight="1">
      <c r="A336" s="824">
        <v>274</v>
      </c>
      <c r="B336" s="824">
        <v>274</v>
      </c>
      <c r="C336" s="825"/>
      <c r="D336" s="826"/>
      <c r="E336" s="826"/>
      <c r="F336" s="826"/>
      <c r="G336" s="826"/>
      <c r="H336" s="826"/>
      <c r="I336" s="827"/>
      <c r="J336" s="827"/>
      <c r="K336" s="827"/>
      <c r="L336" s="828"/>
      <c r="M336" s="398" t="str">
        <f t="shared" si="26"/>
        <v/>
      </c>
      <c r="N336" s="398"/>
      <c r="O336" s="398"/>
      <c r="P336" s="854"/>
    </row>
    <row r="337" spans="1:16" ht="27" customHeight="1">
      <c r="A337" s="824">
        <v>275</v>
      </c>
      <c r="B337" s="824">
        <v>275</v>
      </c>
      <c r="C337" s="825"/>
      <c r="D337" s="826"/>
      <c r="E337" s="826"/>
      <c r="F337" s="826"/>
      <c r="G337" s="826"/>
      <c r="H337" s="826"/>
      <c r="I337" s="827"/>
      <c r="J337" s="827"/>
      <c r="K337" s="827"/>
      <c r="L337" s="828"/>
      <c r="M337" s="398" t="str">
        <f t="shared" si="26"/>
        <v/>
      </c>
      <c r="N337" s="398"/>
      <c r="O337" s="398"/>
      <c r="P337" s="854"/>
    </row>
    <row r="338" spans="1:16" ht="27" customHeight="1">
      <c r="A338" s="824">
        <v>276</v>
      </c>
      <c r="B338" s="824">
        <v>276</v>
      </c>
      <c r="C338" s="825"/>
      <c r="D338" s="826"/>
      <c r="E338" s="826"/>
      <c r="F338" s="826"/>
      <c r="G338" s="826"/>
      <c r="H338" s="826"/>
      <c r="I338" s="827"/>
      <c r="J338" s="827"/>
      <c r="K338" s="827"/>
      <c r="L338" s="828"/>
      <c r="M338" s="398" t="str">
        <f t="shared" si="26"/>
        <v/>
      </c>
      <c r="N338" s="398"/>
      <c r="O338" s="398"/>
      <c r="P338" s="854"/>
    </row>
    <row r="339" spans="1:16" ht="27" customHeight="1">
      <c r="A339" s="824">
        <v>277</v>
      </c>
      <c r="B339" s="824">
        <v>277</v>
      </c>
      <c r="C339" s="825"/>
      <c r="D339" s="826"/>
      <c r="E339" s="826"/>
      <c r="F339" s="826"/>
      <c r="G339" s="826"/>
      <c r="H339" s="834"/>
      <c r="I339" s="827"/>
      <c r="J339" s="827"/>
      <c r="K339" s="827"/>
      <c r="L339" s="828"/>
      <c r="M339" s="398" t="str">
        <f t="shared" si="26"/>
        <v/>
      </c>
      <c r="N339" s="398"/>
      <c r="O339" s="398"/>
      <c r="P339" s="854"/>
    </row>
    <row r="340" spans="1:16" ht="27" customHeight="1">
      <c r="A340" s="824">
        <v>278</v>
      </c>
      <c r="B340" s="824">
        <v>278</v>
      </c>
      <c r="C340" s="825"/>
      <c r="D340" s="826"/>
      <c r="E340" s="826"/>
      <c r="F340" s="826"/>
      <c r="G340" s="826"/>
      <c r="H340" s="834"/>
      <c r="I340" s="827"/>
      <c r="J340" s="827"/>
      <c r="K340" s="827"/>
      <c r="L340" s="828"/>
      <c r="M340" s="398" t="str">
        <f t="shared" si="26"/>
        <v/>
      </c>
      <c r="N340" s="398"/>
      <c r="O340" s="398"/>
      <c r="P340" s="854"/>
    </row>
    <row r="341" spans="1:16" ht="27" customHeight="1">
      <c r="A341" s="824">
        <v>279</v>
      </c>
      <c r="B341" s="824">
        <v>279</v>
      </c>
      <c r="C341" s="825"/>
      <c r="D341" s="826"/>
      <c r="E341" s="826"/>
      <c r="F341" s="826"/>
      <c r="G341" s="826"/>
      <c r="H341" s="826"/>
      <c r="I341" s="827"/>
      <c r="J341" s="827"/>
      <c r="K341" s="827"/>
      <c r="L341" s="828"/>
      <c r="M341" s="398" t="str">
        <f t="shared" si="26"/>
        <v/>
      </c>
      <c r="N341" s="398"/>
      <c r="O341" s="398"/>
      <c r="P341" s="854"/>
    </row>
    <row r="342" spans="1:16" ht="27" customHeight="1">
      <c r="A342" s="824">
        <v>280</v>
      </c>
      <c r="B342" s="824">
        <v>280</v>
      </c>
      <c r="C342" s="825"/>
      <c r="D342" s="826"/>
      <c r="E342" s="826"/>
      <c r="F342" s="826"/>
      <c r="G342" s="826"/>
      <c r="H342" s="826"/>
      <c r="I342" s="790"/>
      <c r="J342" s="790"/>
      <c r="K342" s="790"/>
      <c r="L342" s="832"/>
      <c r="M342" s="398" t="str">
        <f t="shared" si="26"/>
        <v/>
      </c>
      <c r="N342" s="398"/>
      <c r="O342" s="398"/>
      <c r="P342" s="854"/>
    </row>
    <row r="343" spans="1:16" ht="27" customHeight="1">
      <c r="A343" s="824">
        <v>281</v>
      </c>
      <c r="B343" s="824">
        <v>281</v>
      </c>
      <c r="C343" s="825"/>
      <c r="D343" s="826"/>
      <c r="E343" s="826"/>
      <c r="F343" s="826"/>
      <c r="G343" s="826"/>
      <c r="H343" s="826"/>
      <c r="I343" s="790"/>
      <c r="J343" s="790"/>
      <c r="K343" s="790"/>
      <c r="L343" s="832"/>
      <c r="M343" s="398" t="str">
        <f t="shared" si="26"/>
        <v/>
      </c>
      <c r="N343" s="398"/>
      <c r="O343" s="398"/>
      <c r="P343" s="854"/>
    </row>
    <row r="344" spans="1:16" ht="27" customHeight="1">
      <c r="A344" s="824">
        <v>282</v>
      </c>
      <c r="B344" s="824">
        <v>282</v>
      </c>
      <c r="C344" s="825"/>
      <c r="D344" s="826"/>
      <c r="E344" s="826"/>
      <c r="F344" s="826"/>
      <c r="G344" s="826"/>
      <c r="H344" s="826"/>
      <c r="I344" s="790"/>
      <c r="J344" s="790"/>
      <c r="K344" s="790"/>
      <c r="L344" s="832"/>
      <c r="M344" s="398" t="str">
        <f t="shared" si="26"/>
        <v/>
      </c>
      <c r="N344" s="398"/>
      <c r="O344" s="398"/>
      <c r="P344" s="854"/>
    </row>
    <row r="345" spans="1:16" ht="27" customHeight="1">
      <c r="A345" s="824">
        <v>283</v>
      </c>
      <c r="B345" s="824">
        <v>283</v>
      </c>
      <c r="C345" s="825"/>
      <c r="D345" s="826"/>
      <c r="E345" s="826"/>
      <c r="F345" s="826"/>
      <c r="G345" s="826"/>
      <c r="H345" s="826"/>
      <c r="I345" s="790"/>
      <c r="J345" s="790"/>
      <c r="K345" s="790"/>
      <c r="L345" s="832"/>
      <c r="M345" s="398" t="str">
        <f t="shared" si="26"/>
        <v/>
      </c>
      <c r="N345" s="398"/>
      <c r="O345" s="398"/>
      <c r="P345" s="854"/>
    </row>
    <row r="346" spans="1:16" ht="27" customHeight="1">
      <c r="A346" s="384"/>
      <c r="B346" s="1067" t="s">
        <v>38</v>
      </c>
      <c r="C346" s="1067"/>
      <c r="D346" s="1067"/>
      <c r="E346" s="835"/>
      <c r="F346" s="893"/>
      <c r="G346" s="830"/>
      <c r="H346" s="830"/>
      <c r="I346" s="830"/>
      <c r="J346" s="830"/>
      <c r="K346" s="830"/>
      <c r="L346" s="831"/>
      <c r="M346" s="398" t="str">
        <f t="shared" si="26"/>
        <v/>
      </c>
      <c r="N346" s="398"/>
      <c r="O346" s="398"/>
      <c r="P346" s="854"/>
    </row>
    <row r="347" spans="1:16" ht="27" customHeight="1">
      <c r="A347" s="824">
        <v>284</v>
      </c>
      <c r="B347" s="824">
        <v>284</v>
      </c>
      <c r="C347" s="825"/>
      <c r="D347" s="826"/>
      <c r="E347" s="826"/>
      <c r="F347" s="826"/>
      <c r="G347" s="826"/>
      <c r="H347" s="826"/>
      <c r="I347" s="790"/>
      <c r="J347" s="790"/>
      <c r="K347" s="790"/>
      <c r="L347" s="832"/>
      <c r="M347" s="398" t="str">
        <f t="shared" si="26"/>
        <v/>
      </c>
      <c r="N347" s="398"/>
      <c r="O347" s="398"/>
      <c r="P347" s="854"/>
    </row>
    <row r="348" spans="1:16" ht="27" customHeight="1">
      <c r="A348" s="824">
        <v>285</v>
      </c>
      <c r="B348" s="824">
        <v>285</v>
      </c>
      <c r="C348" s="825"/>
      <c r="D348" s="826"/>
      <c r="E348" s="826"/>
      <c r="F348" s="826"/>
      <c r="G348" s="826"/>
      <c r="H348" s="833"/>
      <c r="I348" s="790"/>
      <c r="J348" s="790"/>
      <c r="K348" s="790"/>
      <c r="L348" s="832"/>
      <c r="M348" s="398" t="str">
        <f t="shared" si="26"/>
        <v/>
      </c>
      <c r="N348" s="398"/>
      <c r="O348" s="398"/>
      <c r="P348" s="854"/>
    </row>
    <row r="349" spans="1:16" ht="27" customHeight="1">
      <c r="A349" s="824">
        <v>286</v>
      </c>
      <c r="B349" s="824">
        <v>286</v>
      </c>
      <c r="C349" s="825"/>
      <c r="D349" s="826"/>
      <c r="E349" s="826"/>
      <c r="F349" s="826"/>
      <c r="G349" s="826"/>
      <c r="H349" s="826"/>
      <c r="I349" s="790"/>
      <c r="J349" s="790"/>
      <c r="K349" s="790"/>
      <c r="L349" s="832"/>
      <c r="M349" s="398" t="str">
        <f t="shared" ref="M349:M412" si="27">CONCATENATE(D349,G349)</f>
        <v/>
      </c>
      <c r="N349" s="398"/>
      <c r="O349" s="398"/>
      <c r="P349" s="854"/>
    </row>
    <row r="350" spans="1:16" ht="27" customHeight="1">
      <c r="A350" s="824">
        <v>287</v>
      </c>
      <c r="B350" s="824">
        <v>287</v>
      </c>
      <c r="C350" s="825"/>
      <c r="D350" s="826"/>
      <c r="E350" s="826"/>
      <c r="F350" s="826"/>
      <c r="G350" s="826"/>
      <c r="H350" s="826"/>
      <c r="I350" s="827"/>
      <c r="J350" s="827"/>
      <c r="K350" s="827"/>
      <c r="L350" s="828"/>
      <c r="M350" s="398" t="str">
        <f t="shared" si="27"/>
        <v/>
      </c>
      <c r="N350" s="398"/>
      <c r="O350" s="398"/>
      <c r="P350" s="854"/>
    </row>
    <row r="351" spans="1:16" ht="27" customHeight="1">
      <c r="A351" s="824">
        <v>288</v>
      </c>
      <c r="B351" s="824">
        <v>288</v>
      </c>
      <c r="C351" s="829"/>
      <c r="D351" s="826"/>
      <c r="E351" s="826"/>
      <c r="F351" s="826"/>
      <c r="G351" s="826"/>
      <c r="H351" s="833"/>
      <c r="I351" s="830"/>
      <c r="J351" s="830"/>
      <c r="K351" s="830"/>
      <c r="L351" s="831"/>
      <c r="M351" s="398" t="str">
        <f t="shared" si="27"/>
        <v/>
      </c>
      <c r="N351" s="398"/>
      <c r="O351" s="398"/>
      <c r="P351" s="854"/>
    </row>
    <row r="352" spans="1:16" ht="27" customHeight="1">
      <c r="A352" s="824">
        <v>289</v>
      </c>
      <c r="B352" s="824">
        <v>289</v>
      </c>
      <c r="C352" s="825"/>
      <c r="D352" s="826"/>
      <c r="E352" s="826"/>
      <c r="F352" s="826"/>
      <c r="G352" s="826"/>
      <c r="H352" s="826"/>
      <c r="I352" s="790"/>
      <c r="J352" s="790"/>
      <c r="K352" s="790"/>
      <c r="L352" s="832"/>
      <c r="M352" s="398" t="str">
        <f t="shared" si="27"/>
        <v/>
      </c>
      <c r="N352" s="398"/>
      <c r="O352" s="398"/>
      <c r="P352" s="854"/>
    </row>
    <row r="353" spans="1:16" ht="27" customHeight="1">
      <c r="A353" s="824">
        <v>290</v>
      </c>
      <c r="B353" s="824">
        <v>290</v>
      </c>
      <c r="C353" s="825"/>
      <c r="D353" s="826"/>
      <c r="E353" s="826"/>
      <c r="F353" s="826"/>
      <c r="G353" s="826"/>
      <c r="H353" s="826"/>
      <c r="I353" s="827"/>
      <c r="J353" s="827"/>
      <c r="K353" s="827"/>
      <c r="L353" s="828"/>
      <c r="M353" s="398" t="str">
        <f t="shared" si="27"/>
        <v/>
      </c>
      <c r="N353" s="398"/>
      <c r="O353" s="398"/>
      <c r="P353" s="854"/>
    </row>
    <row r="354" spans="1:16" ht="27" customHeight="1">
      <c r="A354" s="824">
        <v>291</v>
      </c>
      <c r="B354" s="824">
        <v>291</v>
      </c>
      <c r="C354" s="825"/>
      <c r="D354" s="826"/>
      <c r="E354" s="826"/>
      <c r="F354" s="826"/>
      <c r="G354" s="826"/>
      <c r="H354" s="833"/>
      <c r="I354" s="827"/>
      <c r="J354" s="827"/>
      <c r="K354" s="827"/>
      <c r="L354" s="828"/>
      <c r="M354" s="398" t="str">
        <f t="shared" si="27"/>
        <v/>
      </c>
      <c r="N354" s="398"/>
      <c r="O354" s="398"/>
      <c r="P354" s="854"/>
    </row>
    <row r="355" spans="1:16" ht="27" customHeight="1">
      <c r="A355" s="824">
        <v>292</v>
      </c>
      <c r="B355" s="824">
        <v>292</v>
      </c>
      <c r="C355" s="825"/>
      <c r="D355" s="826"/>
      <c r="E355" s="826"/>
      <c r="F355" s="826"/>
      <c r="G355" s="826"/>
      <c r="H355" s="833"/>
      <c r="I355" s="827"/>
      <c r="J355" s="827"/>
      <c r="K355" s="827"/>
      <c r="L355" s="828"/>
      <c r="M355" s="398" t="str">
        <f t="shared" si="27"/>
        <v/>
      </c>
      <c r="N355" s="398"/>
      <c r="O355" s="398"/>
      <c r="P355" s="854"/>
    </row>
    <row r="356" spans="1:16" ht="27" customHeight="1">
      <c r="A356" s="824">
        <v>293</v>
      </c>
      <c r="B356" s="824">
        <v>293</v>
      </c>
      <c r="C356" s="825"/>
      <c r="D356" s="826"/>
      <c r="E356" s="826"/>
      <c r="F356" s="826"/>
      <c r="G356" s="826"/>
      <c r="H356" s="833"/>
      <c r="I356" s="827"/>
      <c r="J356" s="827"/>
      <c r="K356" s="827"/>
      <c r="L356" s="828"/>
      <c r="M356" s="398" t="str">
        <f t="shared" si="27"/>
        <v/>
      </c>
      <c r="N356" s="398"/>
      <c r="O356" s="398"/>
      <c r="P356" s="854"/>
    </row>
    <row r="357" spans="1:16" ht="27" customHeight="1">
      <c r="A357" s="824">
        <v>294</v>
      </c>
      <c r="B357" s="824">
        <v>294</v>
      </c>
      <c r="C357" s="825"/>
      <c r="D357" s="826"/>
      <c r="E357" s="826"/>
      <c r="F357" s="826"/>
      <c r="G357" s="826"/>
      <c r="H357" s="833"/>
      <c r="I357" s="827"/>
      <c r="J357" s="827"/>
      <c r="K357" s="827"/>
      <c r="L357" s="828"/>
      <c r="M357" s="398" t="str">
        <f t="shared" si="27"/>
        <v/>
      </c>
      <c r="N357" s="398"/>
      <c r="O357" s="398"/>
      <c r="P357" s="854"/>
    </row>
    <row r="358" spans="1:16" ht="27" customHeight="1">
      <c r="A358" s="824">
        <v>295</v>
      </c>
      <c r="B358" s="824">
        <v>295</v>
      </c>
      <c r="C358" s="825"/>
      <c r="D358" s="826"/>
      <c r="E358" s="826"/>
      <c r="F358" s="826"/>
      <c r="G358" s="826"/>
      <c r="H358" s="833"/>
      <c r="I358" s="827"/>
      <c r="J358" s="827"/>
      <c r="K358" s="827"/>
      <c r="L358" s="828"/>
      <c r="M358" s="398" t="str">
        <f t="shared" si="27"/>
        <v/>
      </c>
      <c r="N358" s="398"/>
      <c r="O358" s="398"/>
      <c r="P358" s="854"/>
    </row>
    <row r="359" spans="1:16" ht="27" customHeight="1">
      <c r="A359" s="824">
        <v>296</v>
      </c>
      <c r="B359" s="824">
        <v>296</v>
      </c>
      <c r="C359" s="825"/>
      <c r="D359" s="826"/>
      <c r="E359" s="826"/>
      <c r="F359" s="826"/>
      <c r="G359" s="826"/>
      <c r="H359" s="833"/>
      <c r="I359" s="827"/>
      <c r="J359" s="827"/>
      <c r="K359" s="827"/>
      <c r="L359" s="828"/>
      <c r="M359" s="398" t="str">
        <f t="shared" si="27"/>
        <v/>
      </c>
      <c r="N359" s="398"/>
      <c r="O359" s="398"/>
      <c r="P359" s="854"/>
    </row>
    <row r="360" spans="1:16" ht="27" customHeight="1">
      <c r="A360" s="824">
        <v>297</v>
      </c>
      <c r="B360" s="824">
        <v>297</v>
      </c>
      <c r="C360" s="825"/>
      <c r="D360" s="826"/>
      <c r="E360" s="826"/>
      <c r="F360" s="826"/>
      <c r="G360" s="826"/>
      <c r="H360" s="833"/>
      <c r="I360" s="827"/>
      <c r="J360" s="827"/>
      <c r="K360" s="827"/>
      <c r="L360" s="828"/>
      <c r="M360" s="398" t="str">
        <f t="shared" si="27"/>
        <v/>
      </c>
      <c r="N360" s="398"/>
      <c r="O360" s="398"/>
      <c r="P360" s="854"/>
    </row>
    <row r="361" spans="1:16" ht="27" customHeight="1">
      <c r="A361" s="824">
        <v>298</v>
      </c>
      <c r="B361" s="824">
        <v>298</v>
      </c>
      <c r="C361" s="825"/>
      <c r="D361" s="826"/>
      <c r="E361" s="826"/>
      <c r="F361" s="826"/>
      <c r="G361" s="826"/>
      <c r="H361" s="833"/>
      <c r="I361" s="827"/>
      <c r="J361" s="827"/>
      <c r="K361" s="827"/>
      <c r="L361" s="828"/>
      <c r="M361" s="398" t="str">
        <f t="shared" si="27"/>
        <v/>
      </c>
      <c r="N361" s="398"/>
      <c r="O361" s="398"/>
      <c r="P361" s="854"/>
    </row>
    <row r="362" spans="1:16" ht="27" customHeight="1">
      <c r="A362" s="824">
        <v>299</v>
      </c>
      <c r="B362" s="824">
        <v>299</v>
      </c>
      <c r="C362" s="825"/>
      <c r="D362" s="826"/>
      <c r="E362" s="826"/>
      <c r="F362" s="826"/>
      <c r="G362" s="826"/>
      <c r="H362" s="833"/>
      <c r="I362" s="827"/>
      <c r="J362" s="827"/>
      <c r="K362" s="827"/>
      <c r="L362" s="828"/>
      <c r="M362" s="398" t="str">
        <f t="shared" si="27"/>
        <v/>
      </c>
      <c r="N362" s="398"/>
      <c r="O362" s="398"/>
      <c r="P362" s="854"/>
    </row>
    <row r="363" spans="1:16" ht="27" customHeight="1">
      <c r="A363" s="824">
        <v>300</v>
      </c>
      <c r="B363" s="824">
        <v>300</v>
      </c>
      <c r="C363" s="825"/>
      <c r="D363" s="826"/>
      <c r="E363" s="826"/>
      <c r="F363" s="826"/>
      <c r="G363" s="826"/>
      <c r="H363" s="833"/>
      <c r="I363" s="790"/>
      <c r="J363" s="790"/>
      <c r="K363" s="790"/>
      <c r="L363" s="832"/>
      <c r="M363" s="398" t="str">
        <f t="shared" si="27"/>
        <v/>
      </c>
      <c r="N363" s="398"/>
      <c r="O363" s="398"/>
      <c r="P363" s="854"/>
    </row>
    <row r="364" spans="1:16" ht="27" customHeight="1">
      <c r="A364" s="824">
        <v>301</v>
      </c>
      <c r="B364" s="824">
        <v>301</v>
      </c>
      <c r="C364" s="825"/>
      <c r="D364" s="826"/>
      <c r="E364" s="826"/>
      <c r="F364" s="826"/>
      <c r="G364" s="826"/>
      <c r="H364" s="833"/>
      <c r="I364" s="790"/>
      <c r="J364" s="790"/>
      <c r="K364" s="790"/>
      <c r="L364" s="832"/>
      <c r="M364" s="398" t="str">
        <f t="shared" si="27"/>
        <v/>
      </c>
      <c r="N364" s="398"/>
      <c r="O364" s="398"/>
      <c r="P364" s="854"/>
    </row>
    <row r="365" spans="1:16" ht="27" customHeight="1">
      <c r="A365" s="824">
        <v>302</v>
      </c>
      <c r="B365" s="824">
        <v>302</v>
      </c>
      <c r="C365" s="825"/>
      <c r="D365" s="826"/>
      <c r="E365" s="826"/>
      <c r="F365" s="826"/>
      <c r="G365" s="826"/>
      <c r="H365" s="826"/>
      <c r="I365" s="790"/>
      <c r="J365" s="790"/>
      <c r="K365" s="790"/>
      <c r="L365" s="832"/>
      <c r="M365" s="398" t="str">
        <f t="shared" si="27"/>
        <v/>
      </c>
      <c r="N365" s="398"/>
      <c r="O365" s="398"/>
      <c r="P365" s="854"/>
    </row>
    <row r="366" spans="1:16" ht="27" customHeight="1">
      <c r="A366" s="824">
        <v>303</v>
      </c>
      <c r="B366" s="824">
        <v>303</v>
      </c>
      <c r="C366" s="825"/>
      <c r="D366" s="826"/>
      <c r="E366" s="826"/>
      <c r="F366" s="826"/>
      <c r="G366" s="826"/>
      <c r="H366" s="826"/>
      <c r="I366" s="790"/>
      <c r="J366" s="790"/>
      <c r="K366" s="790"/>
      <c r="L366" s="832"/>
      <c r="M366" s="398" t="str">
        <f t="shared" si="27"/>
        <v/>
      </c>
      <c r="N366" s="398"/>
      <c r="O366" s="398"/>
      <c r="P366" s="854"/>
    </row>
    <row r="367" spans="1:16" ht="27" customHeight="1">
      <c r="A367" s="384"/>
      <c r="B367" s="1067" t="s">
        <v>38</v>
      </c>
      <c r="C367" s="1067"/>
      <c r="D367" s="1067"/>
      <c r="E367" s="835"/>
      <c r="F367" s="893"/>
      <c r="G367" s="830"/>
      <c r="H367" s="830"/>
      <c r="I367" s="830"/>
      <c r="J367" s="830"/>
      <c r="K367" s="830"/>
      <c r="L367" s="831"/>
      <c r="M367" s="398" t="str">
        <f t="shared" si="27"/>
        <v/>
      </c>
      <c r="N367" s="398"/>
      <c r="O367" s="398"/>
      <c r="P367" s="854"/>
    </row>
    <row r="368" spans="1:16" ht="27" customHeight="1">
      <c r="A368" s="824">
        <v>304</v>
      </c>
      <c r="B368" s="824">
        <v>304</v>
      </c>
      <c r="C368" s="825"/>
      <c r="D368" s="826"/>
      <c r="E368" s="826"/>
      <c r="F368" s="826"/>
      <c r="G368" s="826"/>
      <c r="H368" s="826"/>
      <c r="I368" s="790"/>
      <c r="J368" s="790"/>
      <c r="K368" s="790"/>
      <c r="L368" s="832"/>
      <c r="M368" s="398" t="str">
        <f t="shared" si="27"/>
        <v/>
      </c>
      <c r="N368" s="398"/>
      <c r="O368" s="398"/>
      <c r="P368" s="854"/>
    </row>
    <row r="369" spans="1:16" ht="27" customHeight="1">
      <c r="A369" s="824">
        <v>305</v>
      </c>
      <c r="B369" s="824">
        <v>305</v>
      </c>
      <c r="C369" s="825"/>
      <c r="D369" s="826"/>
      <c r="E369" s="826"/>
      <c r="F369" s="826"/>
      <c r="G369" s="826"/>
      <c r="H369" s="826"/>
      <c r="I369" s="790"/>
      <c r="J369" s="790"/>
      <c r="K369" s="790"/>
      <c r="L369" s="832"/>
      <c r="M369" s="398" t="str">
        <f t="shared" si="27"/>
        <v/>
      </c>
      <c r="N369" s="398"/>
      <c r="O369" s="398"/>
      <c r="P369" s="854"/>
    </row>
    <row r="370" spans="1:16" ht="27" customHeight="1">
      <c r="A370" s="824">
        <v>306</v>
      </c>
      <c r="B370" s="824">
        <v>306</v>
      </c>
      <c r="C370" s="825"/>
      <c r="D370" s="826"/>
      <c r="E370" s="826"/>
      <c r="F370" s="826"/>
      <c r="G370" s="826"/>
      <c r="H370" s="833"/>
      <c r="I370" s="790"/>
      <c r="J370" s="790"/>
      <c r="K370" s="790"/>
      <c r="L370" s="832"/>
      <c r="M370" s="398" t="str">
        <f t="shared" si="27"/>
        <v/>
      </c>
      <c r="N370" s="398"/>
      <c r="O370" s="398"/>
      <c r="P370" s="854"/>
    </row>
    <row r="371" spans="1:16" ht="27" customHeight="1">
      <c r="A371" s="824">
        <v>307</v>
      </c>
      <c r="B371" s="824">
        <v>307</v>
      </c>
      <c r="C371" s="825"/>
      <c r="D371" s="826"/>
      <c r="E371" s="826"/>
      <c r="F371" s="826"/>
      <c r="G371" s="826"/>
      <c r="H371" s="826"/>
      <c r="I371" s="827"/>
      <c r="J371" s="827"/>
      <c r="K371" s="827"/>
      <c r="L371" s="828"/>
      <c r="M371" s="398" t="str">
        <f t="shared" si="27"/>
        <v/>
      </c>
      <c r="N371" s="398"/>
      <c r="O371" s="398"/>
      <c r="P371" s="854"/>
    </row>
    <row r="372" spans="1:16" ht="27" customHeight="1">
      <c r="A372" s="824">
        <v>308</v>
      </c>
      <c r="B372" s="824">
        <v>308</v>
      </c>
      <c r="C372" s="829"/>
      <c r="D372" s="826"/>
      <c r="E372" s="826"/>
      <c r="F372" s="826"/>
      <c r="G372" s="826"/>
      <c r="H372" s="826"/>
      <c r="I372" s="830"/>
      <c r="J372" s="830"/>
      <c r="K372" s="830"/>
      <c r="L372" s="831"/>
      <c r="M372" s="398" t="str">
        <f t="shared" si="27"/>
        <v/>
      </c>
      <c r="N372" s="398"/>
      <c r="O372" s="398"/>
      <c r="P372" s="854"/>
    </row>
    <row r="373" spans="1:16" ht="27" customHeight="1">
      <c r="A373" s="824">
        <v>309</v>
      </c>
      <c r="B373" s="824">
        <v>309</v>
      </c>
      <c r="C373" s="825"/>
      <c r="D373" s="826"/>
      <c r="E373" s="826"/>
      <c r="F373" s="826"/>
      <c r="G373" s="826"/>
      <c r="H373" s="826"/>
      <c r="I373" s="790"/>
      <c r="J373" s="790"/>
      <c r="K373" s="790"/>
      <c r="L373" s="832"/>
      <c r="M373" s="398" t="str">
        <f t="shared" si="27"/>
        <v/>
      </c>
      <c r="N373" s="398"/>
      <c r="O373" s="398"/>
      <c r="P373" s="854"/>
    </row>
    <row r="374" spans="1:16" ht="27" customHeight="1">
      <c r="A374" s="824">
        <v>310</v>
      </c>
      <c r="B374" s="824">
        <v>310</v>
      </c>
      <c r="C374" s="825"/>
      <c r="D374" s="826"/>
      <c r="E374" s="826"/>
      <c r="F374" s="826"/>
      <c r="G374" s="826"/>
      <c r="H374" s="826"/>
      <c r="I374" s="827"/>
      <c r="J374" s="827"/>
      <c r="K374" s="827"/>
      <c r="L374" s="828"/>
      <c r="M374" s="398" t="str">
        <f t="shared" si="27"/>
        <v/>
      </c>
      <c r="N374" s="398"/>
      <c r="O374" s="398"/>
      <c r="P374" s="854"/>
    </row>
    <row r="375" spans="1:16" ht="27" customHeight="1">
      <c r="A375" s="824">
        <v>311</v>
      </c>
      <c r="B375" s="824">
        <v>311</v>
      </c>
      <c r="C375" s="825"/>
      <c r="D375" s="826"/>
      <c r="E375" s="826"/>
      <c r="F375" s="826"/>
      <c r="G375" s="826"/>
      <c r="H375" s="826"/>
      <c r="I375" s="827"/>
      <c r="J375" s="827"/>
      <c r="K375" s="827"/>
      <c r="L375" s="828"/>
      <c r="M375" s="398" t="str">
        <f t="shared" si="27"/>
        <v/>
      </c>
      <c r="N375" s="398"/>
      <c r="O375" s="398"/>
      <c r="P375" s="854"/>
    </row>
    <row r="376" spans="1:16" ht="27" customHeight="1">
      <c r="A376" s="824">
        <v>312</v>
      </c>
      <c r="B376" s="824">
        <v>312</v>
      </c>
      <c r="C376" s="825"/>
      <c r="D376" s="826"/>
      <c r="E376" s="826"/>
      <c r="F376" s="826"/>
      <c r="G376" s="826"/>
      <c r="H376" s="826"/>
      <c r="I376" s="827"/>
      <c r="J376" s="827"/>
      <c r="K376" s="827"/>
      <c r="L376" s="828"/>
      <c r="M376" s="398" t="str">
        <f t="shared" si="27"/>
        <v/>
      </c>
      <c r="N376" s="398"/>
      <c r="O376" s="398"/>
      <c r="P376" s="854"/>
    </row>
    <row r="377" spans="1:16" ht="27" customHeight="1">
      <c r="A377" s="824">
        <v>313</v>
      </c>
      <c r="B377" s="824">
        <v>313</v>
      </c>
      <c r="C377" s="825"/>
      <c r="D377" s="826"/>
      <c r="E377" s="826"/>
      <c r="F377" s="826"/>
      <c r="G377" s="826"/>
      <c r="H377" s="833"/>
      <c r="I377" s="827"/>
      <c r="J377" s="827"/>
      <c r="K377" s="827"/>
      <c r="L377" s="828"/>
      <c r="M377" s="398" t="str">
        <f t="shared" si="27"/>
        <v/>
      </c>
      <c r="N377" s="398"/>
      <c r="O377" s="398"/>
      <c r="P377" s="854"/>
    </row>
    <row r="378" spans="1:16" ht="27" customHeight="1">
      <c r="A378" s="824">
        <v>314</v>
      </c>
      <c r="B378" s="824">
        <v>314</v>
      </c>
      <c r="C378" s="825"/>
      <c r="D378" s="826"/>
      <c r="E378" s="826"/>
      <c r="F378" s="826"/>
      <c r="G378" s="826"/>
      <c r="H378" s="826"/>
      <c r="I378" s="827"/>
      <c r="J378" s="827"/>
      <c r="K378" s="827"/>
      <c r="L378" s="828"/>
      <c r="M378" s="398" t="str">
        <f t="shared" si="27"/>
        <v/>
      </c>
      <c r="N378" s="398"/>
      <c r="O378" s="398"/>
      <c r="P378" s="854"/>
    </row>
    <row r="379" spans="1:16" ht="27" customHeight="1">
      <c r="A379" s="824">
        <v>315</v>
      </c>
      <c r="B379" s="824">
        <v>315</v>
      </c>
      <c r="C379" s="825"/>
      <c r="D379" s="826"/>
      <c r="E379" s="826"/>
      <c r="F379" s="826"/>
      <c r="G379" s="826"/>
      <c r="H379" s="826"/>
      <c r="I379" s="827"/>
      <c r="J379" s="827"/>
      <c r="K379" s="827"/>
      <c r="L379" s="828"/>
      <c r="M379" s="398" t="str">
        <f t="shared" si="27"/>
        <v/>
      </c>
      <c r="N379" s="398"/>
      <c r="O379" s="398"/>
      <c r="P379" s="854"/>
    </row>
    <row r="380" spans="1:16" ht="27" customHeight="1">
      <c r="A380" s="824">
        <v>316</v>
      </c>
      <c r="B380" s="824">
        <v>316</v>
      </c>
      <c r="C380" s="825"/>
      <c r="D380" s="826"/>
      <c r="E380" s="826"/>
      <c r="F380" s="826"/>
      <c r="G380" s="826"/>
      <c r="H380" s="833"/>
      <c r="I380" s="827"/>
      <c r="J380" s="827"/>
      <c r="K380" s="827"/>
      <c r="L380" s="828"/>
      <c r="M380" s="398" t="str">
        <f t="shared" si="27"/>
        <v/>
      </c>
      <c r="N380" s="398"/>
      <c r="O380" s="398"/>
      <c r="P380" s="854"/>
    </row>
    <row r="381" spans="1:16" ht="27" customHeight="1">
      <c r="A381" s="824">
        <v>317</v>
      </c>
      <c r="B381" s="824">
        <v>317</v>
      </c>
      <c r="C381" s="825"/>
      <c r="D381" s="826"/>
      <c r="E381" s="826"/>
      <c r="F381" s="826"/>
      <c r="G381" s="826"/>
      <c r="H381" s="826"/>
      <c r="I381" s="827"/>
      <c r="J381" s="827"/>
      <c r="K381" s="827"/>
      <c r="L381" s="828"/>
      <c r="M381" s="398" t="str">
        <f t="shared" si="27"/>
        <v/>
      </c>
      <c r="N381" s="398"/>
      <c r="O381" s="398"/>
      <c r="P381" s="854"/>
    </row>
    <row r="382" spans="1:16" ht="27" customHeight="1">
      <c r="A382" s="824">
        <v>318</v>
      </c>
      <c r="B382" s="824">
        <v>318</v>
      </c>
      <c r="C382" s="825"/>
      <c r="D382" s="826"/>
      <c r="E382" s="826"/>
      <c r="F382" s="826"/>
      <c r="G382" s="826"/>
      <c r="H382" s="826"/>
      <c r="I382" s="827"/>
      <c r="J382" s="827"/>
      <c r="K382" s="827"/>
      <c r="L382" s="828"/>
      <c r="M382" s="398" t="str">
        <f t="shared" si="27"/>
        <v/>
      </c>
      <c r="N382" s="398"/>
      <c r="O382" s="398"/>
      <c r="P382" s="854"/>
    </row>
    <row r="383" spans="1:16" ht="27" customHeight="1">
      <c r="A383" s="824">
        <v>319</v>
      </c>
      <c r="B383" s="824">
        <v>319</v>
      </c>
      <c r="C383" s="825"/>
      <c r="D383" s="826"/>
      <c r="E383" s="826"/>
      <c r="F383" s="826"/>
      <c r="G383" s="826"/>
      <c r="H383" s="833"/>
      <c r="I383" s="827"/>
      <c r="J383" s="827"/>
      <c r="K383" s="827"/>
      <c r="L383" s="828"/>
      <c r="M383" s="398" t="str">
        <f t="shared" si="27"/>
        <v/>
      </c>
      <c r="N383" s="398"/>
      <c r="O383" s="398"/>
      <c r="P383" s="854"/>
    </row>
    <row r="384" spans="1:16" ht="27" customHeight="1">
      <c r="A384" s="824">
        <v>320</v>
      </c>
      <c r="B384" s="824">
        <v>320</v>
      </c>
      <c r="C384" s="825"/>
      <c r="D384" s="826"/>
      <c r="E384" s="826"/>
      <c r="F384" s="826"/>
      <c r="G384" s="826"/>
      <c r="H384" s="826"/>
      <c r="I384" s="790"/>
      <c r="J384" s="790"/>
      <c r="K384" s="790"/>
      <c r="L384" s="832"/>
      <c r="M384" s="398" t="str">
        <f t="shared" si="27"/>
        <v/>
      </c>
      <c r="N384" s="398"/>
      <c r="O384" s="398"/>
      <c r="P384" s="854"/>
    </row>
    <row r="385" spans="1:16" ht="27" customHeight="1">
      <c r="A385" s="824">
        <v>321</v>
      </c>
      <c r="B385" s="824">
        <v>321</v>
      </c>
      <c r="C385" s="825"/>
      <c r="D385" s="826"/>
      <c r="E385" s="826"/>
      <c r="F385" s="826"/>
      <c r="G385" s="826"/>
      <c r="H385" s="826"/>
      <c r="I385" s="790"/>
      <c r="J385" s="790"/>
      <c r="K385" s="790"/>
      <c r="L385" s="832"/>
      <c r="M385" s="398" t="str">
        <f t="shared" si="27"/>
        <v/>
      </c>
      <c r="N385" s="398"/>
      <c r="O385" s="398"/>
      <c r="P385" s="854"/>
    </row>
    <row r="386" spans="1:16" ht="27" customHeight="1">
      <c r="A386" s="824">
        <v>322</v>
      </c>
      <c r="B386" s="824">
        <v>322</v>
      </c>
      <c r="C386" s="825"/>
      <c r="D386" s="826"/>
      <c r="E386" s="826"/>
      <c r="F386" s="826"/>
      <c r="G386" s="826"/>
      <c r="H386" s="826"/>
      <c r="I386" s="790"/>
      <c r="J386" s="790"/>
      <c r="K386" s="790"/>
      <c r="L386" s="832"/>
      <c r="M386" s="398" t="str">
        <f t="shared" si="27"/>
        <v/>
      </c>
      <c r="N386" s="398"/>
      <c r="O386" s="398"/>
      <c r="P386" s="854"/>
    </row>
    <row r="387" spans="1:16" ht="27" customHeight="1">
      <c r="A387" s="824">
        <v>323</v>
      </c>
      <c r="B387" s="824">
        <v>323</v>
      </c>
      <c r="C387" s="825"/>
      <c r="D387" s="826"/>
      <c r="E387" s="826"/>
      <c r="F387" s="826"/>
      <c r="G387" s="826"/>
      <c r="H387" s="826"/>
      <c r="I387" s="790"/>
      <c r="J387" s="790"/>
      <c r="K387" s="790"/>
      <c r="L387" s="832"/>
      <c r="M387" s="398" t="str">
        <f t="shared" si="27"/>
        <v/>
      </c>
      <c r="N387" s="398"/>
      <c r="O387" s="398"/>
      <c r="P387" s="854"/>
    </row>
    <row r="388" spans="1:16" ht="27" customHeight="1">
      <c r="A388" s="384"/>
      <c r="B388" s="1067" t="s">
        <v>38</v>
      </c>
      <c r="C388" s="1067"/>
      <c r="D388" s="1067"/>
      <c r="E388" s="835"/>
      <c r="F388" s="893"/>
      <c r="G388" s="830"/>
      <c r="H388" s="830"/>
      <c r="I388" s="830"/>
      <c r="J388" s="830"/>
      <c r="K388" s="830"/>
      <c r="L388" s="831"/>
      <c r="M388" s="398" t="str">
        <f t="shared" si="27"/>
        <v/>
      </c>
      <c r="N388" s="398"/>
      <c r="O388" s="398"/>
      <c r="P388" s="854"/>
    </row>
    <row r="389" spans="1:16" ht="27" customHeight="1">
      <c r="A389" s="824">
        <v>324</v>
      </c>
      <c r="B389" s="824">
        <v>324</v>
      </c>
      <c r="C389" s="825"/>
      <c r="D389" s="826"/>
      <c r="E389" s="826"/>
      <c r="F389" s="826"/>
      <c r="G389" s="826"/>
      <c r="H389" s="826"/>
      <c r="I389" s="790"/>
      <c r="J389" s="790"/>
      <c r="K389" s="790"/>
      <c r="L389" s="832"/>
      <c r="M389" s="398" t="str">
        <f t="shared" si="27"/>
        <v/>
      </c>
      <c r="N389" s="398"/>
      <c r="O389" s="398"/>
      <c r="P389" s="854"/>
    </row>
    <row r="390" spans="1:16" ht="27" customHeight="1">
      <c r="A390" s="824">
        <v>325</v>
      </c>
      <c r="B390" s="824">
        <v>325</v>
      </c>
      <c r="C390" s="825"/>
      <c r="D390" s="826"/>
      <c r="E390" s="826"/>
      <c r="F390" s="826"/>
      <c r="G390" s="826"/>
      <c r="H390" s="833"/>
      <c r="I390" s="790"/>
      <c r="J390" s="790"/>
      <c r="K390" s="790"/>
      <c r="L390" s="832"/>
      <c r="M390" s="398" t="str">
        <f t="shared" si="27"/>
        <v/>
      </c>
      <c r="N390" s="398"/>
      <c r="O390" s="398"/>
      <c r="P390" s="854"/>
    </row>
    <row r="391" spans="1:16" ht="27" customHeight="1">
      <c r="A391" s="824">
        <v>326</v>
      </c>
      <c r="B391" s="824">
        <v>326</v>
      </c>
      <c r="C391" s="825"/>
      <c r="D391" s="826"/>
      <c r="E391" s="826"/>
      <c r="F391" s="826"/>
      <c r="G391" s="826"/>
      <c r="H391" s="826"/>
      <c r="I391" s="790"/>
      <c r="J391" s="790"/>
      <c r="K391" s="790"/>
      <c r="L391" s="832"/>
      <c r="M391" s="398" t="str">
        <f t="shared" si="27"/>
        <v/>
      </c>
      <c r="N391" s="398"/>
      <c r="O391" s="398"/>
      <c r="P391" s="854"/>
    </row>
    <row r="392" spans="1:16" ht="27" customHeight="1">
      <c r="A392" s="824">
        <v>327</v>
      </c>
      <c r="B392" s="824">
        <v>327</v>
      </c>
      <c r="C392" s="825"/>
      <c r="D392" s="826"/>
      <c r="E392" s="826"/>
      <c r="F392" s="826"/>
      <c r="G392" s="826"/>
      <c r="H392" s="826"/>
      <c r="I392" s="827"/>
      <c r="J392" s="827"/>
      <c r="K392" s="827"/>
      <c r="L392" s="828"/>
      <c r="M392" s="398" t="str">
        <f t="shared" si="27"/>
        <v/>
      </c>
      <c r="N392" s="398"/>
      <c r="O392" s="398"/>
      <c r="P392" s="854"/>
    </row>
    <row r="393" spans="1:16" ht="27" customHeight="1">
      <c r="A393" s="824">
        <v>328</v>
      </c>
      <c r="B393" s="824">
        <v>328</v>
      </c>
      <c r="C393" s="829"/>
      <c r="D393" s="826"/>
      <c r="E393" s="826"/>
      <c r="F393" s="826"/>
      <c r="G393" s="826"/>
      <c r="H393" s="826"/>
      <c r="I393" s="830"/>
      <c r="J393" s="830"/>
      <c r="K393" s="830"/>
      <c r="L393" s="831"/>
      <c r="M393" s="398" t="str">
        <f t="shared" si="27"/>
        <v/>
      </c>
      <c r="N393" s="398"/>
      <c r="O393" s="398"/>
      <c r="P393" s="854"/>
    </row>
    <row r="394" spans="1:16" ht="27" customHeight="1">
      <c r="A394" s="824">
        <v>329</v>
      </c>
      <c r="B394" s="824">
        <v>329</v>
      </c>
      <c r="C394" s="825"/>
      <c r="D394" s="826"/>
      <c r="E394" s="826"/>
      <c r="F394" s="826"/>
      <c r="G394" s="826"/>
      <c r="H394" s="826"/>
      <c r="I394" s="790"/>
      <c r="J394" s="790"/>
      <c r="K394" s="790"/>
      <c r="L394" s="832"/>
      <c r="M394" s="398" t="str">
        <f t="shared" si="27"/>
        <v/>
      </c>
      <c r="N394" s="398"/>
      <c r="O394" s="398"/>
      <c r="P394" s="854"/>
    </row>
    <row r="395" spans="1:16" ht="27" customHeight="1">
      <c r="A395" s="824">
        <v>330</v>
      </c>
      <c r="B395" s="824">
        <v>330</v>
      </c>
      <c r="C395" s="825"/>
      <c r="D395" s="826"/>
      <c r="E395" s="826"/>
      <c r="F395" s="826"/>
      <c r="G395" s="826"/>
      <c r="H395" s="826"/>
      <c r="I395" s="827"/>
      <c r="J395" s="827"/>
      <c r="K395" s="827"/>
      <c r="L395" s="828"/>
      <c r="M395" s="398" t="str">
        <f t="shared" si="27"/>
        <v/>
      </c>
      <c r="N395" s="398"/>
      <c r="O395" s="398"/>
      <c r="P395" s="854"/>
    </row>
    <row r="396" spans="1:16" ht="27" customHeight="1">
      <c r="A396" s="824">
        <v>331</v>
      </c>
      <c r="B396" s="824">
        <v>331</v>
      </c>
      <c r="C396" s="825"/>
      <c r="D396" s="826"/>
      <c r="E396" s="826"/>
      <c r="F396" s="826"/>
      <c r="G396" s="826"/>
      <c r="H396" s="833"/>
      <c r="I396" s="827"/>
      <c r="J396" s="827"/>
      <c r="K396" s="827"/>
      <c r="L396" s="828"/>
      <c r="M396" s="398" t="str">
        <f t="shared" si="27"/>
        <v/>
      </c>
      <c r="N396" s="398"/>
      <c r="O396" s="398"/>
      <c r="P396" s="854"/>
    </row>
    <row r="397" spans="1:16" ht="27" customHeight="1">
      <c r="A397" s="824">
        <v>332</v>
      </c>
      <c r="B397" s="824">
        <v>332</v>
      </c>
      <c r="C397" s="825"/>
      <c r="D397" s="826"/>
      <c r="E397" s="826"/>
      <c r="F397" s="826"/>
      <c r="G397" s="826"/>
      <c r="H397" s="826"/>
      <c r="I397" s="827"/>
      <c r="J397" s="827"/>
      <c r="K397" s="827"/>
      <c r="L397" s="828"/>
      <c r="M397" s="398" t="str">
        <f t="shared" si="27"/>
        <v/>
      </c>
      <c r="N397" s="398"/>
      <c r="O397" s="398"/>
      <c r="P397" s="854"/>
    </row>
    <row r="398" spans="1:16" ht="27" customHeight="1">
      <c r="A398" s="824">
        <v>333</v>
      </c>
      <c r="B398" s="824">
        <v>333</v>
      </c>
      <c r="C398" s="825"/>
      <c r="D398" s="826"/>
      <c r="E398" s="826"/>
      <c r="F398" s="826"/>
      <c r="G398" s="826"/>
      <c r="H398" s="826"/>
      <c r="I398" s="827"/>
      <c r="J398" s="827"/>
      <c r="K398" s="827"/>
      <c r="L398" s="828"/>
      <c r="M398" s="398" t="str">
        <f t="shared" si="27"/>
        <v/>
      </c>
      <c r="N398" s="398"/>
      <c r="O398" s="398"/>
      <c r="P398" s="854"/>
    </row>
    <row r="399" spans="1:16" ht="27" customHeight="1">
      <c r="A399" s="824">
        <v>334</v>
      </c>
      <c r="B399" s="824">
        <v>334</v>
      </c>
      <c r="C399" s="825"/>
      <c r="D399" s="826"/>
      <c r="E399" s="826"/>
      <c r="F399" s="826"/>
      <c r="G399" s="826"/>
      <c r="H399" s="833"/>
      <c r="I399" s="827"/>
      <c r="J399" s="827"/>
      <c r="K399" s="827"/>
      <c r="L399" s="828"/>
      <c r="M399" s="398" t="str">
        <f t="shared" si="27"/>
        <v/>
      </c>
      <c r="N399" s="398"/>
      <c r="O399" s="398"/>
      <c r="P399" s="854"/>
    </row>
    <row r="400" spans="1:16" ht="27" customHeight="1">
      <c r="A400" s="824">
        <v>335</v>
      </c>
      <c r="B400" s="824">
        <v>335</v>
      </c>
      <c r="C400" s="825"/>
      <c r="D400" s="826"/>
      <c r="E400" s="826"/>
      <c r="F400" s="826"/>
      <c r="G400" s="826"/>
      <c r="H400" s="826"/>
      <c r="I400" s="827"/>
      <c r="J400" s="827"/>
      <c r="K400" s="827"/>
      <c r="L400" s="828"/>
      <c r="M400" s="398" t="str">
        <f t="shared" si="27"/>
        <v/>
      </c>
      <c r="N400" s="398"/>
      <c r="O400" s="398"/>
      <c r="P400" s="854"/>
    </row>
    <row r="401" spans="1:16" ht="27" customHeight="1">
      <c r="A401" s="824">
        <v>336</v>
      </c>
      <c r="B401" s="824">
        <v>336</v>
      </c>
      <c r="C401" s="825"/>
      <c r="D401" s="826"/>
      <c r="E401" s="826"/>
      <c r="F401" s="826"/>
      <c r="G401" s="826"/>
      <c r="H401" s="826"/>
      <c r="I401" s="827"/>
      <c r="J401" s="827"/>
      <c r="K401" s="827"/>
      <c r="L401" s="828"/>
      <c r="M401" s="398" t="str">
        <f t="shared" si="27"/>
        <v/>
      </c>
      <c r="N401" s="398"/>
      <c r="O401" s="398"/>
      <c r="P401" s="854"/>
    </row>
    <row r="402" spans="1:16" ht="27" customHeight="1">
      <c r="A402" s="824">
        <v>337</v>
      </c>
      <c r="B402" s="824">
        <v>337</v>
      </c>
      <c r="C402" s="825"/>
      <c r="D402" s="826"/>
      <c r="E402" s="826"/>
      <c r="F402" s="826"/>
      <c r="G402" s="826"/>
      <c r="H402" s="826"/>
      <c r="I402" s="827"/>
      <c r="J402" s="827"/>
      <c r="K402" s="827"/>
      <c r="L402" s="828"/>
      <c r="M402" s="398" t="str">
        <f t="shared" si="27"/>
        <v/>
      </c>
      <c r="N402" s="398"/>
      <c r="O402" s="398"/>
      <c r="P402" s="854"/>
    </row>
    <row r="403" spans="1:16" ht="27" customHeight="1">
      <c r="A403" s="824">
        <v>338</v>
      </c>
      <c r="B403" s="824">
        <v>338</v>
      </c>
      <c r="C403" s="825"/>
      <c r="D403" s="826"/>
      <c r="E403" s="826"/>
      <c r="F403" s="826"/>
      <c r="G403" s="826"/>
      <c r="H403" s="826"/>
      <c r="I403" s="827"/>
      <c r="J403" s="827"/>
      <c r="K403" s="827"/>
      <c r="L403" s="828"/>
      <c r="M403" s="398" t="str">
        <f t="shared" si="27"/>
        <v/>
      </c>
      <c r="N403" s="398"/>
      <c r="O403" s="398"/>
      <c r="P403" s="854"/>
    </row>
    <row r="404" spans="1:16" ht="27" customHeight="1">
      <c r="A404" s="824">
        <v>339</v>
      </c>
      <c r="B404" s="824">
        <v>339</v>
      </c>
      <c r="C404" s="825"/>
      <c r="D404" s="826"/>
      <c r="E404" s="826"/>
      <c r="F404" s="826"/>
      <c r="G404" s="826"/>
      <c r="H404" s="826"/>
      <c r="I404" s="827"/>
      <c r="J404" s="827"/>
      <c r="K404" s="827"/>
      <c r="L404" s="828"/>
      <c r="M404" s="398" t="str">
        <f t="shared" si="27"/>
        <v/>
      </c>
      <c r="N404" s="398"/>
      <c r="O404" s="398"/>
      <c r="P404" s="854"/>
    </row>
    <row r="405" spans="1:16" ht="27" customHeight="1">
      <c r="A405" s="824">
        <v>340</v>
      </c>
      <c r="B405" s="824">
        <v>340</v>
      </c>
      <c r="C405" s="825"/>
      <c r="D405" s="826"/>
      <c r="E405" s="826"/>
      <c r="F405" s="826"/>
      <c r="G405" s="826"/>
      <c r="H405" s="826"/>
      <c r="I405" s="790"/>
      <c r="J405" s="790"/>
      <c r="K405" s="790"/>
      <c r="L405" s="832"/>
      <c r="M405" s="398" t="str">
        <f t="shared" si="27"/>
        <v/>
      </c>
      <c r="N405" s="398"/>
      <c r="O405" s="398"/>
      <c r="P405" s="854"/>
    </row>
    <row r="406" spans="1:16" ht="27" customHeight="1">
      <c r="A406" s="824">
        <v>341</v>
      </c>
      <c r="B406" s="824">
        <v>341</v>
      </c>
      <c r="C406" s="825"/>
      <c r="D406" s="826"/>
      <c r="E406" s="826"/>
      <c r="F406" s="826"/>
      <c r="G406" s="826"/>
      <c r="H406" s="826"/>
      <c r="I406" s="790"/>
      <c r="J406" s="790"/>
      <c r="K406" s="790"/>
      <c r="L406" s="832"/>
      <c r="M406" s="398" t="str">
        <f t="shared" si="27"/>
        <v/>
      </c>
      <c r="N406" s="398"/>
      <c r="O406" s="398"/>
      <c r="P406" s="854"/>
    </row>
    <row r="407" spans="1:16" ht="27" customHeight="1">
      <c r="A407" s="824">
        <v>342</v>
      </c>
      <c r="B407" s="824">
        <v>342</v>
      </c>
      <c r="C407" s="825"/>
      <c r="D407" s="826"/>
      <c r="E407" s="826"/>
      <c r="F407" s="826"/>
      <c r="G407" s="826"/>
      <c r="H407" s="826"/>
      <c r="I407" s="790"/>
      <c r="J407" s="790"/>
      <c r="K407" s="790"/>
      <c r="L407" s="832"/>
      <c r="M407" s="398" t="str">
        <f t="shared" si="27"/>
        <v/>
      </c>
      <c r="N407" s="398"/>
      <c r="O407" s="398"/>
      <c r="P407" s="854"/>
    </row>
    <row r="408" spans="1:16" ht="27" customHeight="1">
      <c r="A408" s="824">
        <v>343</v>
      </c>
      <c r="B408" s="824">
        <v>343</v>
      </c>
      <c r="C408" s="825"/>
      <c r="D408" s="826"/>
      <c r="E408" s="826"/>
      <c r="F408" s="826"/>
      <c r="G408" s="826"/>
      <c r="H408" s="826"/>
      <c r="I408" s="790"/>
      <c r="J408" s="790"/>
      <c r="K408" s="790"/>
      <c r="L408" s="832"/>
      <c r="M408" s="398" t="str">
        <f t="shared" si="27"/>
        <v/>
      </c>
      <c r="N408" s="398"/>
      <c r="O408" s="398"/>
      <c r="P408" s="854"/>
    </row>
    <row r="409" spans="1:16" ht="27" customHeight="1">
      <c r="A409" s="384"/>
      <c r="B409" s="1067" t="s">
        <v>38</v>
      </c>
      <c r="C409" s="1067"/>
      <c r="D409" s="1067"/>
      <c r="E409" s="835"/>
      <c r="F409" s="893"/>
      <c r="G409" s="830"/>
      <c r="H409" s="830"/>
      <c r="I409" s="830"/>
      <c r="J409" s="830"/>
      <c r="K409" s="830"/>
      <c r="L409" s="831"/>
      <c r="M409" s="398" t="str">
        <f t="shared" si="27"/>
        <v/>
      </c>
      <c r="N409" s="398"/>
      <c r="O409" s="398"/>
      <c r="P409" s="854"/>
    </row>
    <row r="410" spans="1:16" ht="27" customHeight="1">
      <c r="A410" s="824">
        <v>344</v>
      </c>
      <c r="B410" s="824">
        <v>344</v>
      </c>
      <c r="C410" s="825"/>
      <c r="D410" s="826"/>
      <c r="E410" s="826"/>
      <c r="F410" s="826"/>
      <c r="G410" s="826"/>
      <c r="H410" s="826"/>
      <c r="I410" s="790"/>
      <c r="J410" s="790"/>
      <c r="K410" s="790"/>
      <c r="L410" s="832"/>
      <c r="M410" s="398" t="str">
        <f t="shared" si="27"/>
        <v/>
      </c>
      <c r="N410" s="398"/>
      <c r="O410" s="398"/>
      <c r="P410" s="854"/>
    </row>
    <row r="411" spans="1:16" ht="27" customHeight="1">
      <c r="A411" s="824">
        <v>345</v>
      </c>
      <c r="B411" s="824">
        <v>345</v>
      </c>
      <c r="C411" s="825"/>
      <c r="D411" s="826"/>
      <c r="E411" s="826"/>
      <c r="F411" s="826"/>
      <c r="G411" s="826"/>
      <c r="H411" s="834"/>
      <c r="I411" s="790"/>
      <c r="J411" s="790"/>
      <c r="K411" s="790"/>
      <c r="L411" s="832"/>
      <c r="M411" s="398" t="str">
        <f t="shared" si="27"/>
        <v/>
      </c>
      <c r="N411" s="398"/>
      <c r="O411" s="398"/>
      <c r="P411" s="854"/>
    </row>
    <row r="412" spans="1:16" ht="27" customHeight="1">
      <c r="A412" s="824">
        <v>346</v>
      </c>
      <c r="B412" s="824">
        <v>346</v>
      </c>
      <c r="C412" s="825"/>
      <c r="D412" s="826"/>
      <c r="E412" s="826"/>
      <c r="F412" s="826"/>
      <c r="G412" s="826"/>
      <c r="H412" s="826"/>
      <c r="I412" s="790"/>
      <c r="J412" s="790"/>
      <c r="K412" s="790"/>
      <c r="L412" s="832"/>
      <c r="M412" s="398" t="str">
        <f t="shared" si="27"/>
        <v/>
      </c>
      <c r="N412" s="398"/>
      <c r="O412" s="398"/>
      <c r="P412" s="854"/>
    </row>
    <row r="413" spans="1:16" ht="27" customHeight="1">
      <c r="A413" s="824">
        <v>347</v>
      </c>
      <c r="B413" s="824">
        <v>347</v>
      </c>
      <c r="C413" s="825"/>
      <c r="D413" s="826"/>
      <c r="E413" s="826"/>
      <c r="F413" s="826"/>
      <c r="G413" s="826"/>
      <c r="H413" s="826"/>
      <c r="I413" s="827"/>
      <c r="J413" s="827"/>
      <c r="K413" s="827"/>
      <c r="L413" s="828"/>
      <c r="M413" s="398" t="str">
        <f t="shared" ref="M413:M461" si="28">CONCATENATE(D413,G413)</f>
        <v/>
      </c>
      <c r="N413" s="398"/>
      <c r="O413" s="398"/>
      <c r="P413" s="854"/>
    </row>
    <row r="414" spans="1:16" ht="27" customHeight="1">
      <c r="A414" s="824">
        <v>348</v>
      </c>
      <c r="B414" s="824">
        <v>348</v>
      </c>
      <c r="C414" s="829"/>
      <c r="D414" s="826"/>
      <c r="E414" s="826"/>
      <c r="F414" s="826"/>
      <c r="G414" s="826"/>
      <c r="H414" s="826"/>
      <c r="I414" s="830"/>
      <c r="J414" s="830"/>
      <c r="K414" s="830"/>
      <c r="L414" s="831"/>
      <c r="M414" s="398" t="str">
        <f t="shared" si="28"/>
        <v/>
      </c>
      <c r="N414" s="398"/>
      <c r="O414" s="398"/>
      <c r="P414" s="854"/>
    </row>
    <row r="415" spans="1:16" ht="27" customHeight="1">
      <c r="A415" s="824">
        <v>349</v>
      </c>
      <c r="B415" s="824">
        <v>349</v>
      </c>
      <c r="C415" s="825"/>
      <c r="D415" s="826"/>
      <c r="E415" s="826"/>
      <c r="F415" s="826"/>
      <c r="G415" s="826"/>
      <c r="H415" s="826"/>
      <c r="I415" s="790"/>
      <c r="J415" s="790"/>
      <c r="K415" s="790"/>
      <c r="L415" s="832"/>
      <c r="M415" s="398" t="str">
        <f t="shared" si="28"/>
        <v/>
      </c>
      <c r="N415" s="398"/>
      <c r="O415" s="398"/>
      <c r="P415" s="854"/>
    </row>
    <row r="416" spans="1:16" ht="27" customHeight="1">
      <c r="A416" s="824">
        <v>350</v>
      </c>
      <c r="B416" s="824">
        <v>350</v>
      </c>
      <c r="C416" s="825"/>
      <c r="D416" s="826"/>
      <c r="E416" s="826"/>
      <c r="F416" s="826"/>
      <c r="G416" s="826"/>
      <c r="H416" s="826"/>
      <c r="I416" s="827"/>
      <c r="J416" s="827"/>
      <c r="K416" s="827"/>
      <c r="L416" s="828"/>
      <c r="M416" s="398" t="str">
        <f t="shared" si="28"/>
        <v/>
      </c>
      <c r="N416" s="398"/>
      <c r="O416" s="398"/>
      <c r="P416" s="854"/>
    </row>
    <row r="417" spans="1:16" ht="27" customHeight="1">
      <c r="A417" s="824">
        <v>351</v>
      </c>
      <c r="B417" s="824">
        <v>351</v>
      </c>
      <c r="C417" s="825"/>
      <c r="D417" s="826"/>
      <c r="E417" s="826"/>
      <c r="F417" s="826"/>
      <c r="G417" s="826"/>
      <c r="H417" s="826"/>
      <c r="I417" s="827"/>
      <c r="J417" s="827"/>
      <c r="K417" s="827"/>
      <c r="L417" s="828"/>
      <c r="M417" s="398" t="str">
        <f t="shared" si="28"/>
        <v/>
      </c>
      <c r="N417" s="398"/>
      <c r="O417" s="398"/>
      <c r="P417" s="854"/>
    </row>
    <row r="418" spans="1:16" ht="27" customHeight="1">
      <c r="A418" s="824">
        <v>352</v>
      </c>
      <c r="B418" s="824">
        <v>352</v>
      </c>
      <c r="C418" s="825"/>
      <c r="D418" s="826"/>
      <c r="E418" s="826"/>
      <c r="F418" s="826"/>
      <c r="G418" s="826"/>
      <c r="H418" s="826"/>
      <c r="I418" s="827"/>
      <c r="J418" s="827"/>
      <c r="K418" s="827"/>
      <c r="L418" s="828"/>
      <c r="M418" s="398" t="str">
        <f t="shared" si="28"/>
        <v/>
      </c>
      <c r="N418" s="398"/>
      <c r="O418" s="398"/>
      <c r="P418" s="854"/>
    </row>
    <row r="419" spans="1:16" ht="27" customHeight="1">
      <c r="A419" s="824">
        <v>353</v>
      </c>
      <c r="B419" s="824">
        <v>353</v>
      </c>
      <c r="C419" s="825"/>
      <c r="D419" s="826"/>
      <c r="E419" s="826"/>
      <c r="F419" s="826"/>
      <c r="G419" s="826"/>
      <c r="H419" s="826"/>
      <c r="I419" s="827"/>
      <c r="J419" s="827"/>
      <c r="K419" s="827"/>
      <c r="L419" s="828"/>
      <c r="M419" s="398" t="str">
        <f t="shared" si="28"/>
        <v/>
      </c>
      <c r="N419" s="398"/>
      <c r="O419" s="398"/>
      <c r="P419" s="854"/>
    </row>
    <row r="420" spans="1:16" ht="27" customHeight="1">
      <c r="A420" s="824">
        <v>354</v>
      </c>
      <c r="B420" s="824">
        <v>354</v>
      </c>
      <c r="C420" s="836"/>
      <c r="D420" s="826"/>
      <c r="E420" s="826"/>
      <c r="F420" s="826"/>
      <c r="G420" s="826"/>
      <c r="H420" s="833"/>
      <c r="I420" s="827"/>
      <c r="J420" s="827"/>
      <c r="K420" s="827"/>
      <c r="L420" s="828"/>
      <c r="M420" s="398" t="str">
        <f t="shared" si="28"/>
        <v/>
      </c>
      <c r="N420" s="398"/>
      <c r="O420" s="398"/>
      <c r="P420" s="854"/>
    </row>
    <row r="421" spans="1:16" ht="27" customHeight="1">
      <c r="A421" s="824">
        <v>355</v>
      </c>
      <c r="B421" s="824">
        <v>355</v>
      </c>
      <c r="C421" s="836"/>
      <c r="D421" s="826"/>
      <c r="E421" s="826"/>
      <c r="F421" s="826"/>
      <c r="G421" s="826"/>
      <c r="H421" s="833"/>
      <c r="I421" s="827"/>
      <c r="J421" s="827"/>
      <c r="K421" s="827"/>
      <c r="L421" s="828"/>
      <c r="M421" s="398" t="str">
        <f t="shared" si="28"/>
        <v/>
      </c>
      <c r="N421" s="398"/>
      <c r="O421" s="398"/>
      <c r="P421" s="854"/>
    </row>
    <row r="422" spans="1:16" ht="27" customHeight="1">
      <c r="A422" s="824">
        <v>356</v>
      </c>
      <c r="B422" s="824">
        <v>356</v>
      </c>
      <c r="C422" s="836"/>
      <c r="D422" s="826"/>
      <c r="E422" s="826"/>
      <c r="F422" s="826"/>
      <c r="G422" s="826"/>
      <c r="H422" s="833"/>
      <c r="I422" s="827"/>
      <c r="J422" s="827"/>
      <c r="K422" s="827"/>
      <c r="L422" s="828"/>
      <c r="M422" s="398" t="str">
        <f t="shared" si="28"/>
        <v/>
      </c>
      <c r="N422" s="398"/>
      <c r="O422" s="398"/>
      <c r="P422" s="854"/>
    </row>
    <row r="423" spans="1:16" ht="27" customHeight="1">
      <c r="A423" s="824">
        <v>357</v>
      </c>
      <c r="B423" s="824">
        <v>357</v>
      </c>
      <c r="C423" s="836"/>
      <c r="D423" s="826"/>
      <c r="E423" s="826"/>
      <c r="F423" s="826"/>
      <c r="G423" s="826"/>
      <c r="H423" s="833"/>
      <c r="I423" s="827"/>
      <c r="J423" s="827"/>
      <c r="K423" s="827"/>
      <c r="L423" s="828"/>
      <c r="M423" s="398" t="str">
        <f t="shared" si="28"/>
        <v/>
      </c>
      <c r="N423" s="398"/>
      <c r="O423" s="398"/>
      <c r="P423" s="854"/>
    </row>
    <row r="424" spans="1:16" ht="27" customHeight="1">
      <c r="A424" s="824">
        <v>358</v>
      </c>
      <c r="B424" s="824">
        <v>358</v>
      </c>
      <c r="C424" s="836"/>
      <c r="D424" s="826"/>
      <c r="E424" s="826"/>
      <c r="F424" s="826"/>
      <c r="G424" s="826"/>
      <c r="H424" s="826"/>
      <c r="I424" s="827"/>
      <c r="J424" s="827"/>
      <c r="K424" s="827"/>
      <c r="L424" s="828"/>
      <c r="M424" s="398" t="str">
        <f t="shared" si="28"/>
        <v/>
      </c>
      <c r="N424" s="398"/>
      <c r="O424" s="398"/>
      <c r="P424" s="854"/>
    </row>
    <row r="425" spans="1:16" ht="27" customHeight="1">
      <c r="A425" s="824">
        <v>359</v>
      </c>
      <c r="B425" s="824">
        <v>359</v>
      </c>
      <c r="C425" s="836"/>
      <c r="D425" s="826"/>
      <c r="E425" s="826"/>
      <c r="F425" s="826"/>
      <c r="G425" s="826"/>
      <c r="H425" s="833"/>
      <c r="I425" s="827"/>
      <c r="J425" s="827"/>
      <c r="K425" s="827"/>
      <c r="L425" s="828"/>
      <c r="M425" s="398" t="str">
        <f t="shared" si="28"/>
        <v/>
      </c>
      <c r="N425" s="398"/>
      <c r="O425" s="398"/>
      <c r="P425" s="854"/>
    </row>
    <row r="426" spans="1:16" ht="27" customHeight="1">
      <c r="A426" s="824">
        <v>360</v>
      </c>
      <c r="B426" s="824">
        <v>360</v>
      </c>
      <c r="C426" s="836"/>
      <c r="D426" s="826"/>
      <c r="E426" s="826"/>
      <c r="F426" s="826"/>
      <c r="G426" s="826"/>
      <c r="H426" s="826"/>
      <c r="I426" s="790"/>
      <c r="J426" s="790"/>
      <c r="K426" s="790"/>
      <c r="L426" s="832"/>
      <c r="M426" s="398" t="str">
        <f t="shared" si="28"/>
        <v/>
      </c>
      <c r="N426" s="398"/>
      <c r="O426" s="398"/>
      <c r="P426" s="854"/>
    </row>
    <row r="427" spans="1:16" ht="27" customHeight="1">
      <c r="A427" s="824">
        <v>361</v>
      </c>
      <c r="B427" s="824">
        <v>361</v>
      </c>
      <c r="C427" s="836"/>
      <c r="D427" s="826"/>
      <c r="E427" s="826"/>
      <c r="F427" s="826"/>
      <c r="G427" s="826"/>
      <c r="H427" s="826"/>
      <c r="I427" s="790"/>
      <c r="J427" s="790"/>
      <c r="K427" s="790"/>
      <c r="L427" s="832"/>
      <c r="M427" s="398" t="str">
        <f t="shared" si="28"/>
        <v/>
      </c>
      <c r="N427" s="398"/>
      <c r="O427" s="398"/>
      <c r="P427" s="854"/>
    </row>
    <row r="428" spans="1:16" ht="27" customHeight="1">
      <c r="A428" s="824">
        <v>362</v>
      </c>
      <c r="B428" s="824">
        <v>362</v>
      </c>
      <c r="C428" s="836"/>
      <c r="D428" s="826"/>
      <c r="E428" s="826"/>
      <c r="F428" s="826"/>
      <c r="G428" s="826"/>
      <c r="H428" s="826"/>
      <c r="I428" s="790"/>
      <c r="J428" s="790"/>
      <c r="K428" s="790"/>
      <c r="L428" s="832"/>
      <c r="M428" s="398" t="str">
        <f t="shared" si="28"/>
        <v/>
      </c>
      <c r="N428" s="398"/>
      <c r="O428" s="398"/>
      <c r="P428" s="854"/>
    </row>
    <row r="429" spans="1:16" ht="27" customHeight="1">
      <c r="A429" s="824">
        <v>363</v>
      </c>
      <c r="B429" s="824">
        <v>363</v>
      </c>
      <c r="C429" s="836"/>
      <c r="D429" s="826"/>
      <c r="E429" s="826"/>
      <c r="F429" s="826"/>
      <c r="G429" s="826"/>
      <c r="H429" s="826"/>
      <c r="I429" s="790"/>
      <c r="J429" s="790"/>
      <c r="K429" s="790"/>
      <c r="L429" s="832"/>
      <c r="M429" s="398" t="str">
        <f t="shared" si="28"/>
        <v/>
      </c>
      <c r="N429" s="398"/>
      <c r="O429" s="398"/>
      <c r="P429" s="854"/>
    </row>
    <row r="430" spans="1:16" ht="27" customHeight="1">
      <c r="A430" s="384"/>
      <c r="B430" s="1067" t="s">
        <v>38</v>
      </c>
      <c r="C430" s="1067"/>
      <c r="D430" s="1067"/>
      <c r="E430" s="835"/>
      <c r="F430" s="893"/>
      <c r="G430" s="830"/>
      <c r="H430" s="830"/>
      <c r="I430" s="830"/>
      <c r="J430" s="830"/>
      <c r="K430" s="830"/>
      <c r="L430" s="831"/>
      <c r="M430" s="398" t="str">
        <f t="shared" si="28"/>
        <v/>
      </c>
      <c r="N430" s="398"/>
      <c r="O430" s="398"/>
      <c r="P430" s="854"/>
    </row>
    <row r="431" spans="1:16" ht="27" customHeight="1">
      <c r="A431" s="824">
        <v>364</v>
      </c>
      <c r="B431" s="824">
        <v>364</v>
      </c>
      <c r="C431" s="836"/>
      <c r="D431" s="826"/>
      <c r="E431" s="826"/>
      <c r="F431" s="826"/>
      <c r="G431" s="826"/>
      <c r="H431" s="826"/>
      <c r="I431" s="790"/>
      <c r="J431" s="790"/>
      <c r="K431" s="790"/>
      <c r="L431" s="832"/>
      <c r="M431" s="398" t="str">
        <f t="shared" si="28"/>
        <v/>
      </c>
      <c r="N431" s="398"/>
      <c r="O431" s="398"/>
      <c r="P431" s="854"/>
    </row>
    <row r="432" spans="1:16" ht="27" customHeight="1">
      <c r="A432" s="824">
        <v>365</v>
      </c>
      <c r="B432" s="824">
        <v>365</v>
      </c>
      <c r="C432" s="836"/>
      <c r="D432" s="826"/>
      <c r="E432" s="826"/>
      <c r="F432" s="826"/>
      <c r="G432" s="826"/>
      <c r="H432" s="833"/>
      <c r="I432" s="790"/>
      <c r="J432" s="790"/>
      <c r="K432" s="790"/>
      <c r="L432" s="832"/>
      <c r="M432" s="398" t="str">
        <f t="shared" si="28"/>
        <v/>
      </c>
      <c r="N432" s="398"/>
      <c r="O432" s="398"/>
      <c r="P432" s="854"/>
    </row>
    <row r="433" spans="1:16" ht="27" customHeight="1">
      <c r="A433" s="824">
        <v>366</v>
      </c>
      <c r="B433" s="824">
        <v>366</v>
      </c>
      <c r="C433" s="836"/>
      <c r="D433" s="826"/>
      <c r="E433" s="826"/>
      <c r="F433" s="826"/>
      <c r="G433" s="826"/>
      <c r="H433" s="826"/>
      <c r="I433" s="790"/>
      <c r="J433" s="790"/>
      <c r="K433" s="790"/>
      <c r="L433" s="832"/>
      <c r="M433" s="398" t="str">
        <f t="shared" si="28"/>
        <v/>
      </c>
      <c r="N433" s="398"/>
      <c r="O433" s="398"/>
      <c r="P433" s="854"/>
    </row>
    <row r="434" spans="1:16" ht="27" customHeight="1">
      <c r="A434" s="824">
        <v>367</v>
      </c>
      <c r="B434" s="824">
        <v>367</v>
      </c>
      <c r="C434" s="836"/>
      <c r="D434" s="826"/>
      <c r="E434" s="826"/>
      <c r="F434" s="826"/>
      <c r="G434" s="826"/>
      <c r="H434" s="826"/>
      <c r="I434" s="827"/>
      <c r="J434" s="827"/>
      <c r="K434" s="827"/>
      <c r="L434" s="828"/>
      <c r="M434" s="398" t="str">
        <f t="shared" si="28"/>
        <v/>
      </c>
      <c r="N434" s="398"/>
      <c r="O434" s="398"/>
      <c r="P434" s="854"/>
    </row>
    <row r="435" spans="1:16" ht="27" customHeight="1">
      <c r="A435" s="824">
        <v>368</v>
      </c>
      <c r="B435" s="824">
        <v>368</v>
      </c>
      <c r="C435" s="836"/>
      <c r="D435" s="826"/>
      <c r="E435" s="826"/>
      <c r="F435" s="826"/>
      <c r="G435" s="826"/>
      <c r="H435" s="826"/>
      <c r="I435" s="830"/>
      <c r="J435" s="830"/>
      <c r="K435" s="830"/>
      <c r="L435" s="831"/>
      <c r="M435" s="398" t="str">
        <f t="shared" si="28"/>
        <v/>
      </c>
      <c r="N435" s="398"/>
      <c r="O435" s="398"/>
      <c r="P435" s="854"/>
    </row>
    <row r="436" spans="1:16" ht="27" customHeight="1">
      <c r="A436" s="824">
        <v>369</v>
      </c>
      <c r="B436" s="824">
        <v>369</v>
      </c>
      <c r="C436" s="836"/>
      <c r="D436" s="826"/>
      <c r="E436" s="826"/>
      <c r="F436" s="826"/>
      <c r="G436" s="826"/>
      <c r="H436" s="826"/>
      <c r="I436" s="790"/>
      <c r="J436" s="790"/>
      <c r="K436" s="790"/>
      <c r="L436" s="832"/>
      <c r="M436" s="398" t="str">
        <f t="shared" si="28"/>
        <v/>
      </c>
      <c r="N436" s="398"/>
      <c r="O436" s="398"/>
      <c r="P436" s="854"/>
    </row>
    <row r="437" spans="1:16" ht="27" customHeight="1">
      <c r="A437" s="824">
        <v>370</v>
      </c>
      <c r="B437" s="824">
        <v>370</v>
      </c>
      <c r="C437" s="836"/>
      <c r="D437" s="826"/>
      <c r="E437" s="826"/>
      <c r="F437" s="826"/>
      <c r="G437" s="826"/>
      <c r="H437" s="826"/>
      <c r="I437" s="827"/>
      <c r="J437" s="827"/>
      <c r="K437" s="827"/>
      <c r="L437" s="828"/>
      <c r="M437" s="398" t="str">
        <f t="shared" si="28"/>
        <v/>
      </c>
      <c r="N437" s="398"/>
      <c r="O437" s="398"/>
      <c r="P437" s="854"/>
    </row>
    <row r="438" spans="1:16" ht="27" customHeight="1">
      <c r="A438" s="824">
        <v>371</v>
      </c>
      <c r="B438" s="824">
        <v>371</v>
      </c>
      <c r="C438" s="836"/>
      <c r="D438" s="826"/>
      <c r="E438" s="826"/>
      <c r="F438" s="826"/>
      <c r="G438" s="826"/>
      <c r="H438" s="834"/>
      <c r="I438" s="827"/>
      <c r="J438" s="827"/>
      <c r="K438" s="827"/>
      <c r="L438" s="828"/>
      <c r="M438" s="398" t="str">
        <f t="shared" si="28"/>
        <v/>
      </c>
      <c r="N438" s="398"/>
      <c r="O438" s="398"/>
      <c r="P438" s="854"/>
    </row>
    <row r="439" spans="1:16" ht="27" customHeight="1">
      <c r="A439" s="824">
        <v>372</v>
      </c>
      <c r="B439" s="824">
        <v>372</v>
      </c>
      <c r="C439" s="825"/>
      <c r="D439" s="826"/>
      <c r="E439" s="826"/>
      <c r="F439" s="826"/>
      <c r="G439" s="826"/>
      <c r="H439" s="826"/>
      <c r="I439" s="827"/>
      <c r="J439" s="827"/>
      <c r="K439" s="827"/>
      <c r="L439" s="828"/>
      <c r="M439" s="398" t="str">
        <f t="shared" si="28"/>
        <v/>
      </c>
      <c r="N439" s="398"/>
      <c r="O439" s="398"/>
      <c r="P439" s="854"/>
    </row>
    <row r="440" spans="1:16" ht="27" customHeight="1">
      <c r="A440" s="824">
        <v>373</v>
      </c>
      <c r="B440" s="824">
        <v>373</v>
      </c>
      <c r="C440" s="836"/>
      <c r="D440" s="826"/>
      <c r="E440" s="826"/>
      <c r="F440" s="826"/>
      <c r="G440" s="826"/>
      <c r="H440" s="826"/>
      <c r="I440" s="827"/>
      <c r="J440" s="827"/>
      <c r="K440" s="827"/>
      <c r="L440" s="828"/>
      <c r="M440" s="398" t="str">
        <f t="shared" si="28"/>
        <v/>
      </c>
      <c r="N440" s="398"/>
      <c r="O440" s="398"/>
      <c r="P440" s="854"/>
    </row>
    <row r="441" spans="1:16" ht="27" customHeight="1">
      <c r="A441" s="824">
        <v>374</v>
      </c>
      <c r="B441" s="824">
        <v>374</v>
      </c>
      <c r="C441" s="836"/>
      <c r="D441" s="826"/>
      <c r="E441" s="826"/>
      <c r="F441" s="826"/>
      <c r="G441" s="837"/>
      <c r="H441" s="837"/>
      <c r="I441" s="827"/>
      <c r="J441" s="827"/>
      <c r="K441" s="827"/>
      <c r="L441" s="828"/>
      <c r="M441" s="398" t="str">
        <f t="shared" si="28"/>
        <v/>
      </c>
      <c r="N441" s="398"/>
      <c r="O441" s="398"/>
      <c r="P441" s="854"/>
    </row>
    <row r="442" spans="1:16" ht="27" customHeight="1">
      <c r="A442" s="824">
        <v>375</v>
      </c>
      <c r="B442" s="824">
        <v>375</v>
      </c>
      <c r="C442" s="836"/>
      <c r="D442" s="826"/>
      <c r="E442" s="826"/>
      <c r="F442" s="826"/>
      <c r="G442" s="826"/>
      <c r="H442" s="826"/>
      <c r="I442" s="827"/>
      <c r="J442" s="827"/>
      <c r="K442" s="827"/>
      <c r="L442" s="828"/>
      <c r="M442" s="398" t="str">
        <f t="shared" si="28"/>
        <v/>
      </c>
      <c r="N442" s="398"/>
      <c r="O442" s="398"/>
      <c r="P442" s="854"/>
    </row>
    <row r="443" spans="1:16" ht="27" customHeight="1">
      <c r="A443" s="824">
        <v>376</v>
      </c>
      <c r="B443" s="824">
        <v>376</v>
      </c>
      <c r="C443" s="836"/>
      <c r="D443" s="826"/>
      <c r="E443" s="826"/>
      <c r="F443" s="826"/>
      <c r="G443" s="826"/>
      <c r="H443" s="826"/>
      <c r="I443" s="827"/>
      <c r="J443" s="827"/>
      <c r="K443" s="827"/>
      <c r="L443" s="828"/>
      <c r="M443" s="398" t="str">
        <f t="shared" si="28"/>
        <v/>
      </c>
      <c r="N443" s="398"/>
      <c r="O443" s="398"/>
      <c r="P443" s="854"/>
    </row>
    <row r="444" spans="1:16" ht="27" customHeight="1">
      <c r="A444" s="824">
        <v>377</v>
      </c>
      <c r="B444" s="824">
        <v>377</v>
      </c>
      <c r="C444" s="825"/>
      <c r="D444" s="826"/>
      <c r="E444" s="826"/>
      <c r="F444" s="826"/>
      <c r="G444" s="826"/>
      <c r="H444" s="833"/>
      <c r="I444" s="827"/>
      <c r="J444" s="827"/>
      <c r="K444" s="827"/>
      <c r="L444" s="828"/>
      <c r="M444" s="398" t="str">
        <f t="shared" si="28"/>
        <v/>
      </c>
      <c r="N444" s="398"/>
      <c r="O444" s="398"/>
      <c r="P444" s="854"/>
    </row>
    <row r="445" spans="1:16" ht="27" customHeight="1">
      <c r="A445" s="824">
        <v>378</v>
      </c>
      <c r="B445" s="824">
        <v>378</v>
      </c>
      <c r="C445" s="836"/>
      <c r="D445" s="826"/>
      <c r="E445" s="826"/>
      <c r="F445" s="826"/>
      <c r="G445" s="826"/>
      <c r="H445" s="833"/>
      <c r="I445" s="827"/>
      <c r="J445" s="827"/>
      <c r="K445" s="827"/>
      <c r="L445" s="828"/>
      <c r="M445" s="398" t="str">
        <f t="shared" si="28"/>
        <v/>
      </c>
      <c r="N445" s="398"/>
      <c r="O445" s="398"/>
      <c r="P445" s="854"/>
    </row>
    <row r="446" spans="1:16" ht="27" customHeight="1">
      <c r="A446" s="824">
        <v>379</v>
      </c>
      <c r="B446" s="824">
        <v>379</v>
      </c>
      <c r="C446" s="836"/>
      <c r="D446" s="826"/>
      <c r="E446" s="826"/>
      <c r="F446" s="826"/>
      <c r="G446" s="826"/>
      <c r="H446" s="826"/>
      <c r="I446" s="827"/>
      <c r="J446" s="827"/>
      <c r="K446" s="827"/>
      <c r="L446" s="828"/>
      <c r="M446" s="398" t="str">
        <f t="shared" si="28"/>
        <v/>
      </c>
      <c r="N446" s="398"/>
      <c r="O446" s="398"/>
      <c r="P446" s="854"/>
    </row>
    <row r="447" spans="1:16" ht="27" customHeight="1">
      <c r="A447" s="824">
        <v>380</v>
      </c>
      <c r="B447" s="824">
        <v>380</v>
      </c>
      <c r="C447" s="836"/>
      <c r="D447" s="826"/>
      <c r="E447" s="826"/>
      <c r="F447" s="826"/>
      <c r="G447" s="826"/>
      <c r="H447" s="833"/>
      <c r="I447" s="790"/>
      <c r="J447" s="790"/>
      <c r="K447" s="790"/>
      <c r="L447" s="832"/>
      <c r="M447" s="398" t="str">
        <f t="shared" si="28"/>
        <v/>
      </c>
      <c r="N447" s="398"/>
      <c r="O447" s="398"/>
      <c r="P447" s="854"/>
    </row>
    <row r="448" spans="1:16" ht="27" customHeight="1">
      <c r="A448" s="824">
        <v>381</v>
      </c>
      <c r="B448" s="824">
        <v>381</v>
      </c>
      <c r="C448" s="836"/>
      <c r="D448" s="826"/>
      <c r="E448" s="826"/>
      <c r="F448" s="826"/>
      <c r="G448" s="826"/>
      <c r="H448" s="833"/>
      <c r="I448" s="790"/>
      <c r="J448" s="790"/>
      <c r="K448" s="790"/>
      <c r="L448" s="832"/>
      <c r="M448" s="398" t="str">
        <f t="shared" si="28"/>
        <v/>
      </c>
      <c r="N448" s="398"/>
      <c r="O448" s="398"/>
      <c r="P448" s="854"/>
    </row>
    <row r="449" spans="1:16" ht="27" customHeight="1">
      <c r="A449" s="824">
        <v>382</v>
      </c>
      <c r="B449" s="824">
        <v>382</v>
      </c>
      <c r="C449" s="825"/>
      <c r="D449" s="826"/>
      <c r="E449" s="826"/>
      <c r="F449" s="826"/>
      <c r="G449" s="826"/>
      <c r="H449" s="826"/>
      <c r="I449" s="790"/>
      <c r="J449" s="790"/>
      <c r="K449" s="790"/>
      <c r="L449" s="832"/>
      <c r="M449" s="398" t="str">
        <f t="shared" si="28"/>
        <v/>
      </c>
      <c r="N449" s="398"/>
      <c r="O449" s="398"/>
      <c r="P449" s="854"/>
    </row>
    <row r="450" spans="1:16" ht="27" customHeight="1">
      <c r="A450" s="824">
        <v>383</v>
      </c>
      <c r="B450" s="824">
        <v>383</v>
      </c>
      <c r="C450" s="825"/>
      <c r="D450" s="826"/>
      <c r="E450" s="826"/>
      <c r="F450" s="826"/>
      <c r="G450" s="826"/>
      <c r="H450" s="833"/>
      <c r="I450" s="790"/>
      <c r="J450" s="790"/>
      <c r="K450" s="790"/>
      <c r="L450" s="832"/>
      <c r="M450" s="398" t="str">
        <f t="shared" si="28"/>
        <v/>
      </c>
      <c r="N450" s="398"/>
      <c r="O450" s="398"/>
      <c r="P450" s="854"/>
    </row>
    <row r="451" spans="1:16" ht="27" customHeight="1">
      <c r="A451" s="384"/>
      <c r="B451" s="1067" t="s">
        <v>38</v>
      </c>
      <c r="C451" s="1067"/>
      <c r="D451" s="1067"/>
      <c r="E451" s="835"/>
      <c r="F451" s="893"/>
      <c r="G451" s="830"/>
      <c r="H451" s="830"/>
      <c r="I451" s="830"/>
      <c r="J451" s="830"/>
      <c r="K451" s="830"/>
      <c r="L451" s="831"/>
      <c r="M451" s="398" t="str">
        <f t="shared" si="28"/>
        <v/>
      </c>
      <c r="N451" s="398"/>
      <c r="O451" s="398"/>
      <c r="P451" s="854"/>
    </row>
    <row r="452" spans="1:16" ht="27" customHeight="1">
      <c r="A452" s="824">
        <v>384</v>
      </c>
      <c r="B452" s="824">
        <v>384</v>
      </c>
      <c r="C452" s="825"/>
      <c r="D452" s="826"/>
      <c r="E452" s="826"/>
      <c r="F452" s="826"/>
      <c r="G452" s="826"/>
      <c r="H452" s="838"/>
      <c r="I452" s="790"/>
      <c r="J452" s="790"/>
      <c r="K452" s="790"/>
      <c r="L452" s="832"/>
      <c r="M452" s="398" t="str">
        <f t="shared" si="28"/>
        <v/>
      </c>
      <c r="N452" s="398"/>
      <c r="O452" s="398"/>
      <c r="P452" s="854"/>
    </row>
    <row r="453" spans="1:16" ht="27" customHeight="1">
      <c r="A453" s="824">
        <v>385</v>
      </c>
      <c r="B453" s="824">
        <v>385</v>
      </c>
      <c r="C453" s="836"/>
      <c r="D453" s="826"/>
      <c r="E453" s="826"/>
      <c r="F453" s="826"/>
      <c r="G453" s="826"/>
      <c r="H453" s="826"/>
      <c r="I453" s="790"/>
      <c r="J453" s="790"/>
      <c r="K453" s="790"/>
      <c r="L453" s="832"/>
      <c r="M453" s="398" t="str">
        <f t="shared" si="28"/>
        <v/>
      </c>
      <c r="N453" s="398"/>
      <c r="O453" s="398"/>
      <c r="P453" s="854"/>
    </row>
    <row r="454" spans="1:16" ht="27" customHeight="1">
      <c r="A454" s="824">
        <v>386</v>
      </c>
      <c r="B454" s="824">
        <v>386</v>
      </c>
      <c r="C454" s="836"/>
      <c r="D454" s="826"/>
      <c r="E454" s="826"/>
      <c r="F454" s="826"/>
      <c r="G454" s="826"/>
      <c r="H454" s="826"/>
      <c r="I454" s="790"/>
      <c r="J454" s="790"/>
      <c r="K454" s="790"/>
      <c r="L454" s="832"/>
      <c r="M454" s="398" t="str">
        <f t="shared" si="28"/>
        <v/>
      </c>
      <c r="N454" s="398"/>
      <c r="O454" s="398"/>
      <c r="P454" s="854"/>
    </row>
    <row r="455" spans="1:16" ht="27" customHeight="1">
      <c r="A455" s="824">
        <v>387</v>
      </c>
      <c r="B455" s="824">
        <v>387</v>
      </c>
      <c r="C455" s="836"/>
      <c r="D455" s="826"/>
      <c r="E455" s="826"/>
      <c r="F455" s="826"/>
      <c r="G455" s="826"/>
      <c r="H455" s="826"/>
      <c r="I455" s="827"/>
      <c r="J455" s="827"/>
      <c r="K455" s="827"/>
      <c r="L455" s="828"/>
      <c r="M455" s="398" t="str">
        <f t="shared" si="28"/>
        <v/>
      </c>
      <c r="N455" s="398"/>
      <c r="O455" s="398"/>
      <c r="P455" s="854"/>
    </row>
    <row r="456" spans="1:16" ht="27" customHeight="1">
      <c r="A456" s="824">
        <v>388</v>
      </c>
      <c r="B456" s="824">
        <v>388</v>
      </c>
      <c r="C456" s="836"/>
      <c r="D456" s="826"/>
      <c r="E456" s="826"/>
      <c r="F456" s="826"/>
      <c r="G456" s="826"/>
      <c r="H456" s="826"/>
      <c r="I456" s="830"/>
      <c r="J456" s="830"/>
      <c r="K456" s="830"/>
      <c r="L456" s="831"/>
      <c r="M456" s="398" t="str">
        <f t="shared" si="28"/>
        <v/>
      </c>
      <c r="N456" s="398"/>
      <c r="O456" s="398"/>
      <c r="P456" s="854"/>
    </row>
    <row r="457" spans="1:16" ht="27" customHeight="1">
      <c r="A457" s="824">
        <v>389</v>
      </c>
      <c r="B457" s="824">
        <v>389</v>
      </c>
      <c r="C457" s="825"/>
      <c r="D457" s="826"/>
      <c r="E457" s="826"/>
      <c r="F457" s="826"/>
      <c r="G457" s="826"/>
      <c r="H457" s="834"/>
      <c r="I457" s="790"/>
      <c r="J457" s="790"/>
      <c r="K457" s="790"/>
      <c r="L457" s="832"/>
      <c r="M457" s="398" t="str">
        <f t="shared" si="28"/>
        <v/>
      </c>
      <c r="N457" s="398"/>
      <c r="O457" s="398"/>
      <c r="P457" s="854"/>
    </row>
    <row r="458" spans="1:16" ht="27" customHeight="1">
      <c r="A458" s="824">
        <v>390</v>
      </c>
      <c r="B458" s="824">
        <v>390</v>
      </c>
      <c r="C458" s="829"/>
      <c r="D458" s="826"/>
      <c r="E458" s="826"/>
      <c r="F458" s="826"/>
      <c r="G458" s="826"/>
      <c r="H458" s="826"/>
      <c r="I458" s="827"/>
      <c r="J458" s="827"/>
      <c r="K458" s="827"/>
      <c r="L458" s="828"/>
      <c r="M458" s="398" t="str">
        <f t="shared" si="28"/>
        <v/>
      </c>
      <c r="N458" s="398"/>
      <c r="O458" s="398"/>
      <c r="P458" s="854"/>
    </row>
    <row r="459" spans="1:16" ht="27" customHeight="1">
      <c r="A459" s="824">
        <v>391</v>
      </c>
      <c r="B459" s="824">
        <v>391</v>
      </c>
      <c r="C459" s="825"/>
      <c r="D459" s="826"/>
      <c r="E459" s="826"/>
      <c r="F459" s="826"/>
      <c r="G459" s="826"/>
      <c r="H459" s="826"/>
      <c r="I459" s="827"/>
      <c r="J459" s="827"/>
      <c r="K459" s="827"/>
      <c r="L459" s="828"/>
      <c r="M459" s="398" t="str">
        <f t="shared" si="28"/>
        <v/>
      </c>
      <c r="N459" s="398"/>
      <c r="O459" s="398"/>
      <c r="P459" s="854"/>
    </row>
    <row r="460" spans="1:16" ht="27" customHeight="1">
      <c r="A460" s="824">
        <v>392</v>
      </c>
      <c r="B460" s="824">
        <v>392</v>
      </c>
      <c r="C460" s="825"/>
      <c r="D460" s="826"/>
      <c r="E460" s="826"/>
      <c r="F460" s="826"/>
      <c r="G460" s="826"/>
      <c r="H460" s="833"/>
      <c r="I460" s="827"/>
      <c r="J460" s="827"/>
      <c r="K460" s="827"/>
      <c r="L460" s="828"/>
      <c r="M460" s="398" t="str">
        <f t="shared" si="28"/>
        <v/>
      </c>
      <c r="N460" s="398"/>
      <c r="O460" s="398"/>
      <c r="P460" s="854"/>
    </row>
    <row r="461" spans="1:16" ht="27" customHeight="1">
      <c r="A461" s="824">
        <v>393</v>
      </c>
      <c r="B461" s="824">
        <v>393</v>
      </c>
      <c r="C461" s="825"/>
      <c r="D461" s="826"/>
      <c r="E461" s="826"/>
      <c r="F461" s="826"/>
      <c r="G461" s="826"/>
      <c r="H461" s="826"/>
      <c r="I461" s="827"/>
      <c r="J461" s="827"/>
      <c r="K461" s="827"/>
      <c r="L461" s="828"/>
      <c r="M461" s="398" t="str">
        <f t="shared" si="28"/>
        <v/>
      </c>
      <c r="N461" s="398"/>
      <c r="O461" s="398"/>
      <c r="P461" s="854"/>
    </row>
    <row r="462" spans="1:16" ht="27" hidden="1" customHeight="1">
      <c r="A462" s="839"/>
      <c r="B462" s="839"/>
      <c r="C462" s="836"/>
      <c r="D462" s="826"/>
      <c r="E462" s="826"/>
      <c r="F462" s="826"/>
      <c r="G462" s="827"/>
      <c r="H462" s="827"/>
      <c r="I462" s="827"/>
      <c r="J462" s="827"/>
      <c r="K462" s="827"/>
      <c r="L462" s="828"/>
    </row>
    <row r="463" spans="1:16" ht="27" hidden="1" customHeight="1">
      <c r="A463" s="839"/>
      <c r="B463" s="839"/>
      <c r="C463" s="836"/>
      <c r="D463" s="826"/>
      <c r="E463" s="826"/>
      <c r="F463" s="826"/>
      <c r="G463" s="827"/>
      <c r="H463" s="840"/>
      <c r="I463" s="827"/>
      <c r="J463" s="827"/>
      <c r="K463" s="827"/>
      <c r="L463" s="828"/>
    </row>
    <row r="464" spans="1:16" ht="27" hidden="1" customHeight="1">
      <c r="A464" s="839"/>
      <c r="B464" s="839"/>
      <c r="C464" s="836"/>
      <c r="D464" s="826"/>
      <c r="E464" s="826"/>
      <c r="F464" s="826"/>
      <c r="G464" s="827"/>
      <c r="H464" s="827"/>
      <c r="I464" s="827"/>
      <c r="J464" s="827"/>
      <c r="K464" s="827"/>
      <c r="L464" s="828"/>
    </row>
    <row r="465" spans="1:12" ht="27" hidden="1" customHeight="1">
      <c r="A465" s="839"/>
      <c r="B465" s="839"/>
      <c r="C465" s="836"/>
      <c r="D465" s="826"/>
      <c r="E465" s="826"/>
      <c r="F465" s="826"/>
      <c r="G465" s="827"/>
      <c r="H465" s="827"/>
      <c r="I465" s="827"/>
      <c r="J465" s="827"/>
      <c r="K465" s="827"/>
      <c r="L465" s="828"/>
    </row>
    <row r="466" spans="1:12" ht="27" hidden="1" customHeight="1">
      <c r="A466" s="839"/>
      <c r="B466" s="839"/>
      <c r="C466" s="836"/>
      <c r="D466" s="826"/>
      <c r="E466" s="826"/>
      <c r="F466" s="826"/>
      <c r="G466" s="827"/>
      <c r="H466" s="827"/>
      <c r="I466" s="827"/>
      <c r="J466" s="827"/>
      <c r="K466" s="827"/>
      <c r="L466" s="828"/>
    </row>
    <row r="467" spans="1:12" ht="27" hidden="1" customHeight="1">
      <c r="A467" s="839"/>
      <c r="B467" s="839"/>
      <c r="C467" s="836"/>
      <c r="D467" s="826"/>
      <c r="E467" s="826"/>
      <c r="F467" s="826"/>
      <c r="G467" s="827"/>
      <c r="H467" s="841"/>
      <c r="I467" s="827"/>
      <c r="J467" s="827"/>
      <c r="K467" s="827"/>
      <c r="L467" s="828"/>
    </row>
    <row r="468" spans="1:12" ht="27" hidden="1" customHeight="1">
      <c r="A468" s="839"/>
      <c r="B468" s="839"/>
      <c r="C468" s="836"/>
      <c r="D468" s="826"/>
      <c r="E468" s="826"/>
      <c r="F468" s="826"/>
      <c r="G468" s="790"/>
      <c r="H468" s="842"/>
      <c r="I468" s="790"/>
      <c r="J468" s="790"/>
      <c r="K468" s="790"/>
      <c r="L468" s="832"/>
    </row>
    <row r="469" spans="1:12" ht="27" hidden="1" customHeight="1">
      <c r="A469" s="839"/>
      <c r="B469" s="839"/>
      <c r="C469" s="836"/>
      <c r="D469" s="826"/>
      <c r="E469" s="826"/>
      <c r="F469" s="826"/>
      <c r="G469" s="790"/>
      <c r="H469" s="790"/>
      <c r="I469" s="790"/>
      <c r="J469" s="790"/>
      <c r="K469" s="790"/>
      <c r="L469" s="832"/>
    </row>
    <row r="470" spans="1:12" ht="27" hidden="1" customHeight="1">
      <c r="A470" s="839"/>
      <c r="B470" s="839"/>
      <c r="C470" s="836"/>
      <c r="D470" s="826"/>
      <c r="E470" s="826"/>
      <c r="F470" s="826"/>
      <c r="G470" s="790"/>
      <c r="H470" s="790"/>
      <c r="I470" s="790"/>
      <c r="J470" s="790"/>
      <c r="K470" s="790"/>
      <c r="L470" s="832"/>
    </row>
    <row r="471" spans="1:12" ht="27" hidden="1" customHeight="1">
      <c r="A471" s="839"/>
      <c r="B471" s="839"/>
      <c r="C471" s="836"/>
      <c r="D471" s="826"/>
      <c r="E471" s="826"/>
      <c r="F471" s="826"/>
      <c r="G471" s="790"/>
      <c r="H471" s="790"/>
      <c r="I471" s="790"/>
      <c r="J471" s="790"/>
      <c r="K471" s="790"/>
      <c r="L471" s="832"/>
    </row>
    <row r="472" spans="1:12" ht="27" hidden="1" customHeight="1">
      <c r="A472" s="384"/>
      <c r="B472" s="1067" t="s">
        <v>38</v>
      </c>
      <c r="C472" s="1067"/>
      <c r="D472" s="1067"/>
      <c r="E472" s="835"/>
      <c r="F472" s="893">
        <f>SUM(F452:F471)</f>
        <v>0</v>
      </c>
      <c r="G472" s="830"/>
      <c r="H472" s="830"/>
      <c r="I472" s="830"/>
      <c r="J472" s="830"/>
      <c r="K472" s="830"/>
      <c r="L472" s="831"/>
    </row>
    <row r="473" spans="1:12" ht="27" hidden="1" customHeight="1">
      <c r="A473" s="839"/>
      <c r="B473" s="839"/>
      <c r="C473" s="825"/>
      <c r="D473" s="826"/>
      <c r="E473" s="826"/>
      <c r="F473" s="826"/>
      <c r="G473" s="826"/>
      <c r="H473" s="826"/>
      <c r="I473" s="827"/>
      <c r="J473" s="827"/>
      <c r="K473" s="827"/>
      <c r="L473" s="828"/>
    </row>
    <row r="474" spans="1:12" ht="27" hidden="1" customHeight="1">
      <c r="A474" s="839"/>
      <c r="B474" s="839"/>
      <c r="C474" s="829"/>
      <c r="D474" s="826"/>
      <c r="E474" s="826"/>
      <c r="F474" s="826"/>
      <c r="G474" s="826"/>
      <c r="H474" s="826"/>
      <c r="I474" s="830"/>
      <c r="J474" s="830"/>
      <c r="K474" s="830"/>
      <c r="L474" s="831"/>
    </row>
    <row r="475" spans="1:12" ht="27" hidden="1" customHeight="1">
      <c r="A475" s="839"/>
      <c r="B475" s="839"/>
      <c r="C475" s="825"/>
      <c r="D475" s="826"/>
      <c r="E475" s="826"/>
      <c r="F475" s="826"/>
      <c r="G475" s="826"/>
      <c r="H475" s="826"/>
      <c r="I475" s="790"/>
      <c r="J475" s="790"/>
      <c r="K475" s="790"/>
      <c r="L475" s="832"/>
    </row>
    <row r="476" spans="1:12" ht="27" hidden="1" customHeight="1">
      <c r="A476" s="839"/>
      <c r="B476" s="839"/>
      <c r="C476" s="825"/>
      <c r="D476" s="826"/>
      <c r="E476" s="826"/>
      <c r="F476" s="826"/>
      <c r="G476" s="826"/>
      <c r="H476" s="826"/>
      <c r="I476" s="827"/>
      <c r="J476" s="827"/>
      <c r="K476" s="827"/>
      <c r="L476" s="828"/>
    </row>
    <row r="477" spans="1:12" ht="27" hidden="1" customHeight="1">
      <c r="A477" s="839"/>
      <c r="B477" s="839"/>
      <c r="C477" s="825"/>
      <c r="D477" s="826"/>
      <c r="E477" s="826"/>
      <c r="F477" s="826"/>
      <c r="G477" s="826"/>
      <c r="H477" s="826"/>
      <c r="I477" s="827"/>
      <c r="J477" s="827"/>
      <c r="K477" s="827"/>
      <c r="L477" s="828"/>
    </row>
    <row r="478" spans="1:12" ht="27" hidden="1" customHeight="1">
      <c r="A478" s="839"/>
      <c r="B478" s="839"/>
      <c r="C478" s="825"/>
      <c r="D478" s="826"/>
      <c r="E478" s="826"/>
      <c r="F478" s="826"/>
      <c r="G478" s="826"/>
      <c r="H478" s="826"/>
      <c r="I478" s="827"/>
      <c r="J478" s="827"/>
      <c r="K478" s="827"/>
      <c r="L478" s="828"/>
    </row>
    <row r="479" spans="1:12" ht="27" hidden="1" customHeight="1">
      <c r="A479" s="839"/>
      <c r="B479" s="839"/>
      <c r="C479" s="825"/>
      <c r="D479" s="826"/>
      <c r="E479" s="826"/>
      <c r="F479" s="826"/>
      <c r="G479" s="826"/>
      <c r="H479" s="826"/>
      <c r="I479" s="827"/>
      <c r="J479" s="827"/>
      <c r="K479" s="827"/>
      <c r="L479" s="828"/>
    </row>
    <row r="480" spans="1:12" ht="27" hidden="1" customHeight="1">
      <c r="A480" s="839"/>
      <c r="B480" s="839"/>
      <c r="C480" s="843"/>
      <c r="D480" s="844"/>
      <c r="E480" s="844"/>
      <c r="F480" s="844"/>
      <c r="G480" s="827"/>
      <c r="H480" s="827"/>
      <c r="I480" s="827"/>
      <c r="J480" s="827"/>
      <c r="K480" s="827"/>
      <c r="L480" s="828"/>
    </row>
    <row r="481" spans="1:12" ht="27" hidden="1" customHeight="1">
      <c r="A481" s="839"/>
      <c r="B481" s="839"/>
      <c r="C481" s="845"/>
      <c r="D481" s="846"/>
      <c r="E481" s="846"/>
      <c r="F481" s="846"/>
      <c r="G481" s="827"/>
      <c r="H481" s="840"/>
      <c r="I481" s="827"/>
      <c r="J481" s="827"/>
      <c r="K481" s="827"/>
      <c r="L481" s="828"/>
    </row>
    <row r="482" spans="1:12" ht="27" hidden="1" customHeight="1">
      <c r="A482" s="839"/>
      <c r="B482" s="839"/>
      <c r="C482" s="845"/>
      <c r="D482" s="846"/>
      <c r="E482" s="846"/>
      <c r="F482" s="846"/>
      <c r="G482" s="827"/>
      <c r="H482" s="827"/>
      <c r="I482" s="827"/>
      <c r="J482" s="827"/>
      <c r="K482" s="827"/>
      <c r="L482" s="828"/>
    </row>
    <row r="483" spans="1:12" ht="27" hidden="1" customHeight="1">
      <c r="A483" s="839"/>
      <c r="B483" s="839"/>
      <c r="C483" s="845"/>
      <c r="D483" s="846"/>
      <c r="E483" s="846"/>
      <c r="F483" s="846"/>
      <c r="G483" s="827"/>
      <c r="H483" s="827"/>
      <c r="I483" s="827"/>
      <c r="J483" s="827"/>
      <c r="K483" s="827"/>
      <c r="L483" s="828"/>
    </row>
    <row r="484" spans="1:12" ht="27" hidden="1" customHeight="1">
      <c r="A484" s="839"/>
      <c r="B484" s="839"/>
      <c r="C484" s="845"/>
      <c r="D484" s="846"/>
      <c r="E484" s="846"/>
      <c r="F484" s="846"/>
      <c r="G484" s="827"/>
      <c r="H484" s="827"/>
      <c r="I484" s="827"/>
      <c r="J484" s="827"/>
      <c r="K484" s="827"/>
      <c r="L484" s="828"/>
    </row>
    <row r="485" spans="1:12" ht="27" hidden="1" customHeight="1">
      <c r="A485" s="839"/>
      <c r="B485" s="839"/>
      <c r="C485" s="845"/>
      <c r="D485" s="846"/>
      <c r="E485" s="846"/>
      <c r="F485" s="846"/>
      <c r="G485" s="827"/>
      <c r="H485" s="841"/>
      <c r="I485" s="827"/>
      <c r="J485" s="827"/>
      <c r="K485" s="827"/>
      <c r="L485" s="828"/>
    </row>
    <row r="486" spans="1:12" ht="27" hidden="1" customHeight="1">
      <c r="A486" s="839"/>
      <c r="B486" s="839"/>
      <c r="C486" s="845"/>
      <c r="D486" s="846"/>
      <c r="E486" s="846"/>
      <c r="F486" s="846"/>
      <c r="G486" s="790"/>
      <c r="H486" s="842"/>
      <c r="I486" s="790"/>
      <c r="J486" s="790"/>
      <c r="K486" s="790"/>
      <c r="L486" s="832"/>
    </row>
    <row r="487" spans="1:12" ht="27" hidden="1" customHeight="1">
      <c r="A487" s="839"/>
      <c r="B487" s="839"/>
      <c r="C487" s="845"/>
      <c r="D487" s="846"/>
      <c r="E487" s="846"/>
      <c r="F487" s="846"/>
      <c r="G487" s="790"/>
      <c r="H487" s="790"/>
      <c r="I487" s="790"/>
      <c r="J487" s="790"/>
      <c r="K487" s="790"/>
      <c r="L487" s="832"/>
    </row>
    <row r="488" spans="1:12" ht="27" hidden="1" customHeight="1">
      <c r="A488" s="839"/>
      <c r="B488" s="839"/>
      <c r="C488" s="845"/>
      <c r="D488" s="846"/>
      <c r="E488" s="846"/>
      <c r="F488" s="846"/>
      <c r="G488" s="790"/>
      <c r="H488" s="790"/>
      <c r="I488" s="790"/>
      <c r="J488" s="790"/>
      <c r="K488" s="790"/>
      <c r="L488" s="832"/>
    </row>
    <row r="489" spans="1:12" ht="27" hidden="1" customHeight="1">
      <c r="A489" s="839"/>
      <c r="B489" s="839"/>
      <c r="C489" s="845"/>
      <c r="D489" s="846"/>
      <c r="E489" s="846"/>
      <c r="F489" s="846"/>
      <c r="G489" s="790"/>
      <c r="H489" s="790"/>
      <c r="I489" s="790"/>
      <c r="J489" s="790"/>
      <c r="K489" s="790"/>
      <c r="L489" s="832"/>
    </row>
    <row r="490" spans="1:12" ht="27" hidden="1" customHeight="1">
      <c r="A490" s="839"/>
      <c r="B490" s="839"/>
      <c r="C490" s="845"/>
      <c r="D490" s="846"/>
      <c r="E490" s="846"/>
      <c r="F490" s="846"/>
      <c r="G490" s="790"/>
      <c r="H490" s="790"/>
      <c r="I490" s="790"/>
      <c r="J490" s="790"/>
      <c r="K490" s="790"/>
      <c r="L490" s="832"/>
    </row>
    <row r="491" spans="1:12" ht="27" hidden="1" customHeight="1">
      <c r="A491" s="839"/>
      <c r="B491" s="839"/>
      <c r="C491" s="845"/>
      <c r="D491" s="846"/>
      <c r="E491" s="846"/>
      <c r="F491" s="846"/>
      <c r="G491" s="790"/>
      <c r="H491" s="790"/>
      <c r="I491" s="790"/>
      <c r="J491" s="790"/>
      <c r="K491" s="790"/>
      <c r="L491" s="832"/>
    </row>
    <row r="492" spans="1:12" ht="27" hidden="1" customHeight="1">
      <c r="A492" s="839"/>
      <c r="B492" s="839"/>
      <c r="C492" s="845"/>
      <c r="D492" s="846"/>
      <c r="E492" s="846"/>
      <c r="F492" s="846"/>
      <c r="G492" s="790"/>
      <c r="H492" s="790"/>
      <c r="I492" s="790"/>
      <c r="J492" s="790"/>
      <c r="K492" s="790"/>
      <c r="L492" s="832"/>
    </row>
    <row r="493" spans="1:12" ht="27" hidden="1" customHeight="1">
      <c r="A493" s="384"/>
      <c r="B493" s="1064" t="s">
        <v>38</v>
      </c>
      <c r="C493" s="1065"/>
      <c r="D493" s="1066"/>
      <c r="E493" s="835"/>
      <c r="F493" s="893">
        <f>SUM(F473:F492)</f>
        <v>0</v>
      </c>
      <c r="G493" s="830"/>
      <c r="H493" s="830"/>
      <c r="I493" s="830"/>
      <c r="J493" s="830"/>
      <c r="K493" s="830"/>
      <c r="L493" s="831"/>
    </row>
    <row r="494" spans="1:12" ht="27" hidden="1" customHeight="1">
      <c r="A494" s="839"/>
      <c r="B494" s="839"/>
      <c r="C494" s="825"/>
      <c r="D494" s="826"/>
      <c r="E494" s="826"/>
      <c r="F494" s="826"/>
      <c r="G494" s="826"/>
      <c r="H494" s="826"/>
      <c r="I494" s="827"/>
      <c r="J494" s="827"/>
      <c r="K494" s="827"/>
      <c r="L494" s="828"/>
    </row>
    <row r="495" spans="1:12" ht="27" hidden="1" customHeight="1">
      <c r="A495" s="839"/>
      <c r="B495" s="839"/>
      <c r="C495" s="829"/>
      <c r="D495" s="826"/>
      <c r="E495" s="826"/>
      <c r="F495" s="826"/>
      <c r="G495" s="826"/>
      <c r="H495" s="826"/>
      <c r="I495" s="830"/>
      <c r="J495" s="830"/>
      <c r="K495" s="830"/>
      <c r="L495" s="831"/>
    </row>
    <row r="496" spans="1:12" ht="27" hidden="1" customHeight="1">
      <c r="A496" s="839"/>
      <c r="B496" s="839"/>
      <c r="C496" s="825"/>
      <c r="D496" s="826"/>
      <c r="E496" s="826"/>
      <c r="F496" s="826"/>
      <c r="G496" s="826"/>
      <c r="H496" s="826"/>
      <c r="I496" s="790"/>
      <c r="J496" s="790"/>
      <c r="K496" s="790"/>
      <c r="L496" s="832"/>
    </row>
    <row r="497" spans="1:12" ht="27" hidden="1" customHeight="1">
      <c r="A497" s="839"/>
      <c r="B497" s="839"/>
      <c r="C497" s="825"/>
      <c r="D497" s="826"/>
      <c r="E497" s="826"/>
      <c r="F497" s="826"/>
      <c r="G497" s="826"/>
      <c r="H497" s="826"/>
      <c r="I497" s="827"/>
      <c r="J497" s="827"/>
      <c r="K497" s="827"/>
      <c r="L497" s="828"/>
    </row>
    <row r="498" spans="1:12" ht="27" hidden="1" customHeight="1">
      <c r="A498" s="839"/>
      <c r="B498" s="839"/>
      <c r="C498" s="825"/>
      <c r="D498" s="826"/>
      <c r="E498" s="826"/>
      <c r="F498" s="826"/>
      <c r="G498" s="826"/>
      <c r="H498" s="826"/>
      <c r="I498" s="827"/>
      <c r="J498" s="827"/>
      <c r="K498" s="827"/>
      <c r="L498" s="828"/>
    </row>
    <row r="499" spans="1:12" ht="27" hidden="1" customHeight="1">
      <c r="A499" s="839"/>
      <c r="B499" s="839"/>
      <c r="C499" s="825"/>
      <c r="D499" s="826"/>
      <c r="E499" s="826"/>
      <c r="F499" s="826"/>
      <c r="G499" s="826"/>
      <c r="H499" s="826"/>
      <c r="I499" s="827"/>
      <c r="J499" s="827"/>
      <c r="K499" s="827"/>
      <c r="L499" s="828"/>
    </row>
    <row r="500" spans="1:12" ht="27" hidden="1" customHeight="1">
      <c r="A500" s="839"/>
      <c r="B500" s="839"/>
      <c r="C500" s="825"/>
      <c r="D500" s="826"/>
      <c r="E500" s="826"/>
      <c r="F500" s="826"/>
      <c r="G500" s="826"/>
      <c r="H500" s="826"/>
      <c r="I500" s="827"/>
      <c r="J500" s="827"/>
      <c r="K500" s="827"/>
      <c r="L500" s="828"/>
    </row>
    <row r="501" spans="1:12" ht="27" hidden="1" customHeight="1">
      <c r="A501" s="839"/>
      <c r="B501" s="839"/>
      <c r="C501" s="843"/>
      <c r="D501" s="844"/>
      <c r="E501" s="844"/>
      <c r="F501" s="844"/>
      <c r="G501" s="827"/>
      <c r="H501" s="827"/>
      <c r="I501" s="827"/>
      <c r="J501" s="827"/>
      <c r="K501" s="827"/>
      <c r="L501" s="828"/>
    </row>
    <row r="502" spans="1:12" ht="27" hidden="1" customHeight="1">
      <c r="A502" s="839"/>
      <c r="B502" s="839"/>
      <c r="C502" s="845"/>
      <c r="D502" s="846"/>
      <c r="E502" s="846"/>
      <c r="F502" s="846"/>
      <c r="G502" s="827"/>
      <c r="H502" s="840"/>
      <c r="I502" s="827"/>
      <c r="J502" s="827"/>
      <c r="K502" s="827"/>
      <c r="L502" s="828"/>
    </row>
    <row r="503" spans="1:12" ht="27" hidden="1" customHeight="1">
      <c r="A503" s="839"/>
      <c r="B503" s="839"/>
      <c r="C503" s="845"/>
      <c r="D503" s="846"/>
      <c r="E503" s="846"/>
      <c r="F503" s="846"/>
      <c r="G503" s="827"/>
      <c r="H503" s="827"/>
      <c r="I503" s="827"/>
      <c r="J503" s="827"/>
      <c r="K503" s="827"/>
      <c r="L503" s="828"/>
    </row>
    <row r="504" spans="1:12" ht="27" hidden="1" customHeight="1">
      <c r="A504" s="839"/>
      <c r="B504" s="839"/>
      <c r="C504" s="845"/>
      <c r="D504" s="846"/>
      <c r="E504" s="846"/>
      <c r="F504" s="846"/>
      <c r="G504" s="827"/>
      <c r="H504" s="827"/>
      <c r="I504" s="827"/>
      <c r="J504" s="827"/>
      <c r="K504" s="827"/>
      <c r="L504" s="828"/>
    </row>
    <row r="505" spans="1:12" ht="27" hidden="1" customHeight="1">
      <c r="A505" s="839"/>
      <c r="B505" s="839"/>
      <c r="C505" s="845"/>
      <c r="D505" s="846"/>
      <c r="E505" s="846"/>
      <c r="F505" s="846"/>
      <c r="G505" s="827"/>
      <c r="H505" s="827"/>
      <c r="I505" s="827"/>
      <c r="J505" s="827"/>
      <c r="K505" s="827"/>
      <c r="L505" s="828"/>
    </row>
    <row r="506" spans="1:12" ht="27" hidden="1" customHeight="1">
      <c r="A506" s="839"/>
      <c r="B506" s="839"/>
      <c r="C506" s="845"/>
      <c r="D506" s="846"/>
      <c r="E506" s="846"/>
      <c r="F506" s="846"/>
      <c r="G506" s="827"/>
      <c r="H506" s="841"/>
      <c r="I506" s="827"/>
      <c r="J506" s="827"/>
      <c r="K506" s="827"/>
      <c r="L506" s="828"/>
    </row>
    <row r="507" spans="1:12" ht="27" hidden="1" customHeight="1">
      <c r="A507" s="839"/>
      <c r="B507" s="839"/>
      <c r="C507" s="845"/>
      <c r="D507" s="846"/>
      <c r="E507" s="846"/>
      <c r="F507" s="846"/>
      <c r="G507" s="790"/>
      <c r="H507" s="842"/>
      <c r="I507" s="790"/>
      <c r="J507" s="790"/>
      <c r="K507" s="790"/>
      <c r="L507" s="832"/>
    </row>
    <row r="508" spans="1:12" ht="27" hidden="1" customHeight="1">
      <c r="A508" s="839"/>
      <c r="B508" s="839"/>
      <c r="C508" s="845"/>
      <c r="D508" s="846"/>
      <c r="E508" s="846"/>
      <c r="F508" s="846"/>
      <c r="G508" s="790"/>
      <c r="H508" s="790"/>
      <c r="I508" s="790"/>
      <c r="J508" s="790"/>
      <c r="K508" s="790"/>
      <c r="L508" s="832"/>
    </row>
    <row r="509" spans="1:12" ht="27" hidden="1" customHeight="1">
      <c r="A509" s="839"/>
      <c r="B509" s="839"/>
      <c r="C509" s="845"/>
      <c r="D509" s="846"/>
      <c r="E509" s="846"/>
      <c r="F509" s="846"/>
      <c r="G509" s="790"/>
      <c r="H509" s="790"/>
      <c r="I509" s="790"/>
      <c r="J509" s="790"/>
      <c r="K509" s="790"/>
      <c r="L509" s="832"/>
    </row>
    <row r="510" spans="1:12" ht="27" hidden="1" customHeight="1">
      <c r="A510" s="839"/>
      <c r="B510" s="839"/>
      <c r="C510" s="845"/>
      <c r="D510" s="846"/>
      <c r="E510" s="846"/>
      <c r="F510" s="846"/>
      <c r="G510" s="790"/>
      <c r="H510" s="790"/>
      <c r="I510" s="790"/>
      <c r="J510" s="790"/>
      <c r="K510" s="790"/>
      <c r="L510" s="832"/>
    </row>
    <row r="511" spans="1:12" ht="27" hidden="1" customHeight="1">
      <c r="A511" s="839"/>
      <c r="B511" s="839"/>
      <c r="C511" s="845"/>
      <c r="D511" s="846"/>
      <c r="E511" s="846"/>
      <c r="F511" s="846"/>
      <c r="G511" s="790"/>
      <c r="H511" s="790"/>
      <c r="I511" s="790"/>
      <c r="J511" s="790"/>
      <c r="K511" s="790"/>
      <c r="L511" s="832"/>
    </row>
    <row r="512" spans="1:12" ht="27" hidden="1" customHeight="1">
      <c r="A512" s="839"/>
      <c r="B512" s="839"/>
      <c r="C512" s="845"/>
      <c r="D512" s="846"/>
      <c r="E512" s="846"/>
      <c r="F512" s="846"/>
      <c r="G512" s="790"/>
      <c r="H512" s="790"/>
      <c r="I512" s="790"/>
      <c r="J512" s="790"/>
      <c r="K512" s="790"/>
      <c r="L512" s="832"/>
    </row>
    <row r="513" spans="1:12" ht="27" hidden="1" customHeight="1">
      <c r="A513" s="839"/>
      <c r="B513" s="839"/>
      <c r="C513" s="845"/>
      <c r="D513" s="846"/>
      <c r="E513" s="846"/>
      <c r="F513" s="846"/>
      <c r="G513" s="790"/>
      <c r="H513" s="790"/>
      <c r="I513" s="790"/>
      <c r="J513" s="790"/>
      <c r="K513" s="790"/>
      <c r="L513" s="832"/>
    </row>
    <row r="514" spans="1:12" ht="27" hidden="1" customHeight="1">
      <c r="A514" s="384"/>
      <c r="B514" s="1064" t="s">
        <v>38</v>
      </c>
      <c r="C514" s="1065"/>
      <c r="D514" s="1066"/>
      <c r="E514" s="835"/>
      <c r="F514" s="893">
        <f>SUM(F494:F513)</f>
        <v>0</v>
      </c>
      <c r="G514" s="830"/>
      <c r="H514" s="830"/>
      <c r="I514" s="830"/>
      <c r="J514" s="830"/>
      <c r="K514" s="830"/>
      <c r="L514" s="831"/>
    </row>
    <row r="515" spans="1:12" ht="27" hidden="1" customHeight="1">
      <c r="A515" s="839"/>
      <c r="B515" s="839"/>
      <c r="C515" s="825"/>
      <c r="D515" s="826"/>
      <c r="E515" s="826"/>
      <c r="F515" s="826"/>
      <c r="G515" s="826"/>
      <c r="H515" s="826"/>
      <c r="I515" s="827"/>
      <c r="J515" s="827"/>
      <c r="K515" s="827"/>
      <c r="L515" s="828"/>
    </row>
    <row r="516" spans="1:12" ht="27" hidden="1" customHeight="1">
      <c r="A516" s="839"/>
      <c r="B516" s="839"/>
      <c r="C516" s="829"/>
      <c r="D516" s="826"/>
      <c r="E516" s="826"/>
      <c r="F516" s="826"/>
      <c r="G516" s="826"/>
      <c r="H516" s="826"/>
      <c r="I516" s="830"/>
      <c r="J516" s="830"/>
      <c r="K516" s="830"/>
      <c r="L516" s="831"/>
    </row>
    <row r="517" spans="1:12" ht="27" hidden="1" customHeight="1">
      <c r="A517" s="839"/>
      <c r="B517" s="839"/>
      <c r="C517" s="825"/>
      <c r="D517" s="826"/>
      <c r="E517" s="826"/>
      <c r="F517" s="826"/>
      <c r="G517" s="826"/>
      <c r="H517" s="826"/>
      <c r="I517" s="790"/>
      <c r="J517" s="790"/>
      <c r="K517" s="790"/>
      <c r="L517" s="832"/>
    </row>
    <row r="518" spans="1:12" ht="27" hidden="1" customHeight="1">
      <c r="A518" s="839"/>
      <c r="B518" s="839"/>
      <c r="C518" s="825"/>
      <c r="D518" s="826"/>
      <c r="E518" s="826"/>
      <c r="F518" s="826"/>
      <c r="G518" s="826"/>
      <c r="H518" s="826"/>
      <c r="I518" s="827"/>
      <c r="J518" s="827"/>
      <c r="K518" s="827"/>
      <c r="L518" s="828"/>
    </row>
    <row r="519" spans="1:12" ht="27" hidden="1" customHeight="1">
      <c r="A519" s="839"/>
      <c r="B519" s="839"/>
      <c r="C519" s="825"/>
      <c r="D519" s="826"/>
      <c r="E519" s="826"/>
      <c r="F519" s="826"/>
      <c r="G519" s="826"/>
      <c r="H519" s="826"/>
      <c r="I519" s="827"/>
      <c r="J519" s="827"/>
      <c r="K519" s="827"/>
      <c r="L519" s="828"/>
    </row>
    <row r="520" spans="1:12" ht="27" hidden="1" customHeight="1">
      <c r="A520" s="839"/>
      <c r="B520" s="839"/>
      <c r="C520" s="825"/>
      <c r="D520" s="826"/>
      <c r="E520" s="826"/>
      <c r="F520" s="826"/>
      <c r="G520" s="826"/>
      <c r="H520" s="826"/>
      <c r="I520" s="827"/>
      <c r="J520" s="827"/>
      <c r="K520" s="827"/>
      <c r="L520" s="828"/>
    </row>
    <row r="521" spans="1:12" ht="27" hidden="1" customHeight="1">
      <c r="A521" s="839"/>
      <c r="B521" s="839"/>
      <c r="C521" s="825"/>
      <c r="D521" s="826"/>
      <c r="E521" s="826"/>
      <c r="F521" s="826"/>
      <c r="G521" s="826"/>
      <c r="H521" s="826"/>
      <c r="I521" s="827"/>
      <c r="J521" s="827"/>
      <c r="K521" s="827"/>
      <c r="L521" s="828"/>
    </row>
    <row r="522" spans="1:12" ht="27" hidden="1" customHeight="1">
      <c r="A522" s="839"/>
      <c r="B522" s="839"/>
      <c r="C522" s="843"/>
      <c r="D522" s="844"/>
      <c r="E522" s="844"/>
      <c r="F522" s="844"/>
      <c r="G522" s="827"/>
      <c r="H522" s="827"/>
      <c r="I522" s="827"/>
      <c r="J522" s="827"/>
      <c r="K522" s="827"/>
      <c r="L522" s="828"/>
    </row>
    <row r="523" spans="1:12" ht="27" hidden="1" customHeight="1">
      <c r="A523" s="839"/>
      <c r="B523" s="839"/>
      <c r="C523" s="845"/>
      <c r="D523" s="846"/>
      <c r="E523" s="846"/>
      <c r="F523" s="846"/>
      <c r="G523" s="827"/>
      <c r="H523" s="840"/>
      <c r="I523" s="827"/>
      <c r="J523" s="827"/>
      <c r="K523" s="827"/>
      <c r="L523" s="828"/>
    </row>
    <row r="524" spans="1:12" ht="27" hidden="1" customHeight="1">
      <c r="A524" s="839"/>
      <c r="B524" s="839"/>
      <c r="C524" s="845"/>
      <c r="D524" s="846"/>
      <c r="E524" s="846"/>
      <c r="F524" s="846"/>
      <c r="G524" s="827"/>
      <c r="H524" s="827"/>
      <c r="I524" s="827"/>
      <c r="J524" s="827"/>
      <c r="K524" s="827"/>
      <c r="L524" s="828"/>
    </row>
    <row r="525" spans="1:12" ht="27" hidden="1" customHeight="1">
      <c r="A525" s="839"/>
      <c r="B525" s="839"/>
      <c r="C525" s="845"/>
      <c r="D525" s="846"/>
      <c r="E525" s="846"/>
      <c r="F525" s="846"/>
      <c r="G525" s="827"/>
      <c r="H525" s="827"/>
      <c r="I525" s="827"/>
      <c r="J525" s="827"/>
      <c r="K525" s="827"/>
      <c r="L525" s="828"/>
    </row>
    <row r="526" spans="1:12" ht="27" hidden="1" customHeight="1">
      <c r="A526" s="839"/>
      <c r="B526" s="839"/>
      <c r="C526" s="845"/>
      <c r="D526" s="846"/>
      <c r="E526" s="846"/>
      <c r="F526" s="846"/>
      <c r="G526" s="827"/>
      <c r="H526" s="827"/>
      <c r="I526" s="827"/>
      <c r="J526" s="827"/>
      <c r="K526" s="827"/>
      <c r="L526" s="828"/>
    </row>
    <row r="527" spans="1:12" ht="27" hidden="1" customHeight="1">
      <c r="A527" s="839"/>
      <c r="B527" s="839"/>
      <c r="C527" s="845"/>
      <c r="D527" s="846"/>
      <c r="E527" s="846"/>
      <c r="F527" s="846"/>
      <c r="G527" s="827"/>
      <c r="H527" s="841"/>
      <c r="I527" s="827"/>
      <c r="J527" s="827"/>
      <c r="K527" s="827"/>
      <c r="L527" s="828"/>
    </row>
    <row r="528" spans="1:12" ht="27" hidden="1" customHeight="1">
      <c r="A528" s="839"/>
      <c r="B528" s="839"/>
      <c r="C528" s="845"/>
      <c r="D528" s="846"/>
      <c r="E528" s="846"/>
      <c r="F528" s="846"/>
      <c r="G528" s="790"/>
      <c r="H528" s="842"/>
      <c r="I528" s="790"/>
      <c r="J528" s="790"/>
      <c r="K528" s="790"/>
      <c r="L528" s="832"/>
    </row>
    <row r="529" spans="1:12" ht="27" hidden="1" customHeight="1">
      <c r="A529" s="839"/>
      <c r="B529" s="839"/>
      <c r="C529" s="845"/>
      <c r="D529" s="846"/>
      <c r="E529" s="846"/>
      <c r="F529" s="846"/>
      <c r="G529" s="790"/>
      <c r="H529" s="790"/>
      <c r="I529" s="790"/>
      <c r="J529" s="790"/>
      <c r="K529" s="790"/>
      <c r="L529" s="832"/>
    </row>
    <row r="530" spans="1:12" ht="27" hidden="1" customHeight="1">
      <c r="A530" s="839"/>
      <c r="B530" s="839"/>
      <c r="C530" s="845"/>
      <c r="D530" s="846"/>
      <c r="E530" s="846"/>
      <c r="F530" s="846"/>
      <c r="G530" s="790"/>
      <c r="H530" s="790"/>
      <c r="I530" s="790"/>
      <c r="J530" s="790"/>
      <c r="K530" s="790"/>
      <c r="L530" s="832"/>
    </row>
    <row r="531" spans="1:12" ht="27" hidden="1" customHeight="1">
      <c r="A531" s="839"/>
      <c r="B531" s="839"/>
      <c r="C531" s="845"/>
      <c r="D531" s="846"/>
      <c r="E531" s="846"/>
      <c r="F531" s="846"/>
      <c r="G531" s="790"/>
      <c r="H531" s="790"/>
      <c r="I531" s="790"/>
      <c r="J531" s="790"/>
      <c r="K531" s="790"/>
      <c r="L531" s="832"/>
    </row>
    <row r="532" spans="1:12" ht="27" hidden="1" customHeight="1">
      <c r="A532" s="839"/>
      <c r="B532" s="839"/>
      <c r="C532" s="845"/>
      <c r="D532" s="846"/>
      <c r="E532" s="846"/>
      <c r="F532" s="846"/>
      <c r="G532" s="790"/>
      <c r="H532" s="790"/>
      <c r="I532" s="790"/>
      <c r="J532" s="790"/>
      <c r="K532" s="790"/>
      <c r="L532" s="832"/>
    </row>
    <row r="533" spans="1:12" ht="27" hidden="1" customHeight="1">
      <c r="A533" s="839"/>
      <c r="B533" s="839"/>
      <c r="C533" s="845"/>
      <c r="D533" s="846"/>
      <c r="E533" s="846"/>
      <c r="F533" s="846"/>
      <c r="G533" s="790"/>
      <c r="H533" s="790"/>
      <c r="I533" s="790"/>
      <c r="J533" s="790"/>
      <c r="K533" s="790"/>
      <c r="L533" s="832"/>
    </row>
    <row r="534" spans="1:12" ht="27" hidden="1" customHeight="1">
      <c r="A534" s="839"/>
      <c r="B534" s="839"/>
      <c r="C534" s="845"/>
      <c r="D534" s="846"/>
      <c r="E534" s="846"/>
      <c r="F534" s="846"/>
      <c r="G534" s="790"/>
      <c r="H534" s="790"/>
      <c r="I534" s="790"/>
      <c r="J534" s="790"/>
      <c r="K534" s="790"/>
      <c r="L534" s="832"/>
    </row>
    <row r="535" spans="1:12" ht="27" hidden="1" customHeight="1">
      <c r="A535" s="384"/>
      <c r="B535" s="1064" t="s">
        <v>38</v>
      </c>
      <c r="C535" s="1065"/>
      <c r="D535" s="1066"/>
      <c r="E535" s="835"/>
      <c r="F535" s="893">
        <f>SUM(F515:F534)</f>
        <v>0</v>
      </c>
      <c r="G535" s="830"/>
      <c r="H535" s="830"/>
      <c r="I535" s="830"/>
      <c r="J535" s="830"/>
      <c r="K535" s="830"/>
      <c r="L535" s="831"/>
    </row>
    <row r="536" spans="1:12" ht="27" hidden="1" customHeight="1">
      <c r="A536" s="839"/>
      <c r="B536" s="839"/>
      <c r="C536" s="825"/>
      <c r="D536" s="826"/>
      <c r="E536" s="826"/>
      <c r="F536" s="826"/>
      <c r="G536" s="826"/>
      <c r="H536" s="826"/>
      <c r="I536" s="827"/>
      <c r="J536" s="827"/>
      <c r="K536" s="827"/>
      <c r="L536" s="828"/>
    </row>
    <row r="537" spans="1:12" ht="27" hidden="1" customHeight="1">
      <c r="A537" s="839"/>
      <c r="B537" s="839"/>
      <c r="C537" s="829"/>
      <c r="D537" s="826"/>
      <c r="E537" s="826"/>
      <c r="F537" s="826"/>
      <c r="G537" s="826"/>
      <c r="H537" s="826"/>
      <c r="I537" s="830"/>
      <c r="J537" s="830"/>
      <c r="K537" s="830"/>
      <c r="L537" s="831"/>
    </row>
    <row r="538" spans="1:12" ht="27" hidden="1" customHeight="1">
      <c r="A538" s="839"/>
      <c r="B538" s="839"/>
      <c r="C538" s="825"/>
      <c r="D538" s="826"/>
      <c r="E538" s="826"/>
      <c r="F538" s="826"/>
      <c r="G538" s="826"/>
      <c r="H538" s="826"/>
      <c r="I538" s="790"/>
      <c r="J538" s="790"/>
      <c r="K538" s="790"/>
      <c r="L538" s="832"/>
    </row>
    <row r="539" spans="1:12" ht="27" hidden="1" customHeight="1">
      <c r="A539" s="839"/>
      <c r="B539" s="839"/>
      <c r="C539" s="825"/>
      <c r="D539" s="826"/>
      <c r="E539" s="826"/>
      <c r="F539" s="826"/>
      <c r="G539" s="826"/>
      <c r="H539" s="826"/>
      <c r="I539" s="827"/>
      <c r="J539" s="827"/>
      <c r="K539" s="827"/>
      <c r="L539" s="828"/>
    </row>
    <row r="540" spans="1:12" ht="27" hidden="1" customHeight="1">
      <c r="A540" s="839"/>
      <c r="B540" s="839"/>
      <c r="C540" s="825"/>
      <c r="D540" s="826"/>
      <c r="E540" s="826"/>
      <c r="F540" s="826"/>
      <c r="G540" s="826"/>
      <c r="H540" s="826"/>
      <c r="I540" s="827"/>
      <c r="J540" s="827"/>
      <c r="K540" s="827"/>
      <c r="L540" s="828"/>
    </row>
    <row r="541" spans="1:12" ht="27" hidden="1" customHeight="1">
      <c r="A541" s="839"/>
      <c r="B541" s="839"/>
      <c r="C541" s="825"/>
      <c r="D541" s="826"/>
      <c r="E541" s="826"/>
      <c r="F541" s="826"/>
      <c r="G541" s="826"/>
      <c r="H541" s="826"/>
      <c r="I541" s="827"/>
      <c r="J541" s="827"/>
      <c r="K541" s="827"/>
      <c r="L541" s="828"/>
    </row>
    <row r="542" spans="1:12" ht="27" hidden="1" customHeight="1">
      <c r="A542" s="839"/>
      <c r="B542" s="839"/>
      <c r="C542" s="825"/>
      <c r="D542" s="826"/>
      <c r="E542" s="826"/>
      <c r="F542" s="826"/>
      <c r="G542" s="826"/>
      <c r="H542" s="826"/>
      <c r="I542" s="827"/>
      <c r="J542" s="827"/>
      <c r="K542" s="827"/>
      <c r="L542" s="828"/>
    </row>
    <row r="543" spans="1:12" ht="27" hidden="1" customHeight="1">
      <c r="A543" s="839"/>
      <c r="B543" s="839"/>
      <c r="C543" s="843"/>
      <c r="D543" s="844"/>
      <c r="E543" s="844"/>
      <c r="F543" s="844"/>
      <c r="G543" s="827"/>
      <c r="H543" s="827"/>
      <c r="I543" s="827"/>
      <c r="J543" s="827"/>
      <c r="K543" s="827"/>
      <c r="L543" s="828"/>
    </row>
    <row r="544" spans="1:12" ht="27" hidden="1" customHeight="1">
      <c r="A544" s="839"/>
      <c r="B544" s="839"/>
      <c r="C544" s="845"/>
      <c r="D544" s="846"/>
      <c r="E544" s="846"/>
      <c r="F544" s="846"/>
      <c r="G544" s="827"/>
      <c r="H544" s="840"/>
      <c r="I544" s="827"/>
      <c r="J544" s="827"/>
      <c r="K544" s="827"/>
      <c r="L544" s="828"/>
    </row>
    <row r="545" spans="1:12" ht="27" hidden="1" customHeight="1">
      <c r="A545" s="839"/>
      <c r="B545" s="839"/>
      <c r="C545" s="845"/>
      <c r="D545" s="846"/>
      <c r="E545" s="846"/>
      <c r="F545" s="846"/>
      <c r="G545" s="827"/>
      <c r="H545" s="827"/>
      <c r="I545" s="827"/>
      <c r="J545" s="827"/>
      <c r="K545" s="827"/>
      <c r="L545" s="828"/>
    </row>
    <row r="546" spans="1:12" ht="27" hidden="1" customHeight="1">
      <c r="A546" s="839"/>
      <c r="B546" s="839"/>
      <c r="C546" s="845"/>
      <c r="D546" s="846"/>
      <c r="E546" s="846"/>
      <c r="F546" s="846"/>
      <c r="G546" s="827"/>
      <c r="H546" s="827"/>
      <c r="I546" s="827"/>
      <c r="J546" s="827"/>
      <c r="K546" s="827"/>
      <c r="L546" s="828"/>
    </row>
    <row r="547" spans="1:12" ht="27" hidden="1" customHeight="1">
      <c r="A547" s="839"/>
      <c r="B547" s="839"/>
      <c r="C547" s="845"/>
      <c r="D547" s="846"/>
      <c r="E547" s="846"/>
      <c r="F547" s="846"/>
      <c r="G547" s="827"/>
      <c r="H547" s="827"/>
      <c r="I547" s="827"/>
      <c r="J547" s="827"/>
      <c r="K547" s="827"/>
      <c r="L547" s="828"/>
    </row>
    <row r="548" spans="1:12" ht="27" hidden="1" customHeight="1">
      <c r="A548" s="839"/>
      <c r="B548" s="839"/>
      <c r="C548" s="845"/>
      <c r="D548" s="846"/>
      <c r="E548" s="846"/>
      <c r="F548" s="846"/>
      <c r="G548" s="827"/>
      <c r="H548" s="841"/>
      <c r="I548" s="827"/>
      <c r="J548" s="827"/>
      <c r="K548" s="827"/>
      <c r="L548" s="828"/>
    </row>
    <row r="549" spans="1:12" ht="27" hidden="1" customHeight="1">
      <c r="A549" s="839"/>
      <c r="B549" s="839"/>
      <c r="C549" s="845"/>
      <c r="D549" s="846"/>
      <c r="E549" s="846"/>
      <c r="F549" s="846"/>
      <c r="G549" s="790"/>
      <c r="H549" s="842"/>
      <c r="I549" s="790"/>
      <c r="J549" s="790"/>
      <c r="K549" s="790"/>
      <c r="L549" s="832"/>
    </row>
    <row r="550" spans="1:12" ht="27" hidden="1" customHeight="1">
      <c r="A550" s="839"/>
      <c r="B550" s="839"/>
      <c r="C550" s="845"/>
      <c r="D550" s="846"/>
      <c r="E550" s="846"/>
      <c r="F550" s="846"/>
      <c r="G550" s="790"/>
      <c r="H550" s="790"/>
      <c r="I550" s="790"/>
      <c r="J550" s="790"/>
      <c r="K550" s="790"/>
      <c r="L550" s="832"/>
    </row>
    <row r="551" spans="1:12" ht="27" hidden="1" customHeight="1">
      <c r="A551" s="839"/>
      <c r="B551" s="839"/>
      <c r="C551" s="845"/>
      <c r="D551" s="846"/>
      <c r="E551" s="846"/>
      <c r="F551" s="846"/>
      <c r="G551" s="790"/>
      <c r="H551" s="790"/>
      <c r="I551" s="790"/>
      <c r="J551" s="790"/>
      <c r="K551" s="790"/>
      <c r="L551" s="832"/>
    </row>
    <row r="552" spans="1:12" ht="27" hidden="1" customHeight="1">
      <c r="A552" s="839"/>
      <c r="B552" s="839"/>
      <c r="C552" s="845"/>
      <c r="D552" s="846"/>
      <c r="E552" s="846"/>
      <c r="F552" s="846"/>
      <c r="G552" s="790"/>
      <c r="H552" s="790"/>
      <c r="I552" s="790"/>
      <c r="J552" s="790"/>
      <c r="K552" s="790"/>
      <c r="L552" s="832"/>
    </row>
    <row r="553" spans="1:12" ht="27" hidden="1" customHeight="1">
      <c r="A553" s="839"/>
      <c r="B553" s="839"/>
      <c r="C553" s="845"/>
      <c r="D553" s="846"/>
      <c r="E553" s="846"/>
      <c r="F553" s="846"/>
      <c r="G553" s="790"/>
      <c r="H553" s="790"/>
      <c r="I553" s="790"/>
      <c r="J553" s="790"/>
      <c r="K553" s="790"/>
      <c r="L553" s="832"/>
    </row>
    <row r="554" spans="1:12" ht="27" hidden="1" customHeight="1">
      <c r="A554" s="839"/>
      <c r="B554" s="839"/>
      <c r="C554" s="845"/>
      <c r="D554" s="846"/>
      <c r="E554" s="846"/>
      <c r="F554" s="846"/>
      <c r="G554" s="790"/>
      <c r="H554" s="790"/>
      <c r="I554" s="790"/>
      <c r="J554" s="790"/>
      <c r="K554" s="790"/>
      <c r="L554" s="832"/>
    </row>
    <row r="555" spans="1:12" ht="27" hidden="1" customHeight="1">
      <c r="A555" s="839"/>
      <c r="B555" s="839"/>
      <c r="C555" s="845"/>
      <c r="D555" s="846"/>
      <c r="E555" s="846"/>
      <c r="F555" s="846"/>
      <c r="G555" s="790"/>
      <c r="H555" s="790"/>
      <c r="I555" s="790"/>
      <c r="J555" s="790"/>
      <c r="K555" s="790"/>
      <c r="L555" s="832"/>
    </row>
    <row r="556" spans="1:12" ht="27" hidden="1" customHeight="1">
      <c r="A556" s="384"/>
      <c r="B556" s="1064" t="s">
        <v>38</v>
      </c>
      <c r="C556" s="1065"/>
      <c r="D556" s="1066"/>
      <c r="E556" s="835"/>
      <c r="F556" s="893">
        <f>SUM(F536:F555)</f>
        <v>0</v>
      </c>
      <c r="G556" s="830"/>
      <c r="H556" s="830"/>
      <c r="I556" s="830"/>
      <c r="J556" s="830"/>
      <c r="K556" s="830"/>
      <c r="L556" s="831"/>
    </row>
    <row r="557" spans="1:12" ht="27" hidden="1" customHeight="1">
      <c r="A557" s="839"/>
      <c r="B557" s="839"/>
      <c r="C557" s="825"/>
      <c r="D557" s="826"/>
      <c r="E557" s="826"/>
      <c r="F557" s="826"/>
      <c r="G557" s="826"/>
      <c r="H557" s="826"/>
      <c r="I557" s="827"/>
      <c r="J557" s="827"/>
      <c r="K557" s="827"/>
      <c r="L557" s="828"/>
    </row>
    <row r="558" spans="1:12" ht="27" hidden="1" customHeight="1">
      <c r="A558" s="839"/>
      <c r="B558" s="839"/>
      <c r="C558" s="829"/>
      <c r="D558" s="826"/>
      <c r="E558" s="826"/>
      <c r="F558" s="826"/>
      <c r="G558" s="826"/>
      <c r="H558" s="826"/>
      <c r="I558" s="830"/>
      <c r="J558" s="830"/>
      <c r="K558" s="830"/>
      <c r="L558" s="831"/>
    </row>
    <row r="559" spans="1:12" ht="27" hidden="1" customHeight="1">
      <c r="A559" s="839"/>
      <c r="B559" s="839"/>
      <c r="C559" s="825"/>
      <c r="D559" s="826"/>
      <c r="E559" s="826"/>
      <c r="F559" s="826"/>
      <c r="G559" s="826"/>
      <c r="H559" s="826"/>
      <c r="I559" s="790"/>
      <c r="J559" s="790"/>
      <c r="K559" s="790"/>
      <c r="L559" s="832"/>
    </row>
    <row r="560" spans="1:12" ht="27" hidden="1" customHeight="1">
      <c r="A560" s="839"/>
      <c r="B560" s="839"/>
      <c r="C560" s="825"/>
      <c r="D560" s="826"/>
      <c r="E560" s="826"/>
      <c r="F560" s="826"/>
      <c r="G560" s="826"/>
      <c r="H560" s="826"/>
      <c r="I560" s="827"/>
      <c r="J560" s="827"/>
      <c r="K560" s="827"/>
      <c r="L560" s="828"/>
    </row>
    <row r="561" spans="1:12" ht="27" hidden="1" customHeight="1">
      <c r="A561" s="839"/>
      <c r="B561" s="839"/>
      <c r="C561" s="825"/>
      <c r="D561" s="826"/>
      <c r="E561" s="826"/>
      <c r="F561" s="826"/>
      <c r="G561" s="826"/>
      <c r="H561" s="826"/>
      <c r="I561" s="827"/>
      <c r="J561" s="827"/>
      <c r="K561" s="827"/>
      <c r="L561" s="828"/>
    </row>
    <row r="562" spans="1:12" ht="27" hidden="1" customHeight="1">
      <c r="A562" s="839"/>
      <c r="B562" s="839"/>
      <c r="C562" s="825"/>
      <c r="D562" s="826"/>
      <c r="E562" s="826"/>
      <c r="F562" s="826"/>
      <c r="G562" s="826"/>
      <c r="H562" s="826"/>
      <c r="I562" s="827"/>
      <c r="J562" s="827"/>
      <c r="K562" s="827"/>
      <c r="L562" s="828"/>
    </row>
    <row r="563" spans="1:12" ht="27" hidden="1" customHeight="1">
      <c r="A563" s="839"/>
      <c r="B563" s="839"/>
      <c r="C563" s="825"/>
      <c r="D563" s="826"/>
      <c r="E563" s="826"/>
      <c r="F563" s="826"/>
      <c r="G563" s="826"/>
      <c r="H563" s="826"/>
      <c r="I563" s="827"/>
      <c r="J563" s="827"/>
      <c r="K563" s="827"/>
      <c r="L563" s="828"/>
    </row>
    <row r="564" spans="1:12" ht="27" hidden="1" customHeight="1">
      <c r="A564" s="839"/>
      <c r="B564" s="839"/>
      <c r="C564" s="843"/>
      <c r="D564" s="844"/>
      <c r="E564" s="844"/>
      <c r="F564" s="844"/>
      <c r="G564" s="827"/>
      <c r="H564" s="827"/>
      <c r="I564" s="827"/>
      <c r="J564" s="827"/>
      <c r="K564" s="827"/>
      <c r="L564" s="828"/>
    </row>
    <row r="565" spans="1:12" ht="27" hidden="1" customHeight="1">
      <c r="A565" s="839"/>
      <c r="B565" s="839"/>
      <c r="C565" s="845"/>
      <c r="D565" s="846"/>
      <c r="E565" s="846"/>
      <c r="F565" s="846"/>
      <c r="G565" s="827"/>
      <c r="H565" s="840"/>
      <c r="I565" s="827"/>
      <c r="J565" s="827"/>
      <c r="K565" s="827"/>
      <c r="L565" s="828"/>
    </row>
    <row r="566" spans="1:12" ht="27" hidden="1" customHeight="1">
      <c r="A566" s="839"/>
      <c r="B566" s="839"/>
      <c r="C566" s="845"/>
      <c r="D566" s="846"/>
      <c r="E566" s="846"/>
      <c r="F566" s="846"/>
      <c r="G566" s="827"/>
      <c r="H566" s="827"/>
      <c r="I566" s="827"/>
      <c r="J566" s="827"/>
      <c r="K566" s="827"/>
      <c r="L566" s="828"/>
    </row>
    <row r="567" spans="1:12" ht="27" hidden="1" customHeight="1">
      <c r="A567" s="839"/>
      <c r="B567" s="839"/>
      <c r="C567" s="845"/>
      <c r="D567" s="846"/>
      <c r="E567" s="846"/>
      <c r="F567" s="846"/>
      <c r="G567" s="827"/>
      <c r="H567" s="827"/>
      <c r="I567" s="827"/>
      <c r="J567" s="827"/>
      <c r="K567" s="827"/>
      <c r="L567" s="828"/>
    </row>
    <row r="568" spans="1:12" ht="27" hidden="1" customHeight="1">
      <c r="A568" s="839"/>
      <c r="B568" s="839"/>
      <c r="C568" s="845"/>
      <c r="D568" s="846"/>
      <c r="E568" s="846"/>
      <c r="F568" s="846"/>
      <c r="G568" s="827"/>
      <c r="H568" s="827"/>
      <c r="I568" s="827"/>
      <c r="J568" s="827"/>
      <c r="K568" s="827"/>
      <c r="L568" s="828"/>
    </row>
    <row r="569" spans="1:12" ht="27" hidden="1" customHeight="1">
      <c r="A569" s="839"/>
      <c r="B569" s="839"/>
      <c r="C569" s="845"/>
      <c r="D569" s="846"/>
      <c r="E569" s="846"/>
      <c r="F569" s="846"/>
      <c r="G569" s="827"/>
      <c r="H569" s="841"/>
      <c r="I569" s="827"/>
      <c r="J569" s="827"/>
      <c r="K569" s="827"/>
      <c r="L569" s="828"/>
    </row>
    <row r="570" spans="1:12" ht="27" hidden="1" customHeight="1">
      <c r="A570" s="839"/>
      <c r="B570" s="839"/>
      <c r="C570" s="845"/>
      <c r="D570" s="846"/>
      <c r="E570" s="846"/>
      <c r="F570" s="846"/>
      <c r="G570" s="790"/>
      <c r="H570" s="842"/>
      <c r="I570" s="790"/>
      <c r="J570" s="790"/>
      <c r="K570" s="790"/>
      <c r="L570" s="832"/>
    </row>
    <row r="571" spans="1:12" ht="27" hidden="1" customHeight="1">
      <c r="A571" s="839"/>
      <c r="B571" s="839"/>
      <c r="C571" s="845"/>
      <c r="D571" s="846"/>
      <c r="E571" s="846"/>
      <c r="F571" s="846"/>
      <c r="G571" s="790"/>
      <c r="H571" s="790"/>
      <c r="I571" s="790"/>
      <c r="J571" s="790"/>
      <c r="K571" s="790"/>
      <c r="L571" s="832"/>
    </row>
    <row r="572" spans="1:12" ht="27" hidden="1" customHeight="1">
      <c r="A572" s="839"/>
      <c r="B572" s="839"/>
      <c r="C572" s="845"/>
      <c r="D572" s="846"/>
      <c r="E572" s="846"/>
      <c r="F572" s="846"/>
      <c r="G572" s="790"/>
      <c r="H572" s="790"/>
      <c r="I572" s="790"/>
      <c r="J572" s="790"/>
      <c r="K572" s="790"/>
      <c r="L572" s="832"/>
    </row>
    <row r="573" spans="1:12" ht="27" hidden="1" customHeight="1">
      <c r="A573" s="839"/>
      <c r="B573" s="839"/>
      <c r="C573" s="845"/>
      <c r="D573" s="846"/>
      <c r="E573" s="846"/>
      <c r="F573" s="846"/>
      <c r="G573" s="790"/>
      <c r="H573" s="790"/>
      <c r="I573" s="790"/>
      <c r="J573" s="790"/>
      <c r="K573" s="790"/>
      <c r="L573" s="832"/>
    </row>
    <row r="574" spans="1:12" ht="27" hidden="1" customHeight="1">
      <c r="A574" s="839"/>
      <c r="B574" s="839"/>
      <c r="C574" s="845"/>
      <c r="D574" s="846"/>
      <c r="E574" s="846"/>
      <c r="F574" s="846"/>
      <c r="G574" s="790"/>
      <c r="H574" s="790"/>
      <c r="I574" s="790"/>
      <c r="J574" s="790"/>
      <c r="K574" s="790"/>
      <c r="L574" s="832"/>
    </row>
    <row r="575" spans="1:12" ht="27" hidden="1" customHeight="1">
      <c r="A575" s="839"/>
      <c r="B575" s="839"/>
      <c r="C575" s="845"/>
      <c r="D575" s="846"/>
      <c r="E575" s="846"/>
      <c r="F575" s="846"/>
      <c r="G575" s="790"/>
      <c r="H575" s="790"/>
      <c r="I575" s="790"/>
      <c r="J575" s="790"/>
      <c r="K575" s="790"/>
      <c r="L575" s="832"/>
    </row>
    <row r="576" spans="1:12" ht="27" hidden="1" customHeight="1">
      <c r="A576" s="839"/>
      <c r="B576" s="839"/>
      <c r="C576" s="845"/>
      <c r="D576" s="846"/>
      <c r="E576" s="846"/>
      <c r="F576" s="846"/>
      <c r="G576" s="790"/>
      <c r="H576" s="790"/>
      <c r="I576" s="790"/>
      <c r="J576" s="790"/>
      <c r="K576" s="790"/>
      <c r="L576" s="832"/>
    </row>
    <row r="577" spans="1:12" ht="27" hidden="1" customHeight="1">
      <c r="A577" s="384"/>
      <c r="B577" s="1064" t="s">
        <v>38</v>
      </c>
      <c r="C577" s="1065"/>
      <c r="D577" s="1066"/>
      <c r="E577" s="835"/>
      <c r="F577" s="893">
        <f>SUM(F557:F576)</f>
        <v>0</v>
      </c>
      <c r="G577" s="830"/>
      <c r="H577" s="830"/>
      <c r="I577" s="830"/>
      <c r="J577" s="830"/>
      <c r="K577" s="830"/>
      <c r="L577" s="831"/>
    </row>
    <row r="578" spans="1:12" ht="27" hidden="1" customHeight="1">
      <c r="A578" s="839"/>
      <c r="B578" s="839"/>
      <c r="C578" s="825"/>
      <c r="D578" s="826"/>
      <c r="E578" s="826"/>
      <c r="F578" s="826"/>
      <c r="G578" s="826"/>
      <c r="H578" s="826"/>
      <c r="I578" s="827"/>
      <c r="J578" s="827"/>
      <c r="K578" s="827"/>
      <c r="L578" s="828"/>
    </row>
    <row r="579" spans="1:12" ht="27" hidden="1" customHeight="1">
      <c r="A579" s="839"/>
      <c r="B579" s="839"/>
      <c r="C579" s="829"/>
      <c r="D579" s="826"/>
      <c r="E579" s="826"/>
      <c r="F579" s="826"/>
      <c r="G579" s="826"/>
      <c r="H579" s="826"/>
      <c r="I579" s="830"/>
      <c r="J579" s="830"/>
      <c r="K579" s="830"/>
      <c r="L579" s="831"/>
    </row>
    <row r="580" spans="1:12" ht="27" hidden="1" customHeight="1">
      <c r="A580" s="839"/>
      <c r="B580" s="839"/>
      <c r="C580" s="825"/>
      <c r="D580" s="826"/>
      <c r="E580" s="826"/>
      <c r="F580" s="826"/>
      <c r="G580" s="826"/>
      <c r="H580" s="826"/>
      <c r="I580" s="790"/>
      <c r="J580" s="790"/>
      <c r="K580" s="790"/>
      <c r="L580" s="832"/>
    </row>
    <row r="581" spans="1:12" ht="27" hidden="1" customHeight="1">
      <c r="A581" s="839"/>
      <c r="B581" s="839"/>
      <c r="C581" s="825"/>
      <c r="D581" s="826"/>
      <c r="E581" s="826"/>
      <c r="F581" s="826"/>
      <c r="G581" s="826"/>
      <c r="H581" s="826"/>
      <c r="I581" s="827"/>
      <c r="J581" s="827"/>
      <c r="K581" s="827"/>
      <c r="L581" s="828"/>
    </row>
    <row r="582" spans="1:12" ht="27" hidden="1" customHeight="1">
      <c r="A582" s="839"/>
      <c r="B582" s="839"/>
      <c r="C582" s="825"/>
      <c r="D582" s="826"/>
      <c r="E582" s="826"/>
      <c r="F582" s="826"/>
      <c r="G582" s="826"/>
      <c r="H582" s="826"/>
      <c r="I582" s="827"/>
      <c r="J582" s="827"/>
      <c r="K582" s="827"/>
      <c r="L582" s="828"/>
    </row>
    <row r="583" spans="1:12" ht="27" hidden="1" customHeight="1">
      <c r="A583" s="839"/>
      <c r="B583" s="839"/>
      <c r="C583" s="825"/>
      <c r="D583" s="826"/>
      <c r="E583" s="826"/>
      <c r="F583" s="826"/>
      <c r="G583" s="826"/>
      <c r="H583" s="826"/>
      <c r="I583" s="827"/>
      <c r="J583" s="827"/>
      <c r="K583" s="827"/>
      <c r="L583" s="828"/>
    </row>
    <row r="584" spans="1:12" ht="27" hidden="1" customHeight="1">
      <c r="A584" s="839"/>
      <c r="B584" s="839"/>
      <c r="C584" s="825"/>
      <c r="D584" s="826"/>
      <c r="E584" s="826"/>
      <c r="F584" s="826"/>
      <c r="G584" s="826"/>
      <c r="H584" s="826"/>
      <c r="I584" s="827"/>
      <c r="J584" s="827"/>
      <c r="K584" s="827"/>
      <c r="L584" s="828"/>
    </row>
    <row r="585" spans="1:12" ht="27" hidden="1" customHeight="1">
      <c r="A585" s="839"/>
      <c r="B585" s="839"/>
      <c r="C585" s="843"/>
      <c r="D585" s="844"/>
      <c r="E585" s="844"/>
      <c r="F585" s="844"/>
      <c r="G585" s="827"/>
      <c r="H585" s="827"/>
      <c r="I585" s="827"/>
      <c r="J585" s="827"/>
      <c r="K585" s="827"/>
      <c r="L585" s="828"/>
    </row>
    <row r="586" spans="1:12" ht="27" hidden="1" customHeight="1">
      <c r="A586" s="839"/>
      <c r="B586" s="839"/>
      <c r="C586" s="845"/>
      <c r="D586" s="846"/>
      <c r="E586" s="846"/>
      <c r="F586" s="846"/>
      <c r="G586" s="827"/>
      <c r="H586" s="840"/>
      <c r="I586" s="827"/>
      <c r="J586" s="827"/>
      <c r="K586" s="827"/>
      <c r="L586" s="828"/>
    </row>
    <row r="587" spans="1:12" ht="27" hidden="1" customHeight="1">
      <c r="A587" s="839"/>
      <c r="B587" s="839"/>
      <c r="C587" s="845"/>
      <c r="D587" s="846"/>
      <c r="E587" s="846"/>
      <c r="F587" s="846"/>
      <c r="G587" s="827"/>
      <c r="H587" s="827"/>
      <c r="I587" s="827"/>
      <c r="J587" s="827"/>
      <c r="K587" s="827"/>
      <c r="L587" s="828"/>
    </row>
    <row r="588" spans="1:12" ht="27" hidden="1" customHeight="1">
      <c r="A588" s="839"/>
      <c r="B588" s="839"/>
      <c r="C588" s="845"/>
      <c r="D588" s="846"/>
      <c r="E588" s="846"/>
      <c r="F588" s="846"/>
      <c r="G588" s="827"/>
      <c r="H588" s="827"/>
      <c r="I588" s="827"/>
      <c r="J588" s="827"/>
      <c r="K588" s="827"/>
      <c r="L588" s="828"/>
    </row>
    <row r="589" spans="1:12" ht="27" hidden="1" customHeight="1">
      <c r="A589" s="839"/>
      <c r="B589" s="839"/>
      <c r="C589" s="845"/>
      <c r="D589" s="846"/>
      <c r="E589" s="846"/>
      <c r="F589" s="846"/>
      <c r="G589" s="827"/>
      <c r="H589" s="827"/>
      <c r="I589" s="827"/>
      <c r="J589" s="827"/>
      <c r="K589" s="827"/>
      <c r="L589" s="828"/>
    </row>
    <row r="590" spans="1:12" ht="27" hidden="1" customHeight="1">
      <c r="A590" s="839"/>
      <c r="B590" s="839"/>
      <c r="C590" s="845"/>
      <c r="D590" s="846"/>
      <c r="E590" s="846"/>
      <c r="F590" s="846"/>
      <c r="G590" s="827"/>
      <c r="H590" s="841"/>
      <c r="I590" s="827"/>
      <c r="J590" s="827"/>
      <c r="K590" s="827"/>
      <c r="L590" s="828"/>
    </row>
    <row r="591" spans="1:12" ht="27" hidden="1" customHeight="1">
      <c r="A591" s="839"/>
      <c r="B591" s="839"/>
      <c r="C591" s="845"/>
      <c r="D591" s="846"/>
      <c r="E591" s="846"/>
      <c r="F591" s="846"/>
      <c r="G591" s="790"/>
      <c r="H591" s="842"/>
      <c r="I591" s="790"/>
      <c r="J591" s="790"/>
      <c r="K591" s="790"/>
      <c r="L591" s="832"/>
    </row>
    <row r="592" spans="1:12" ht="27" hidden="1" customHeight="1">
      <c r="A592" s="839"/>
      <c r="B592" s="839"/>
      <c r="C592" s="845"/>
      <c r="D592" s="846"/>
      <c r="E592" s="846"/>
      <c r="F592" s="846"/>
      <c r="G592" s="790"/>
      <c r="H592" s="790"/>
      <c r="I592" s="790"/>
      <c r="J592" s="790"/>
      <c r="K592" s="790"/>
      <c r="L592" s="832"/>
    </row>
    <row r="593" spans="1:12" ht="27" hidden="1" customHeight="1">
      <c r="A593" s="839"/>
      <c r="B593" s="839"/>
      <c r="C593" s="845"/>
      <c r="D593" s="846"/>
      <c r="E593" s="846"/>
      <c r="F593" s="846"/>
      <c r="G593" s="790"/>
      <c r="H593" s="790"/>
      <c r="I593" s="790"/>
      <c r="J593" s="790"/>
      <c r="K593" s="790"/>
      <c r="L593" s="832"/>
    </row>
    <row r="594" spans="1:12" ht="27" hidden="1" customHeight="1">
      <c r="A594" s="839"/>
      <c r="B594" s="839"/>
      <c r="C594" s="845"/>
      <c r="D594" s="846"/>
      <c r="E594" s="846"/>
      <c r="F594" s="846"/>
      <c r="G594" s="790"/>
      <c r="H594" s="790"/>
      <c r="I594" s="790"/>
      <c r="J594" s="790"/>
      <c r="K594" s="790"/>
      <c r="L594" s="832"/>
    </row>
    <row r="595" spans="1:12" ht="27" hidden="1" customHeight="1">
      <c r="A595" s="839"/>
      <c r="B595" s="839"/>
      <c r="C595" s="845"/>
      <c r="D595" s="846"/>
      <c r="E595" s="846"/>
      <c r="F595" s="846"/>
      <c r="G595" s="790"/>
      <c r="H595" s="790"/>
      <c r="I595" s="790"/>
      <c r="J595" s="790"/>
      <c r="K595" s="790"/>
      <c r="L595" s="832"/>
    </row>
    <row r="596" spans="1:12" ht="27" hidden="1" customHeight="1">
      <c r="A596" s="839"/>
      <c r="B596" s="839"/>
      <c r="C596" s="845"/>
      <c r="D596" s="846"/>
      <c r="E596" s="846"/>
      <c r="F596" s="846"/>
      <c r="G596" s="790"/>
      <c r="H596" s="790"/>
      <c r="I596" s="790"/>
      <c r="J596" s="790"/>
      <c r="K596" s="790"/>
      <c r="L596" s="832"/>
    </row>
    <row r="597" spans="1:12" ht="27" hidden="1" customHeight="1">
      <c r="A597" s="839"/>
      <c r="B597" s="839"/>
      <c r="C597" s="845"/>
      <c r="D597" s="846"/>
      <c r="E597" s="846"/>
      <c r="F597" s="846"/>
      <c r="G597" s="790"/>
      <c r="H597" s="790"/>
      <c r="I597" s="790"/>
      <c r="J597" s="790"/>
      <c r="K597" s="790"/>
      <c r="L597" s="832"/>
    </row>
    <row r="598" spans="1:12" ht="27" hidden="1" customHeight="1">
      <c r="A598" s="384"/>
      <c r="B598" s="1064" t="s">
        <v>38</v>
      </c>
      <c r="C598" s="1065"/>
      <c r="D598" s="1066"/>
      <c r="E598" s="835"/>
      <c r="F598" s="893">
        <f>SUM(F578:F597)</f>
        <v>0</v>
      </c>
      <c r="G598" s="830"/>
      <c r="H598" s="830"/>
      <c r="I598" s="830"/>
      <c r="J598" s="830"/>
      <c r="K598" s="830"/>
      <c r="L598" s="831"/>
    </row>
    <row r="599" spans="1:12" ht="27" hidden="1" customHeight="1">
      <c r="A599" s="839"/>
      <c r="B599" s="839"/>
      <c r="C599" s="825"/>
      <c r="D599" s="826"/>
      <c r="E599" s="826"/>
      <c r="F599" s="826"/>
      <c r="G599" s="826"/>
      <c r="H599" s="826"/>
      <c r="I599" s="827"/>
      <c r="J599" s="827"/>
      <c r="K599" s="827"/>
      <c r="L599" s="828"/>
    </row>
    <row r="600" spans="1:12" ht="27" hidden="1" customHeight="1">
      <c r="A600" s="839"/>
      <c r="B600" s="839"/>
      <c r="C600" s="829"/>
      <c r="D600" s="826"/>
      <c r="E600" s="826"/>
      <c r="F600" s="826"/>
      <c r="G600" s="826"/>
      <c r="H600" s="826"/>
      <c r="I600" s="830"/>
      <c r="J600" s="830"/>
      <c r="K600" s="830"/>
      <c r="L600" s="831"/>
    </row>
    <row r="601" spans="1:12" ht="27" hidden="1" customHeight="1">
      <c r="A601" s="839"/>
      <c r="B601" s="839"/>
      <c r="C601" s="825"/>
      <c r="D601" s="826"/>
      <c r="E601" s="826"/>
      <c r="F601" s="826"/>
      <c r="G601" s="826"/>
      <c r="H601" s="826"/>
      <c r="I601" s="790"/>
      <c r="J601" s="790"/>
      <c r="K601" s="790"/>
      <c r="L601" s="832"/>
    </row>
    <row r="602" spans="1:12" ht="27" hidden="1" customHeight="1">
      <c r="A602" s="839"/>
      <c r="B602" s="839"/>
      <c r="C602" s="825"/>
      <c r="D602" s="826"/>
      <c r="E602" s="826"/>
      <c r="F602" s="826"/>
      <c r="G602" s="826"/>
      <c r="H602" s="826"/>
      <c r="I602" s="827"/>
      <c r="J602" s="827"/>
      <c r="K602" s="827"/>
      <c r="L602" s="828"/>
    </row>
    <row r="603" spans="1:12" ht="27" hidden="1" customHeight="1">
      <c r="A603" s="839"/>
      <c r="B603" s="839"/>
      <c r="C603" s="825"/>
      <c r="D603" s="826"/>
      <c r="E603" s="826"/>
      <c r="F603" s="826"/>
      <c r="G603" s="826"/>
      <c r="H603" s="826"/>
      <c r="I603" s="827"/>
      <c r="J603" s="827"/>
      <c r="K603" s="827"/>
      <c r="L603" s="828"/>
    </row>
    <row r="604" spans="1:12" ht="27" hidden="1" customHeight="1">
      <c r="A604" s="839"/>
      <c r="B604" s="839"/>
      <c r="C604" s="825"/>
      <c r="D604" s="826"/>
      <c r="E604" s="826"/>
      <c r="F604" s="826"/>
      <c r="G604" s="826"/>
      <c r="H604" s="826"/>
      <c r="I604" s="827"/>
      <c r="J604" s="827"/>
      <c r="K604" s="827"/>
      <c r="L604" s="828"/>
    </row>
    <row r="605" spans="1:12" ht="27" hidden="1" customHeight="1">
      <c r="A605" s="839"/>
      <c r="B605" s="839"/>
      <c r="C605" s="825"/>
      <c r="D605" s="826"/>
      <c r="E605" s="826"/>
      <c r="F605" s="826"/>
      <c r="G605" s="826"/>
      <c r="H605" s="826"/>
      <c r="I605" s="827"/>
      <c r="J605" s="827"/>
      <c r="K605" s="827"/>
      <c r="L605" s="828"/>
    </row>
    <row r="606" spans="1:12" ht="27" hidden="1" customHeight="1">
      <c r="A606" s="839"/>
      <c r="B606" s="839"/>
      <c r="C606" s="843"/>
      <c r="D606" s="844"/>
      <c r="E606" s="844"/>
      <c r="F606" s="844"/>
      <c r="G606" s="827"/>
      <c r="H606" s="827"/>
      <c r="I606" s="827"/>
      <c r="J606" s="827"/>
      <c r="K606" s="827"/>
      <c r="L606" s="828"/>
    </row>
    <row r="607" spans="1:12" ht="27" hidden="1" customHeight="1">
      <c r="A607" s="839"/>
      <c r="B607" s="839"/>
      <c r="C607" s="845"/>
      <c r="D607" s="846"/>
      <c r="E607" s="846"/>
      <c r="F607" s="846"/>
      <c r="G607" s="827"/>
      <c r="H607" s="840"/>
      <c r="I607" s="827"/>
      <c r="J607" s="827"/>
      <c r="K607" s="827"/>
      <c r="L607" s="828"/>
    </row>
    <row r="608" spans="1:12" ht="27" hidden="1" customHeight="1">
      <c r="A608" s="839"/>
      <c r="B608" s="839"/>
      <c r="C608" s="845"/>
      <c r="D608" s="846"/>
      <c r="E608" s="846"/>
      <c r="F608" s="846"/>
      <c r="G608" s="827"/>
      <c r="H608" s="827"/>
      <c r="I608" s="827"/>
      <c r="J608" s="827"/>
      <c r="K608" s="827"/>
      <c r="L608" s="828"/>
    </row>
    <row r="609" spans="1:12" ht="27" hidden="1" customHeight="1">
      <c r="A609" s="839"/>
      <c r="B609" s="839"/>
      <c r="C609" s="845"/>
      <c r="D609" s="846"/>
      <c r="E609" s="846"/>
      <c r="F609" s="846"/>
      <c r="G609" s="827"/>
      <c r="H609" s="827"/>
      <c r="I609" s="827"/>
      <c r="J609" s="827"/>
      <c r="K609" s="827"/>
      <c r="L609" s="828"/>
    </row>
    <row r="610" spans="1:12" ht="27" hidden="1" customHeight="1">
      <c r="A610" s="839"/>
      <c r="B610" s="839"/>
      <c r="C610" s="845"/>
      <c r="D610" s="846"/>
      <c r="E610" s="846"/>
      <c r="F610" s="846"/>
      <c r="G610" s="827"/>
      <c r="H610" s="827"/>
      <c r="I610" s="827"/>
      <c r="J610" s="827"/>
      <c r="K610" s="827"/>
      <c r="L610" s="828"/>
    </row>
    <row r="611" spans="1:12" ht="27" hidden="1" customHeight="1">
      <c r="A611" s="839"/>
      <c r="B611" s="839"/>
      <c r="C611" s="845"/>
      <c r="D611" s="846"/>
      <c r="E611" s="846"/>
      <c r="F611" s="846"/>
      <c r="G611" s="827"/>
      <c r="H611" s="841"/>
      <c r="I611" s="827"/>
      <c r="J611" s="827"/>
      <c r="K611" s="827"/>
      <c r="L611" s="828"/>
    </row>
    <row r="612" spans="1:12" ht="27" hidden="1" customHeight="1">
      <c r="A612" s="839"/>
      <c r="B612" s="839"/>
      <c r="C612" s="845"/>
      <c r="D612" s="846"/>
      <c r="E612" s="846"/>
      <c r="F612" s="846"/>
      <c r="G612" s="790"/>
      <c r="H612" s="842"/>
      <c r="I612" s="790"/>
      <c r="J612" s="790"/>
      <c r="K612" s="790"/>
      <c r="L612" s="832"/>
    </row>
    <row r="613" spans="1:12" ht="27" hidden="1" customHeight="1">
      <c r="A613" s="839"/>
      <c r="B613" s="839"/>
      <c r="C613" s="845"/>
      <c r="D613" s="846"/>
      <c r="E613" s="846"/>
      <c r="F613" s="846"/>
      <c r="G613" s="790"/>
      <c r="H613" s="790"/>
      <c r="I613" s="790"/>
      <c r="J613" s="790"/>
      <c r="K613" s="790"/>
      <c r="L613" s="832"/>
    </row>
    <row r="614" spans="1:12" ht="27" hidden="1" customHeight="1">
      <c r="A614" s="839"/>
      <c r="B614" s="839"/>
      <c r="C614" s="845"/>
      <c r="D614" s="846"/>
      <c r="E614" s="846"/>
      <c r="F614" s="846"/>
      <c r="G614" s="790"/>
      <c r="H614" s="790"/>
      <c r="I614" s="790"/>
      <c r="J614" s="790"/>
      <c r="K614" s="790"/>
      <c r="L614" s="832"/>
    </row>
    <row r="615" spans="1:12" ht="27" hidden="1" customHeight="1">
      <c r="A615" s="839"/>
      <c r="B615" s="839"/>
      <c r="C615" s="845"/>
      <c r="D615" s="846"/>
      <c r="E615" s="846"/>
      <c r="F615" s="846"/>
      <c r="G615" s="790"/>
      <c r="H615" s="790"/>
      <c r="I615" s="790"/>
      <c r="J615" s="790"/>
      <c r="K615" s="790"/>
      <c r="L615" s="832"/>
    </row>
    <row r="616" spans="1:12" ht="27" hidden="1" customHeight="1">
      <c r="A616" s="839"/>
      <c r="B616" s="839"/>
      <c r="C616" s="845"/>
      <c r="D616" s="846"/>
      <c r="E616" s="846"/>
      <c r="F616" s="846"/>
      <c r="G616" s="790"/>
      <c r="H616" s="790"/>
      <c r="I616" s="790"/>
      <c r="J616" s="790"/>
      <c r="K616" s="790"/>
      <c r="L616" s="832"/>
    </row>
    <row r="617" spans="1:12" ht="27" hidden="1" customHeight="1">
      <c r="A617" s="839"/>
      <c r="B617" s="839"/>
      <c r="C617" s="845"/>
      <c r="D617" s="846"/>
      <c r="E617" s="846"/>
      <c r="F617" s="846"/>
      <c r="G617" s="790"/>
      <c r="H617" s="790"/>
      <c r="I617" s="790"/>
      <c r="J617" s="790"/>
      <c r="K617" s="790"/>
      <c r="L617" s="832"/>
    </row>
    <row r="618" spans="1:12" ht="27" hidden="1" customHeight="1">
      <c r="A618" s="839"/>
      <c r="B618" s="839"/>
      <c r="C618" s="845"/>
      <c r="D618" s="846"/>
      <c r="E618" s="846"/>
      <c r="F618" s="846"/>
      <c r="G618" s="790"/>
      <c r="H618" s="790"/>
      <c r="I618" s="790"/>
      <c r="J618" s="790"/>
      <c r="K618" s="790"/>
      <c r="L618" s="832"/>
    </row>
    <row r="619" spans="1:12" ht="27" hidden="1" customHeight="1">
      <c r="A619" s="384"/>
      <c r="B619" s="1064" t="s">
        <v>38</v>
      </c>
      <c r="C619" s="1065"/>
      <c r="D619" s="1066"/>
      <c r="E619" s="835"/>
      <c r="F619" s="893">
        <f>SUM(F599:F618)</f>
        <v>0</v>
      </c>
      <c r="G619" s="830"/>
      <c r="H619" s="830"/>
      <c r="I619" s="830"/>
      <c r="J619" s="830"/>
      <c r="K619" s="830"/>
      <c r="L619" s="831"/>
    </row>
  </sheetData>
  <autoFilter ref="B6:AE93"/>
  <mergeCells count="30">
    <mergeCell ref="S2:S3"/>
    <mergeCell ref="S5:S6"/>
    <mergeCell ref="I5:K5"/>
    <mergeCell ref="I3:L3"/>
    <mergeCell ref="B430:D430"/>
    <mergeCell ref="B409:D409"/>
    <mergeCell ref="B262:D262"/>
    <mergeCell ref="B283:D283"/>
    <mergeCell ref="B304:D304"/>
    <mergeCell ref="B346:D346"/>
    <mergeCell ref="B367:D367"/>
    <mergeCell ref="B388:D388"/>
    <mergeCell ref="A51:D51"/>
    <mergeCell ref="A46:D46"/>
    <mergeCell ref="A26:D26"/>
    <mergeCell ref="A50:D50"/>
    <mergeCell ref="B1:L1"/>
    <mergeCell ref="B220:D220"/>
    <mergeCell ref="B241:D241"/>
    <mergeCell ref="B619:D619"/>
    <mergeCell ref="B493:D493"/>
    <mergeCell ref="B514:D514"/>
    <mergeCell ref="B535:D535"/>
    <mergeCell ref="B556:D556"/>
    <mergeCell ref="B598:D598"/>
    <mergeCell ref="B577:D577"/>
    <mergeCell ref="B472:D472"/>
    <mergeCell ref="B325:D325"/>
    <mergeCell ref="B451:D451"/>
    <mergeCell ref="L5:L6"/>
  </mergeCells>
  <phoneticPr fontId="11" type="noConversion"/>
  <conditionalFormatting sqref="C11:C16">
    <cfRule type="duplicateValues" dxfId="8" priority="14" stopIfTrue="1"/>
  </conditionalFormatting>
  <conditionalFormatting sqref="C7:C10 C17:C23">
    <cfRule type="duplicateValues" dxfId="7" priority="20" stopIfTrue="1"/>
  </conditionalFormatting>
  <conditionalFormatting sqref="C38">
    <cfRule type="duplicateValues" dxfId="6" priority="7" stopIfTrue="1"/>
  </conditionalFormatting>
  <conditionalFormatting sqref="C41:C45 C47:C48">
    <cfRule type="duplicateValues" dxfId="5" priority="3" stopIfTrue="1"/>
  </conditionalFormatting>
  <conditionalFormatting sqref="C41:C45 C47:C48">
    <cfRule type="duplicateValues" dxfId="4" priority="4" stopIfTrue="1"/>
  </conditionalFormatting>
  <conditionalFormatting sqref="C40">
    <cfRule type="duplicateValues" dxfId="3" priority="1" stopIfTrue="1"/>
  </conditionalFormatting>
  <conditionalFormatting sqref="C40">
    <cfRule type="duplicateValues" dxfId="2" priority="2" stopIfTrue="1"/>
  </conditionalFormatting>
  <conditionalFormatting sqref="C39 C49">
    <cfRule type="duplicateValues" dxfId="1" priority="25" stopIfTrue="1"/>
  </conditionalFormatting>
  <conditionalFormatting sqref="C23:C25 C49 C27:C39">
    <cfRule type="duplicateValues" dxfId="0" priority="27" stopIfTrue="1"/>
  </conditionalFormatting>
  <printOptions horizontalCentered="1"/>
  <pageMargins left="0.19685039370078741" right="0.19685039370078741" top="1.1811023622047245" bottom="0.59055118110236227" header="0.59055118110236227" footer="0.19685039370078741"/>
  <pageSetup paperSize="9" scale="9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C552"/>
  <sheetViews>
    <sheetView showGridLines="0" showZeros="0" view="pageBreakPreview" zoomScaleSheetLayoutView="100" workbookViewId="0">
      <pane ySplit="6" topLeftCell="A7" activePane="bottomLeft" state="frozen"/>
      <selection pane="bottomLeft" activeCell="I8" sqref="I8"/>
    </sheetView>
  </sheetViews>
  <sheetFormatPr defaultRowHeight="11.25"/>
  <cols>
    <col min="1" max="1" width="3.77734375" style="384" customWidth="1"/>
    <col min="2" max="3" width="6.77734375" style="384" customWidth="1"/>
    <col min="4" max="4" width="6.77734375" style="538" customWidth="1"/>
    <col min="5" max="5" width="3.77734375" style="384" customWidth="1"/>
    <col min="6" max="6" width="6.77734375" style="384" customWidth="1"/>
    <col min="7" max="7" width="6.77734375" style="430" customWidth="1"/>
    <col min="8" max="8" width="7.77734375" style="384" customWidth="1"/>
    <col min="9" max="9" width="14.77734375" style="384" customWidth="1"/>
    <col min="10" max="10" width="6.77734375" style="384" customWidth="1"/>
    <col min="11" max="11" width="9.77734375" style="384" customWidth="1"/>
    <col min="12" max="12" width="6.33203125" style="384" customWidth="1"/>
    <col min="13" max="13" width="4.77734375" style="685" customWidth="1"/>
    <col min="14" max="14" width="10.77734375" style="405" customWidth="1"/>
    <col min="15" max="16" width="9.77734375" style="384" customWidth="1"/>
    <col min="17" max="17" width="7.77734375" style="384" customWidth="1"/>
    <col min="18" max="21" width="9.77734375" style="384" customWidth="1"/>
    <col min="22" max="22" width="10.77734375" style="384" customWidth="1"/>
    <col min="23" max="16384" width="8.88671875" style="384"/>
  </cols>
  <sheetData>
    <row r="1" spans="1:29" s="771" customFormat="1" ht="30" customHeight="1">
      <c r="A1" s="1086" t="s">
        <v>0</v>
      </c>
      <c r="B1" s="1086"/>
      <c r="C1" s="1086"/>
      <c r="D1" s="1086"/>
      <c r="E1" s="1086"/>
      <c r="F1" s="1086"/>
      <c r="G1" s="1086"/>
      <c r="H1" s="1086"/>
      <c r="I1" s="1086"/>
      <c r="J1" s="1086"/>
      <c r="K1" s="1086"/>
      <c r="L1" s="1086"/>
      <c r="M1" s="1086"/>
      <c r="N1" s="767"/>
      <c r="O1" s="768"/>
      <c r="P1" s="769"/>
      <c r="Q1" s="769"/>
      <c r="R1" s="703" t="s">
        <v>466</v>
      </c>
      <c r="S1" s="703" t="s">
        <v>467</v>
      </c>
      <c r="T1" s="703" t="s">
        <v>468</v>
      </c>
      <c r="U1" s="703" t="s">
        <v>469</v>
      </c>
      <c r="V1" s="703" t="s">
        <v>470</v>
      </c>
      <c r="W1" s="704" t="s">
        <v>471</v>
      </c>
      <c r="X1" s="770" t="s">
        <v>472</v>
      </c>
      <c r="Y1" s="770"/>
      <c r="Z1" s="770"/>
      <c r="AA1" s="770"/>
      <c r="AB1" s="770"/>
      <c r="AC1" s="770"/>
    </row>
    <row r="2" spans="1:29" ht="15" customHeight="1">
      <c r="A2" s="380"/>
      <c r="B2" s="380"/>
      <c r="C2" s="380"/>
      <c r="D2" s="513"/>
      <c r="E2" s="381"/>
      <c r="F2" s="381"/>
      <c r="G2" s="382"/>
      <c r="H2" s="381"/>
      <c r="I2" s="381"/>
      <c r="J2" s="381"/>
      <c r="K2" s="381"/>
      <c r="L2" s="381"/>
      <c r="M2" s="675"/>
      <c r="N2" s="700"/>
      <c r="O2" s="701"/>
      <c r="P2" s="702"/>
      <c r="Q2" s="1072" t="s">
        <v>473</v>
      </c>
      <c r="R2" s="703" t="s">
        <v>474</v>
      </c>
      <c r="S2" s="706">
        <v>1.5</v>
      </c>
      <c r="T2" s="706">
        <v>1.5</v>
      </c>
      <c r="U2" s="706">
        <v>1.4</v>
      </c>
      <c r="V2" s="706">
        <v>2</v>
      </c>
      <c r="W2" s="706">
        <v>2</v>
      </c>
      <c r="X2" s="707" t="s">
        <v>475</v>
      </c>
      <c r="Y2" s="705"/>
      <c r="Z2" s="705"/>
      <c r="AA2" s="705"/>
      <c r="AB2" s="705"/>
      <c r="AC2" s="705"/>
    </row>
    <row r="3" spans="1:29" ht="15" customHeight="1">
      <c r="A3" s="385"/>
      <c r="B3" s="385"/>
      <c r="C3" s="385"/>
      <c r="D3" s="519"/>
      <c r="E3" s="385"/>
      <c r="F3" s="385"/>
      <c r="G3" s="387"/>
      <c r="H3" s="385"/>
      <c r="I3" s="385"/>
      <c r="J3" s="1087" t="s">
        <v>510</v>
      </c>
      <c r="K3" s="1087"/>
      <c r="L3" s="1087"/>
      <c r="M3" s="1087"/>
      <c r="N3" s="708"/>
      <c r="O3" s="709"/>
      <c r="P3" s="710"/>
      <c r="Q3" s="1073"/>
      <c r="R3" s="711" t="s">
        <v>476</v>
      </c>
      <c r="S3" s="711">
        <v>1.75</v>
      </c>
      <c r="T3" s="711">
        <v>1.75</v>
      </c>
      <c r="U3" s="712">
        <v>1.5</v>
      </c>
      <c r="V3" s="712">
        <v>2.5</v>
      </c>
      <c r="W3" s="712">
        <v>2.5</v>
      </c>
      <c r="X3" s="714" t="s">
        <v>477</v>
      </c>
      <c r="Y3" s="715"/>
      <c r="Z3" s="715"/>
      <c r="AA3" s="715"/>
      <c r="AB3" s="715"/>
      <c r="AC3" s="715"/>
    </row>
    <row r="4" spans="1:29" ht="10.15" customHeight="1" thickBot="1">
      <c r="A4" s="385"/>
      <c r="B4" s="385"/>
      <c r="C4" s="385"/>
      <c r="D4" s="519"/>
      <c r="E4" s="385"/>
      <c r="F4" s="385"/>
      <c r="G4" s="387"/>
      <c r="H4" s="385"/>
      <c r="I4" s="385"/>
      <c r="J4" s="385"/>
      <c r="K4" s="385"/>
      <c r="L4" s="385"/>
      <c r="M4" s="676"/>
      <c r="N4" s="716"/>
      <c r="O4" s="701"/>
      <c r="P4" s="702"/>
      <c r="Q4" s="702"/>
      <c r="R4" s="703"/>
      <c r="S4" s="703"/>
      <c r="T4" s="703"/>
      <c r="U4" s="706"/>
      <c r="V4" s="706"/>
      <c r="W4" s="706"/>
      <c r="X4" s="705"/>
      <c r="Y4" s="705"/>
      <c r="Z4" s="705"/>
      <c r="AA4" s="705"/>
      <c r="AB4" s="705"/>
      <c r="AC4" s="705"/>
    </row>
    <row r="5" spans="1:29" ht="30" customHeight="1" thickTop="1" thickBot="1">
      <c r="A5" s="389" t="s">
        <v>25</v>
      </c>
      <c r="B5" s="737" t="s">
        <v>494</v>
      </c>
      <c r="C5" s="737" t="s">
        <v>494</v>
      </c>
      <c r="D5" s="525" t="s">
        <v>26</v>
      </c>
      <c r="E5" s="389" t="s">
        <v>27</v>
      </c>
      <c r="F5" s="389" t="s">
        <v>28</v>
      </c>
      <c r="G5" s="389" t="s">
        <v>29</v>
      </c>
      <c r="H5" s="390" t="s">
        <v>31</v>
      </c>
      <c r="I5" s="390"/>
      <c r="J5" s="1088" t="s">
        <v>32</v>
      </c>
      <c r="K5" s="1089"/>
      <c r="L5" s="1090"/>
      <c r="M5" s="677" t="s">
        <v>21</v>
      </c>
      <c r="N5" s="717"/>
      <c r="O5" s="701"/>
      <c r="P5" s="718" t="s">
        <v>478</v>
      </c>
      <c r="Q5" s="1080" t="s">
        <v>479</v>
      </c>
      <c r="R5" s="711" t="s">
        <v>480</v>
      </c>
      <c r="S5" s="719">
        <v>1.75</v>
      </c>
      <c r="T5" s="719">
        <v>1.75</v>
      </c>
      <c r="U5" s="720">
        <v>1.65</v>
      </c>
      <c r="V5" s="720">
        <v>2.2999999999999998</v>
      </c>
      <c r="W5" s="720">
        <v>2.2999999999999998</v>
      </c>
      <c r="X5" s="721" t="s">
        <v>481</v>
      </c>
      <c r="Y5" s="721" t="s">
        <v>482</v>
      </c>
      <c r="Z5" s="721" t="s">
        <v>7</v>
      </c>
      <c r="AA5" s="721" t="s">
        <v>483</v>
      </c>
      <c r="AB5" s="721" t="s">
        <v>8</v>
      </c>
      <c r="AC5" s="721" t="s">
        <v>23</v>
      </c>
    </row>
    <row r="6" spans="1:29" ht="30" customHeight="1" thickTop="1" thickBot="1">
      <c r="A6" s="392" t="s">
        <v>33</v>
      </c>
      <c r="B6" s="584" t="s">
        <v>496</v>
      </c>
      <c r="C6" s="584" t="s">
        <v>495</v>
      </c>
      <c r="D6" s="531"/>
      <c r="E6" s="393"/>
      <c r="F6" s="392" t="s">
        <v>309</v>
      </c>
      <c r="G6" s="392" t="s">
        <v>309</v>
      </c>
      <c r="H6" s="394" t="s">
        <v>35</v>
      </c>
      <c r="I6" s="394" t="s">
        <v>36</v>
      </c>
      <c r="J6" s="394" t="s">
        <v>35</v>
      </c>
      <c r="K6" s="394" t="s">
        <v>36</v>
      </c>
      <c r="L6" s="394" t="s">
        <v>37</v>
      </c>
      <c r="M6" s="678"/>
      <c r="N6" s="722"/>
      <c r="O6" s="723"/>
      <c r="P6" s="724"/>
      <c r="Q6" s="1080"/>
      <c r="R6" s="727" t="s">
        <v>484</v>
      </c>
      <c r="S6" s="728">
        <v>1.8</v>
      </c>
      <c r="T6" s="728">
        <v>1.8</v>
      </c>
      <c r="U6" s="729">
        <v>1.65</v>
      </c>
      <c r="V6" s="729">
        <v>2.5</v>
      </c>
      <c r="W6" s="729">
        <v>2.5</v>
      </c>
      <c r="X6" s="721" t="s">
        <v>485</v>
      </c>
      <c r="Y6" s="725">
        <v>1.8</v>
      </c>
      <c r="Z6" s="725">
        <v>1.8</v>
      </c>
      <c r="AA6" s="725">
        <v>1.65</v>
      </c>
      <c r="AB6" s="725">
        <v>2.5</v>
      </c>
      <c r="AC6" s="725">
        <v>2.5</v>
      </c>
    </row>
    <row r="7" spans="1:29" s="410" customFormat="1" ht="30" customHeight="1" thickTop="1">
      <c r="A7" s="612">
        <v>9</v>
      </c>
      <c r="B7" s="612" t="s">
        <v>497</v>
      </c>
      <c r="C7" s="612" t="s">
        <v>498</v>
      </c>
      <c r="D7" s="648" t="s">
        <v>493</v>
      </c>
      <c r="E7" s="648" t="s">
        <v>499</v>
      </c>
      <c r="F7" s="617">
        <v>6219</v>
      </c>
      <c r="G7" s="617">
        <v>2231</v>
      </c>
      <c r="H7" s="621" t="s">
        <v>500</v>
      </c>
      <c r="I7" s="621" t="s">
        <v>501</v>
      </c>
      <c r="J7" s="482"/>
      <c r="K7" s="760"/>
      <c r="L7" s="406"/>
      <c r="M7" s="679"/>
      <c r="N7" s="650" t="str">
        <f t="shared" ref="N7:N14" si="0">CONCATENATE(E7,H7)</f>
        <v>임공</v>
      </c>
      <c r="O7" s="408"/>
      <c r="P7" s="731" t="str">
        <f>S7&amp;T7&amp;U7&amp;V7&amp;W7</f>
        <v>0002.500</v>
      </c>
      <c r="Q7" s="732">
        <v>4</v>
      </c>
      <c r="R7" s="735" t="str">
        <f t="shared" ref="R7:R14" si="1">Q7&amp;E7</f>
        <v>4임</v>
      </c>
      <c r="S7" s="733">
        <f>IF($R7="4전","1.80",IF($R7="4과","1.80",IF($R7="4목","1.80",0)))</f>
        <v>0</v>
      </c>
      <c r="T7" s="733">
        <f>IF($R7="4답","1.80",0)</f>
        <v>0</v>
      </c>
      <c r="U7" s="733">
        <f>IF($R7="4대","1.65",IF($R7="4장","1.65",IF($R7="4창","1.65",0)))</f>
        <v>0</v>
      </c>
      <c r="V7" s="733" t="str">
        <f>IF($R7="4임","2.50",0)</f>
        <v>2.50</v>
      </c>
      <c r="W7" s="736">
        <f>IF($E7="전",0,IF($E7="답",0,IF($E7="대",0,IF($E7="임",0,IF($E7="과",0,IF($E7="목",0,IF($E7="장",0,IF($E7="창",0,2.5))))))))</f>
        <v>0</v>
      </c>
    </row>
    <row r="8" spans="1:29" s="410" customFormat="1" ht="30" customHeight="1">
      <c r="A8" s="612"/>
      <c r="B8" s="612"/>
      <c r="C8" s="612"/>
      <c r="D8" s="648"/>
      <c r="E8" s="648"/>
      <c r="F8" s="617"/>
      <c r="G8" s="617"/>
      <c r="H8" s="621"/>
      <c r="I8" s="621"/>
      <c r="J8" s="569"/>
      <c r="K8" s="761"/>
      <c r="L8" s="406"/>
      <c r="M8" s="679"/>
      <c r="N8" s="650" t="str">
        <f t="shared" si="0"/>
        <v/>
      </c>
      <c r="O8" s="408"/>
      <c r="P8" s="731" t="str">
        <f t="shared" ref="P8:P73" si="2">S8&amp;T8&amp;U8&amp;V8&amp;W8</f>
        <v>00002.5</v>
      </c>
      <c r="Q8" s="732">
        <v>4</v>
      </c>
      <c r="R8" s="735" t="str">
        <f t="shared" si="1"/>
        <v>4</v>
      </c>
      <c r="S8" s="733">
        <f t="shared" ref="S8:S75" si="3">IF($R8="4전","1.80",IF($R8="4과","1.80",IF($R8="4목","1.80",0)))</f>
        <v>0</v>
      </c>
      <c r="T8" s="733">
        <f t="shared" ref="T8:T75" si="4">IF($R8="4답","1.80",0)</f>
        <v>0</v>
      </c>
      <c r="U8" s="733">
        <f t="shared" ref="U8:U75" si="5">IF($R8="4대","1.65",IF($R8="4장","1.65",IF($R8="4창","1.65",0)))</f>
        <v>0</v>
      </c>
      <c r="V8" s="733">
        <f t="shared" ref="V8:V75" si="6">IF($R8="4임","2.50",0)</f>
        <v>0</v>
      </c>
      <c r="W8" s="736">
        <f t="shared" ref="W8:W75" si="7">IF($E8="전",0,IF($E8="답",0,IF($E8="대",0,IF($E8="임",0,IF($E8="과",0,IF($E8="목",0,IF($E8="장",0,IF($E8="창",0,2.5))))))))</f>
        <v>2.5</v>
      </c>
      <c r="X8" s="410">
        <v>0</v>
      </c>
    </row>
    <row r="9" spans="1:29" s="410" customFormat="1" ht="30" customHeight="1">
      <c r="A9" s="612"/>
      <c r="B9" s="612"/>
      <c r="C9" s="612"/>
      <c r="D9" s="648"/>
      <c r="E9" s="648"/>
      <c r="F9" s="617"/>
      <c r="G9" s="617"/>
      <c r="H9" s="621"/>
      <c r="I9" s="621"/>
      <c r="J9" s="482"/>
      <c r="K9" s="406"/>
      <c r="L9" s="406"/>
      <c r="M9" s="679"/>
      <c r="N9" s="650" t="str">
        <f t="shared" si="0"/>
        <v/>
      </c>
      <c r="O9" s="408"/>
      <c r="P9" s="731" t="str">
        <f t="shared" si="2"/>
        <v>00002.5</v>
      </c>
      <c r="Q9" s="732">
        <v>4</v>
      </c>
      <c r="R9" s="735" t="str">
        <f t="shared" si="1"/>
        <v>4</v>
      </c>
      <c r="S9" s="733">
        <f t="shared" si="3"/>
        <v>0</v>
      </c>
      <c r="T9" s="733">
        <f t="shared" si="4"/>
        <v>0</v>
      </c>
      <c r="U9" s="733">
        <f t="shared" si="5"/>
        <v>0</v>
      </c>
      <c r="V9" s="733">
        <f t="shared" si="6"/>
        <v>0</v>
      </c>
      <c r="W9" s="736">
        <f t="shared" si="7"/>
        <v>2.5</v>
      </c>
      <c r="X9" s="410">
        <v>0</v>
      </c>
    </row>
    <row r="10" spans="1:29" s="410" customFormat="1" ht="30" customHeight="1">
      <c r="A10" s="612"/>
      <c r="B10" s="612"/>
      <c r="C10" s="612"/>
      <c r="D10" s="648"/>
      <c r="E10" s="648"/>
      <c r="F10" s="617"/>
      <c r="G10" s="617"/>
      <c r="H10" s="621"/>
      <c r="I10" s="621"/>
      <c r="J10" s="482"/>
      <c r="K10" s="406"/>
      <c r="L10" s="406"/>
      <c r="M10" s="679"/>
      <c r="N10" s="650" t="str">
        <f t="shared" si="0"/>
        <v/>
      </c>
      <c r="O10" s="408"/>
      <c r="P10" s="731" t="str">
        <f t="shared" si="2"/>
        <v>00002.5</v>
      </c>
      <c r="Q10" s="732">
        <v>4</v>
      </c>
      <c r="R10" s="735" t="str">
        <f t="shared" si="1"/>
        <v>4</v>
      </c>
      <c r="S10" s="733">
        <f t="shared" si="3"/>
        <v>0</v>
      </c>
      <c r="T10" s="733">
        <f t="shared" si="4"/>
        <v>0</v>
      </c>
      <c r="U10" s="733">
        <f t="shared" si="5"/>
        <v>0</v>
      </c>
      <c r="V10" s="733">
        <f t="shared" si="6"/>
        <v>0</v>
      </c>
      <c r="W10" s="736">
        <f t="shared" si="7"/>
        <v>2.5</v>
      </c>
      <c r="X10" s="410">
        <v>0</v>
      </c>
    </row>
    <row r="11" spans="1:29" s="410" customFormat="1" ht="30" customHeight="1">
      <c r="A11" s="612"/>
      <c r="B11" s="612"/>
      <c r="C11" s="612"/>
      <c r="D11" s="648"/>
      <c r="E11" s="648"/>
      <c r="F11" s="617"/>
      <c r="G11" s="617"/>
      <c r="H11" s="621"/>
      <c r="I11" s="621"/>
      <c r="J11" s="664"/>
      <c r="K11" s="466"/>
      <c r="L11" s="406"/>
      <c r="M11" s="679"/>
      <c r="N11" s="650" t="str">
        <f t="shared" si="0"/>
        <v/>
      </c>
      <c r="O11" s="408"/>
      <c r="P11" s="731" t="str">
        <f t="shared" si="2"/>
        <v>00002.5</v>
      </c>
      <c r="Q11" s="732">
        <v>4</v>
      </c>
      <c r="R11" s="735" t="str">
        <f t="shared" si="1"/>
        <v>4</v>
      </c>
      <c r="S11" s="733">
        <f t="shared" si="3"/>
        <v>0</v>
      </c>
      <c r="T11" s="733">
        <f t="shared" si="4"/>
        <v>0</v>
      </c>
      <c r="U11" s="733">
        <f t="shared" si="5"/>
        <v>0</v>
      </c>
      <c r="V11" s="733">
        <f t="shared" si="6"/>
        <v>0</v>
      </c>
      <c r="W11" s="736">
        <f t="shared" si="7"/>
        <v>2.5</v>
      </c>
      <c r="X11" s="410">
        <v>0</v>
      </c>
    </row>
    <row r="12" spans="1:29" s="410" customFormat="1" ht="30" customHeight="1">
      <c r="A12" s="612"/>
      <c r="B12" s="612"/>
      <c r="C12" s="612"/>
      <c r="D12" s="648"/>
      <c r="E12" s="648"/>
      <c r="F12" s="617"/>
      <c r="G12" s="617"/>
      <c r="H12" s="621"/>
      <c r="I12" s="621"/>
      <c r="J12" s="482"/>
      <c r="K12" s="406"/>
      <c r="L12" s="406"/>
      <c r="M12" s="679"/>
      <c r="N12" s="650" t="str">
        <f t="shared" si="0"/>
        <v/>
      </c>
      <c r="O12" s="408"/>
      <c r="P12" s="731" t="str">
        <f t="shared" si="2"/>
        <v>00002.5</v>
      </c>
      <c r="Q12" s="732">
        <v>4</v>
      </c>
      <c r="R12" s="735" t="str">
        <f t="shared" si="1"/>
        <v>4</v>
      </c>
      <c r="S12" s="733">
        <f t="shared" si="3"/>
        <v>0</v>
      </c>
      <c r="T12" s="733">
        <f t="shared" si="4"/>
        <v>0</v>
      </c>
      <c r="U12" s="733">
        <f t="shared" si="5"/>
        <v>0</v>
      </c>
      <c r="V12" s="733">
        <f t="shared" si="6"/>
        <v>0</v>
      </c>
      <c r="W12" s="736">
        <f t="shared" si="7"/>
        <v>2.5</v>
      </c>
      <c r="X12" s="410">
        <v>0</v>
      </c>
    </row>
    <row r="13" spans="1:29" s="410" customFormat="1" ht="30" customHeight="1">
      <c r="A13" s="612"/>
      <c r="B13" s="612"/>
      <c r="C13" s="612"/>
      <c r="D13" s="648"/>
      <c r="E13" s="648"/>
      <c r="F13" s="617"/>
      <c r="G13" s="617"/>
      <c r="H13" s="621"/>
      <c r="I13" s="621"/>
      <c r="J13" s="406"/>
      <c r="K13" s="406"/>
      <c r="L13" s="406"/>
      <c r="M13" s="680"/>
      <c r="N13" s="650" t="str">
        <f t="shared" si="0"/>
        <v/>
      </c>
      <c r="O13" s="408"/>
      <c r="P13" s="731" t="str">
        <f t="shared" si="2"/>
        <v>00002.5</v>
      </c>
      <c r="Q13" s="732">
        <v>4</v>
      </c>
      <c r="R13" s="735" t="str">
        <f t="shared" si="1"/>
        <v>4</v>
      </c>
      <c r="S13" s="733">
        <f t="shared" si="3"/>
        <v>0</v>
      </c>
      <c r="T13" s="733">
        <f t="shared" si="4"/>
        <v>0</v>
      </c>
      <c r="U13" s="733">
        <f t="shared" si="5"/>
        <v>0</v>
      </c>
      <c r="V13" s="733">
        <f t="shared" si="6"/>
        <v>0</v>
      </c>
      <c r="W13" s="736">
        <f t="shared" si="7"/>
        <v>2.5</v>
      </c>
      <c r="X13" s="410">
        <v>0</v>
      </c>
    </row>
    <row r="14" spans="1:29" s="410" customFormat="1" ht="30" customHeight="1">
      <c r="A14" s="612"/>
      <c r="B14" s="612"/>
      <c r="C14" s="612"/>
      <c r="D14" s="648"/>
      <c r="E14" s="648"/>
      <c r="F14" s="617"/>
      <c r="G14" s="617"/>
      <c r="H14" s="621"/>
      <c r="I14" s="621"/>
      <c r="J14" s="467"/>
      <c r="K14" s="467"/>
      <c r="L14" s="406"/>
      <c r="M14" s="679"/>
      <c r="N14" s="650" t="str">
        <f t="shared" si="0"/>
        <v/>
      </c>
      <c r="O14" s="408"/>
      <c r="P14" s="731" t="str">
        <f t="shared" si="2"/>
        <v>00002.5</v>
      </c>
      <c r="Q14" s="732">
        <v>4</v>
      </c>
      <c r="R14" s="735" t="str">
        <f t="shared" si="1"/>
        <v>4</v>
      </c>
      <c r="S14" s="733">
        <f t="shared" si="3"/>
        <v>0</v>
      </c>
      <c r="T14" s="733">
        <f t="shared" si="4"/>
        <v>0</v>
      </c>
      <c r="U14" s="733">
        <f t="shared" si="5"/>
        <v>0</v>
      </c>
      <c r="V14" s="733">
        <f t="shared" si="6"/>
        <v>0</v>
      </c>
      <c r="W14" s="736">
        <f t="shared" si="7"/>
        <v>2.5</v>
      </c>
      <c r="X14" s="410">
        <v>0</v>
      </c>
    </row>
    <row r="15" spans="1:29" s="410" customFormat="1" ht="30" customHeight="1">
      <c r="A15" s="612"/>
      <c r="B15" s="612"/>
      <c r="C15" s="612"/>
      <c r="D15" s="648"/>
      <c r="E15" s="648"/>
      <c r="F15" s="617"/>
      <c r="G15" s="617"/>
      <c r="H15" s="621"/>
      <c r="I15" s="621"/>
      <c r="J15" s="467"/>
      <c r="K15" s="467"/>
      <c r="L15" s="406"/>
      <c r="M15" s="679"/>
      <c r="N15" s="650"/>
      <c r="O15" s="408"/>
      <c r="P15" s="731"/>
      <c r="Q15" s="732"/>
      <c r="R15" s="735"/>
      <c r="S15" s="733"/>
      <c r="T15" s="733"/>
      <c r="U15" s="733"/>
      <c r="V15" s="733"/>
      <c r="W15" s="736"/>
    </row>
    <row r="16" spans="1:29" s="410" customFormat="1" ht="30" customHeight="1">
      <c r="A16" s="612"/>
      <c r="B16" s="612"/>
      <c r="C16" s="612"/>
      <c r="D16" s="648"/>
      <c r="E16" s="648"/>
      <c r="F16" s="617"/>
      <c r="G16" s="617"/>
      <c r="H16" s="621"/>
      <c r="I16" s="621"/>
      <c r="J16" s="467"/>
      <c r="K16" s="467"/>
      <c r="L16" s="406"/>
      <c r="M16" s="679"/>
      <c r="N16" s="650"/>
      <c r="O16" s="408"/>
      <c r="P16" s="731"/>
      <c r="Q16" s="732"/>
      <c r="R16" s="735"/>
      <c r="S16" s="733"/>
      <c r="T16" s="733"/>
      <c r="U16" s="733"/>
      <c r="V16" s="733"/>
      <c r="W16" s="736"/>
    </row>
    <row r="17" spans="1:25" s="410" customFormat="1" ht="30" customHeight="1">
      <c r="A17" s="612"/>
      <c r="B17" s="612"/>
      <c r="C17" s="612"/>
      <c r="D17" s="648"/>
      <c r="E17" s="648"/>
      <c r="F17" s="617"/>
      <c r="G17" s="617"/>
      <c r="H17" s="621"/>
      <c r="I17" s="621"/>
      <c r="J17" s="467"/>
      <c r="K17" s="467"/>
      <c r="L17" s="406"/>
      <c r="M17" s="679"/>
      <c r="N17" s="650"/>
      <c r="O17" s="408"/>
      <c r="P17" s="731"/>
      <c r="Q17" s="732"/>
      <c r="R17" s="735"/>
      <c r="S17" s="733"/>
      <c r="T17" s="733"/>
      <c r="U17" s="733"/>
      <c r="V17" s="733"/>
      <c r="W17" s="736"/>
    </row>
    <row r="18" spans="1:25" s="410" customFormat="1" ht="30" customHeight="1">
      <c r="A18" s="612"/>
      <c r="B18" s="612"/>
      <c r="C18" s="612"/>
      <c r="D18" s="648"/>
      <c r="E18" s="648"/>
      <c r="F18" s="617"/>
      <c r="G18" s="617"/>
      <c r="H18" s="621"/>
      <c r="I18" s="621"/>
      <c r="J18" s="467"/>
      <c r="K18" s="467"/>
      <c r="L18" s="406"/>
      <c r="M18" s="679"/>
      <c r="N18" s="650"/>
      <c r="O18" s="408"/>
      <c r="P18" s="731"/>
      <c r="Q18" s="732"/>
      <c r="R18" s="735"/>
      <c r="S18" s="733"/>
      <c r="T18" s="733"/>
      <c r="U18" s="733"/>
      <c r="V18" s="733"/>
      <c r="W18" s="736"/>
    </row>
    <row r="19" spans="1:25" s="410" customFormat="1" ht="30" customHeight="1">
      <c r="A19" s="612"/>
      <c r="B19" s="612"/>
      <c r="C19" s="612"/>
      <c r="D19" s="648"/>
      <c r="E19" s="648"/>
      <c r="F19" s="617"/>
      <c r="G19" s="617"/>
      <c r="H19" s="621"/>
      <c r="I19" s="621"/>
      <c r="J19" s="467"/>
      <c r="K19" s="467"/>
      <c r="L19" s="406"/>
      <c r="M19" s="679"/>
      <c r="N19" s="650"/>
      <c r="O19" s="408"/>
      <c r="P19" s="731"/>
      <c r="Q19" s="732"/>
      <c r="R19" s="735"/>
      <c r="S19" s="733"/>
      <c r="T19" s="733"/>
      <c r="U19" s="733"/>
      <c r="V19" s="733"/>
      <c r="W19" s="736"/>
    </row>
    <row r="20" spans="1:25" s="410" customFormat="1" ht="30" customHeight="1">
      <c r="A20" s="612"/>
      <c r="B20" s="612"/>
      <c r="C20" s="612"/>
      <c r="D20" s="648"/>
      <c r="E20" s="648"/>
      <c r="F20" s="617"/>
      <c r="G20" s="617"/>
      <c r="H20" s="621"/>
      <c r="I20" s="621"/>
      <c r="J20" s="467"/>
      <c r="K20" s="467"/>
      <c r="L20" s="406"/>
      <c r="M20" s="679"/>
      <c r="N20" s="650"/>
      <c r="O20" s="408"/>
      <c r="P20" s="731"/>
      <c r="Q20" s="732"/>
      <c r="R20" s="735"/>
      <c r="S20" s="733"/>
      <c r="T20" s="733"/>
      <c r="U20" s="733"/>
      <c r="V20" s="733"/>
      <c r="W20" s="736"/>
    </row>
    <row r="21" spans="1:25" s="410" customFormat="1" ht="30" customHeight="1">
      <c r="A21" s="612"/>
      <c r="B21" s="612"/>
      <c r="C21" s="612"/>
      <c r="D21" s="648"/>
      <c r="E21" s="648"/>
      <c r="F21" s="617"/>
      <c r="G21" s="617"/>
      <c r="H21" s="621"/>
      <c r="I21" s="621"/>
      <c r="J21" s="467"/>
      <c r="K21" s="467"/>
      <c r="L21" s="406"/>
      <c r="M21" s="679"/>
      <c r="N21" s="650"/>
      <c r="O21" s="408"/>
      <c r="P21" s="731"/>
      <c r="Q21" s="732"/>
      <c r="R21" s="735"/>
      <c r="S21" s="733"/>
      <c r="T21" s="733"/>
      <c r="U21" s="733"/>
      <c r="V21" s="733"/>
      <c r="W21" s="736"/>
    </row>
    <row r="22" spans="1:25" s="410" customFormat="1" ht="30" customHeight="1">
      <c r="A22" s="612"/>
      <c r="B22" s="612"/>
      <c r="C22" s="612"/>
      <c r="D22" s="648"/>
      <c r="E22" s="648"/>
      <c r="F22" s="617"/>
      <c r="G22" s="617"/>
      <c r="H22" s="621"/>
      <c r="I22" s="621"/>
      <c r="J22" s="467"/>
      <c r="K22" s="467"/>
      <c r="L22" s="406"/>
      <c r="M22" s="679"/>
      <c r="N22" s="650"/>
      <c r="O22" s="408"/>
      <c r="P22" s="731"/>
      <c r="Q22" s="732"/>
      <c r="R22" s="735"/>
      <c r="S22" s="733"/>
      <c r="T22" s="733"/>
      <c r="U22" s="733"/>
      <c r="V22" s="733"/>
      <c r="W22" s="736"/>
    </row>
    <row r="23" spans="1:25" s="410" customFormat="1" ht="30" customHeight="1">
      <c r="A23" s="612"/>
      <c r="B23" s="612"/>
      <c r="C23" s="612"/>
      <c r="D23" s="648"/>
      <c r="E23" s="648"/>
      <c r="F23" s="617"/>
      <c r="G23" s="617"/>
      <c r="H23" s="621"/>
      <c r="I23" s="621"/>
      <c r="J23" s="467"/>
      <c r="K23" s="467"/>
      <c r="L23" s="406"/>
      <c r="M23" s="679"/>
      <c r="N23" s="650"/>
      <c r="O23" s="408"/>
      <c r="P23" s="731"/>
      <c r="Q23" s="732"/>
      <c r="R23" s="735"/>
      <c r="S23" s="733"/>
      <c r="T23" s="733"/>
      <c r="U23" s="733"/>
      <c r="V23" s="733"/>
      <c r="W23" s="736"/>
    </row>
    <row r="24" spans="1:25" s="410" customFormat="1" ht="30" customHeight="1">
      <c r="A24" s="612"/>
      <c r="B24" s="612"/>
      <c r="C24" s="612"/>
      <c r="D24" s="648"/>
      <c r="E24" s="648"/>
      <c r="F24" s="617"/>
      <c r="G24" s="617"/>
      <c r="H24" s="621"/>
      <c r="I24" s="621"/>
      <c r="J24" s="467"/>
      <c r="K24" s="467"/>
      <c r="L24" s="406"/>
      <c r="M24" s="679"/>
      <c r="N24" s="650"/>
      <c r="O24" s="408"/>
      <c r="P24" s="731"/>
      <c r="Q24" s="732"/>
      <c r="R24" s="735"/>
      <c r="S24" s="733"/>
      <c r="T24" s="733"/>
      <c r="U24" s="733"/>
      <c r="V24" s="733"/>
      <c r="W24" s="736"/>
    </row>
    <row r="25" spans="1:25" s="410" customFormat="1" ht="30" customHeight="1">
      <c r="A25" s="612"/>
      <c r="B25" s="612"/>
      <c r="C25" s="612"/>
      <c r="D25" s="648"/>
      <c r="E25" s="648"/>
      <c r="F25" s="617"/>
      <c r="G25" s="617"/>
      <c r="H25" s="621"/>
      <c r="I25" s="621"/>
      <c r="J25" s="467"/>
      <c r="K25" s="467"/>
      <c r="L25" s="406"/>
      <c r="M25" s="679"/>
      <c r="N25" s="650"/>
      <c r="O25" s="408"/>
      <c r="P25" s="731"/>
      <c r="Q25" s="732"/>
      <c r="R25" s="735"/>
      <c r="S25" s="733"/>
      <c r="T25" s="733"/>
      <c r="U25" s="733"/>
      <c r="V25" s="733"/>
      <c r="W25" s="736"/>
    </row>
    <row r="26" spans="1:25" s="410" customFormat="1" ht="30" customHeight="1">
      <c r="A26" s="651"/>
      <c r="B26" s="652"/>
      <c r="C26" s="652"/>
      <c r="D26" s="652" t="s">
        <v>38</v>
      </c>
      <c r="E26" s="653"/>
      <c r="F26" s="616">
        <f>SUM(F7:F25)</f>
        <v>6219</v>
      </c>
      <c r="G26" s="616">
        <f>SUM(G7:G25)</f>
        <v>2231</v>
      </c>
      <c r="H26" s="478"/>
      <c r="I26" s="478"/>
      <c r="J26" s="478"/>
      <c r="K26" s="478"/>
      <c r="L26" s="478"/>
      <c r="M26" s="670"/>
      <c r="N26" s="650"/>
      <c r="P26" s="731"/>
      <c r="Q26" s="732"/>
      <c r="R26" s="735" t="str">
        <f>Q26&amp;E26</f>
        <v/>
      </c>
      <c r="S26" s="733">
        <f>IF($R26="4전","1.80",IF($R26="4과","1.80",IF($R26="4목","1.80",0)))</f>
        <v>0</v>
      </c>
      <c r="T26" s="733">
        <f>IF($R26="4답","1.80",0)</f>
        <v>0</v>
      </c>
      <c r="U26" s="733">
        <f>IF($R26="4대","1.65",IF($R26="4장","1.65",IF($R26="4창","1.65",0)))</f>
        <v>0</v>
      </c>
      <c r="V26" s="733">
        <f>IF($R26="4임","2.50",0)</f>
        <v>0</v>
      </c>
      <c r="W26" s="736">
        <f>IF($E26="전",0,IF($E26="답",0,IF($E26="대",0,IF($E26="임",0,IF($E26="과",0,IF($E26="목",0,IF($E26="장",0,IF($E26="창",0,2.5))))))))</f>
        <v>2.5</v>
      </c>
    </row>
    <row r="28" spans="1:25" s="410" customFormat="1" ht="30" customHeight="1">
      <c r="A28" s="613" t="s">
        <v>402</v>
      </c>
      <c r="B28" s="613"/>
      <c r="C28" s="613"/>
      <c r="D28" s="462"/>
      <c r="E28" s="462"/>
      <c r="F28" s="649"/>
      <c r="G28" s="649"/>
      <c r="H28" s="621"/>
      <c r="I28" s="621"/>
      <c r="J28" s="406"/>
      <c r="K28" s="406"/>
      <c r="L28" s="406"/>
      <c r="M28" s="679"/>
      <c r="N28" s="650" t="str">
        <f t="shared" ref="N28:N59" si="8">CONCATENATE(E28,H28)</f>
        <v/>
      </c>
      <c r="O28" s="455"/>
      <c r="P28" s="731" t="str">
        <f t="shared" si="2"/>
        <v>00002.5</v>
      </c>
      <c r="Q28" s="732">
        <v>4</v>
      </c>
      <c r="R28" s="735" t="str">
        <f t="shared" ref="R28:R59" si="9">Q28&amp;E28</f>
        <v>4</v>
      </c>
      <c r="S28" s="733">
        <f t="shared" si="3"/>
        <v>0</v>
      </c>
      <c r="T28" s="733">
        <f t="shared" si="4"/>
        <v>0</v>
      </c>
      <c r="U28" s="733">
        <f t="shared" si="5"/>
        <v>0</v>
      </c>
      <c r="V28" s="733">
        <f t="shared" si="6"/>
        <v>0</v>
      </c>
      <c r="W28" s="736">
        <f t="shared" si="7"/>
        <v>2.5</v>
      </c>
      <c r="X28" s="410">
        <v>0</v>
      </c>
    </row>
    <row r="29" spans="1:25" s="410" customFormat="1" ht="30" customHeight="1">
      <c r="A29" s="613" t="s">
        <v>379</v>
      </c>
      <c r="B29" s="613"/>
      <c r="C29" s="613"/>
      <c r="D29" s="556"/>
      <c r="E29" s="462"/>
      <c r="F29" s="649"/>
      <c r="G29" s="649"/>
      <c r="H29" s="621"/>
      <c r="I29" s="621"/>
      <c r="J29" s="406"/>
      <c r="K29" s="406"/>
      <c r="L29" s="406"/>
      <c r="M29" s="679"/>
      <c r="N29" s="650" t="str">
        <f t="shared" si="8"/>
        <v/>
      </c>
      <c r="O29" s="455"/>
      <c r="P29" s="731" t="str">
        <f t="shared" si="2"/>
        <v>00002.5</v>
      </c>
      <c r="Q29" s="732">
        <v>4</v>
      </c>
      <c r="R29" s="735" t="str">
        <f t="shared" si="9"/>
        <v>4</v>
      </c>
      <c r="S29" s="733">
        <f t="shared" si="3"/>
        <v>0</v>
      </c>
      <c r="T29" s="733">
        <f t="shared" si="4"/>
        <v>0</v>
      </c>
      <c r="U29" s="733">
        <f t="shared" si="5"/>
        <v>0</v>
      </c>
      <c r="V29" s="733">
        <f t="shared" si="6"/>
        <v>0</v>
      </c>
      <c r="W29" s="736">
        <f t="shared" si="7"/>
        <v>2.5</v>
      </c>
      <c r="X29" s="410">
        <v>0</v>
      </c>
    </row>
    <row r="30" spans="1:25" s="410" customFormat="1" ht="30" customHeight="1">
      <c r="A30" s="613" t="s">
        <v>380</v>
      </c>
      <c r="B30" s="613"/>
      <c r="C30" s="613"/>
      <c r="D30" s="556"/>
      <c r="E30" s="462"/>
      <c r="F30" s="649"/>
      <c r="G30" s="649"/>
      <c r="H30" s="621"/>
      <c r="I30" s="621"/>
      <c r="J30" s="406"/>
      <c r="K30" s="406"/>
      <c r="L30" s="406"/>
      <c r="M30" s="679"/>
      <c r="N30" s="650" t="str">
        <f t="shared" si="8"/>
        <v/>
      </c>
      <c r="O30" s="408"/>
      <c r="P30" s="731" t="str">
        <f t="shared" si="2"/>
        <v>00002.5</v>
      </c>
      <c r="Q30" s="732">
        <v>4</v>
      </c>
      <c r="R30" s="735" t="str">
        <f t="shared" si="9"/>
        <v>4</v>
      </c>
      <c r="S30" s="733">
        <f t="shared" si="3"/>
        <v>0</v>
      </c>
      <c r="T30" s="733">
        <f t="shared" si="4"/>
        <v>0</v>
      </c>
      <c r="U30" s="733">
        <f t="shared" si="5"/>
        <v>0</v>
      </c>
      <c r="V30" s="733">
        <f t="shared" si="6"/>
        <v>0</v>
      </c>
      <c r="W30" s="736">
        <f t="shared" si="7"/>
        <v>2.5</v>
      </c>
      <c r="X30" s="408">
        <v>0</v>
      </c>
      <c r="Y30" s="408"/>
    </row>
    <row r="31" spans="1:25" s="410" customFormat="1" ht="30" customHeight="1">
      <c r="A31" s="613" t="s">
        <v>381</v>
      </c>
      <c r="B31" s="613"/>
      <c r="C31" s="613"/>
      <c r="D31" s="556"/>
      <c r="E31" s="462"/>
      <c r="F31" s="649"/>
      <c r="G31" s="649"/>
      <c r="H31" s="621"/>
      <c r="I31" s="621"/>
      <c r="J31" s="406"/>
      <c r="K31" s="466"/>
      <c r="L31" s="406"/>
      <c r="M31" s="679"/>
      <c r="N31" s="650" t="str">
        <f t="shared" si="8"/>
        <v/>
      </c>
      <c r="O31" s="408"/>
      <c r="P31" s="731" t="str">
        <f t="shared" si="2"/>
        <v>00002.5</v>
      </c>
      <c r="Q31" s="732">
        <v>4</v>
      </c>
      <c r="R31" s="735" t="str">
        <f t="shared" si="9"/>
        <v>4</v>
      </c>
      <c r="S31" s="733">
        <f t="shared" si="3"/>
        <v>0</v>
      </c>
      <c r="T31" s="733">
        <f t="shared" si="4"/>
        <v>0</v>
      </c>
      <c r="U31" s="733">
        <f t="shared" si="5"/>
        <v>0</v>
      </c>
      <c r="V31" s="733">
        <f t="shared" si="6"/>
        <v>0</v>
      </c>
      <c r="W31" s="736">
        <f t="shared" si="7"/>
        <v>2.5</v>
      </c>
      <c r="X31" s="410">
        <v>0</v>
      </c>
    </row>
    <row r="32" spans="1:25" s="410" customFormat="1" ht="30" customHeight="1">
      <c r="A32" s="613" t="s">
        <v>382</v>
      </c>
      <c r="B32" s="613"/>
      <c r="C32" s="613"/>
      <c r="D32" s="462"/>
      <c r="E32" s="463"/>
      <c r="F32" s="649"/>
      <c r="G32" s="649"/>
      <c r="H32" s="621"/>
      <c r="I32" s="621"/>
      <c r="J32" s="406"/>
      <c r="K32" s="406"/>
      <c r="L32" s="406"/>
      <c r="M32" s="680"/>
      <c r="N32" s="650" t="str">
        <f t="shared" si="8"/>
        <v/>
      </c>
      <c r="O32" s="408"/>
      <c r="P32" s="731" t="str">
        <f t="shared" si="2"/>
        <v>00002.5</v>
      </c>
      <c r="Q32" s="732">
        <v>4</v>
      </c>
      <c r="R32" s="735" t="str">
        <f t="shared" si="9"/>
        <v>4</v>
      </c>
      <c r="S32" s="733">
        <f t="shared" si="3"/>
        <v>0</v>
      </c>
      <c r="T32" s="733">
        <f t="shared" si="4"/>
        <v>0</v>
      </c>
      <c r="U32" s="733">
        <f t="shared" si="5"/>
        <v>0</v>
      </c>
      <c r="V32" s="733">
        <f t="shared" si="6"/>
        <v>0</v>
      </c>
      <c r="W32" s="736">
        <f t="shared" si="7"/>
        <v>2.5</v>
      </c>
      <c r="X32" s="410">
        <v>0</v>
      </c>
    </row>
    <row r="33" spans="1:24" s="410" customFormat="1" ht="30" customHeight="1">
      <c r="A33" s="613" t="s">
        <v>383</v>
      </c>
      <c r="B33" s="613"/>
      <c r="C33" s="613"/>
      <c r="D33" s="556"/>
      <c r="E33" s="463"/>
      <c r="F33" s="649"/>
      <c r="G33" s="649"/>
      <c r="H33" s="621"/>
      <c r="I33" s="621"/>
      <c r="J33" s="406"/>
      <c r="K33" s="406"/>
      <c r="L33" s="406"/>
      <c r="M33" s="679"/>
      <c r="N33" s="650" t="str">
        <f t="shared" si="8"/>
        <v/>
      </c>
      <c r="O33" s="408"/>
      <c r="P33" s="731" t="str">
        <f t="shared" si="2"/>
        <v>00002.5</v>
      </c>
      <c r="Q33" s="732">
        <v>4</v>
      </c>
      <c r="R33" s="735" t="str">
        <f t="shared" si="9"/>
        <v>4</v>
      </c>
      <c r="S33" s="733">
        <f t="shared" si="3"/>
        <v>0</v>
      </c>
      <c r="T33" s="733">
        <f t="shared" si="4"/>
        <v>0</v>
      </c>
      <c r="U33" s="733">
        <f t="shared" si="5"/>
        <v>0</v>
      </c>
      <c r="V33" s="733">
        <f t="shared" si="6"/>
        <v>0</v>
      </c>
      <c r="W33" s="736">
        <f t="shared" si="7"/>
        <v>2.5</v>
      </c>
      <c r="X33" s="410">
        <v>0</v>
      </c>
    </row>
    <row r="34" spans="1:24" s="410" customFormat="1" ht="30" customHeight="1">
      <c r="A34" s="613" t="s">
        <v>384</v>
      </c>
      <c r="B34" s="613"/>
      <c r="C34" s="613"/>
      <c r="D34" s="556"/>
      <c r="E34" s="463"/>
      <c r="F34" s="649"/>
      <c r="G34" s="649"/>
      <c r="H34" s="621"/>
      <c r="I34" s="621"/>
      <c r="J34" s="406"/>
      <c r="K34" s="406"/>
      <c r="L34" s="406"/>
      <c r="M34" s="679"/>
      <c r="N34" s="650" t="str">
        <f t="shared" si="8"/>
        <v/>
      </c>
      <c r="O34" s="408"/>
      <c r="P34" s="731" t="str">
        <f t="shared" si="2"/>
        <v>00002.5</v>
      </c>
      <c r="Q34" s="732">
        <v>4</v>
      </c>
      <c r="R34" s="735" t="str">
        <f t="shared" si="9"/>
        <v>4</v>
      </c>
      <c r="S34" s="733">
        <f t="shared" si="3"/>
        <v>0</v>
      </c>
      <c r="T34" s="733">
        <f t="shared" si="4"/>
        <v>0</v>
      </c>
      <c r="U34" s="733">
        <f t="shared" si="5"/>
        <v>0</v>
      </c>
      <c r="V34" s="733">
        <f t="shared" si="6"/>
        <v>0</v>
      </c>
      <c r="W34" s="736">
        <f t="shared" si="7"/>
        <v>2.5</v>
      </c>
      <c r="X34" s="410">
        <v>0</v>
      </c>
    </row>
    <row r="35" spans="1:24" s="410" customFormat="1" ht="30" customHeight="1">
      <c r="A35" s="613" t="s">
        <v>385</v>
      </c>
      <c r="B35" s="613"/>
      <c r="C35" s="613"/>
      <c r="D35" s="556"/>
      <c r="E35" s="463"/>
      <c r="F35" s="654"/>
      <c r="G35" s="654"/>
      <c r="H35" s="406"/>
      <c r="I35" s="621"/>
      <c r="J35" s="406"/>
      <c r="K35" s="406"/>
      <c r="L35" s="406"/>
      <c r="M35" s="679"/>
      <c r="N35" s="650" t="str">
        <f t="shared" si="8"/>
        <v/>
      </c>
      <c r="O35" s="408"/>
      <c r="P35" s="731" t="str">
        <f t="shared" si="2"/>
        <v>00002.5</v>
      </c>
      <c r="Q35" s="732">
        <v>4</v>
      </c>
      <c r="R35" s="735" t="str">
        <f t="shared" si="9"/>
        <v>4</v>
      </c>
      <c r="S35" s="733">
        <f t="shared" si="3"/>
        <v>0</v>
      </c>
      <c r="T35" s="733">
        <f t="shared" si="4"/>
        <v>0</v>
      </c>
      <c r="U35" s="733">
        <f t="shared" si="5"/>
        <v>0</v>
      </c>
      <c r="V35" s="733">
        <f t="shared" si="6"/>
        <v>0</v>
      </c>
      <c r="W35" s="736">
        <f t="shared" si="7"/>
        <v>2.5</v>
      </c>
      <c r="X35" s="410">
        <v>0</v>
      </c>
    </row>
    <row r="36" spans="1:24" s="410" customFormat="1" ht="30" customHeight="1">
      <c r="A36" s="613" t="s">
        <v>386</v>
      </c>
      <c r="B36" s="613"/>
      <c r="C36" s="613"/>
      <c r="D36" s="597"/>
      <c r="E36" s="596"/>
      <c r="F36" s="649"/>
      <c r="G36" s="656"/>
      <c r="H36" s="657"/>
      <c r="I36" s="657"/>
      <c r="J36" s="406"/>
      <c r="K36" s="406"/>
      <c r="L36" s="406"/>
      <c r="M36" s="679"/>
      <c r="N36" s="650" t="str">
        <f t="shared" si="8"/>
        <v/>
      </c>
      <c r="O36" s="408"/>
      <c r="P36" s="731" t="str">
        <f t="shared" si="2"/>
        <v>00002.5</v>
      </c>
      <c r="Q36" s="732">
        <v>4</v>
      </c>
      <c r="R36" s="735" t="str">
        <f t="shared" si="9"/>
        <v>4</v>
      </c>
      <c r="S36" s="733">
        <f t="shared" si="3"/>
        <v>0</v>
      </c>
      <c r="T36" s="733">
        <f t="shared" si="4"/>
        <v>0</v>
      </c>
      <c r="U36" s="733">
        <f t="shared" si="5"/>
        <v>0</v>
      </c>
      <c r="V36" s="733">
        <f t="shared" si="6"/>
        <v>0</v>
      </c>
      <c r="W36" s="736">
        <f t="shared" si="7"/>
        <v>2.5</v>
      </c>
      <c r="X36" s="410">
        <v>0</v>
      </c>
    </row>
    <row r="37" spans="1:24" s="410" customFormat="1" ht="30" customHeight="1">
      <c r="A37" s="613" t="s">
        <v>387</v>
      </c>
      <c r="B37" s="613"/>
      <c r="C37" s="613"/>
      <c r="D37" s="462"/>
      <c r="E37" s="463"/>
      <c r="F37" s="649"/>
      <c r="G37" s="649"/>
      <c r="H37" s="621"/>
      <c r="I37" s="621"/>
      <c r="J37" s="406"/>
      <c r="K37" s="406"/>
      <c r="L37" s="406"/>
      <c r="M37" s="679"/>
      <c r="N37" s="650" t="str">
        <f t="shared" si="8"/>
        <v/>
      </c>
      <c r="O37" s="408"/>
      <c r="P37" s="731" t="str">
        <f t="shared" si="2"/>
        <v>00002.5</v>
      </c>
      <c r="Q37" s="732">
        <v>4</v>
      </c>
      <c r="R37" s="735" t="str">
        <f t="shared" si="9"/>
        <v>4</v>
      </c>
      <c r="S37" s="733">
        <f t="shared" si="3"/>
        <v>0</v>
      </c>
      <c r="T37" s="733">
        <f t="shared" si="4"/>
        <v>0</v>
      </c>
      <c r="U37" s="733">
        <f t="shared" si="5"/>
        <v>0</v>
      </c>
      <c r="V37" s="733">
        <f t="shared" si="6"/>
        <v>0</v>
      </c>
      <c r="W37" s="736">
        <f t="shared" si="7"/>
        <v>2.5</v>
      </c>
      <c r="X37" s="410">
        <v>0</v>
      </c>
    </row>
    <row r="38" spans="1:24" s="410" customFormat="1" ht="30" customHeight="1">
      <c r="A38" s="613" t="s">
        <v>388</v>
      </c>
      <c r="B38" s="613"/>
      <c r="C38" s="613"/>
      <c r="D38" s="556"/>
      <c r="E38" s="648"/>
      <c r="F38" s="649"/>
      <c r="G38" s="649"/>
      <c r="H38" s="621"/>
      <c r="I38" s="661"/>
      <c r="J38" s="406"/>
      <c r="K38" s="406"/>
      <c r="L38" s="406"/>
      <c r="M38" s="680"/>
      <c r="N38" s="650" t="str">
        <f t="shared" si="8"/>
        <v/>
      </c>
      <c r="O38" s="408"/>
      <c r="P38" s="731" t="str">
        <f t="shared" si="2"/>
        <v>00002.5</v>
      </c>
      <c r="Q38" s="732">
        <v>4</v>
      </c>
      <c r="R38" s="735" t="str">
        <f t="shared" si="9"/>
        <v>4</v>
      </c>
      <c r="S38" s="733">
        <f t="shared" si="3"/>
        <v>0</v>
      </c>
      <c r="T38" s="733">
        <f t="shared" si="4"/>
        <v>0</v>
      </c>
      <c r="U38" s="733">
        <f t="shared" si="5"/>
        <v>0</v>
      </c>
      <c r="V38" s="733">
        <f t="shared" si="6"/>
        <v>0</v>
      </c>
      <c r="W38" s="736">
        <f t="shared" si="7"/>
        <v>2.5</v>
      </c>
      <c r="X38" s="410">
        <v>0</v>
      </c>
    </row>
    <row r="39" spans="1:24" s="410" customFormat="1" ht="30" customHeight="1">
      <c r="A39" s="613" t="s">
        <v>389</v>
      </c>
      <c r="B39" s="613"/>
      <c r="C39" s="613"/>
      <c r="D39" s="556"/>
      <c r="E39" s="648"/>
      <c r="F39" s="649"/>
      <c r="G39" s="649"/>
      <c r="H39" s="621"/>
      <c r="I39" s="661"/>
      <c r="J39" s="406"/>
      <c r="K39" s="406"/>
      <c r="L39" s="406"/>
      <c r="M39" s="680"/>
      <c r="N39" s="650" t="str">
        <f t="shared" si="8"/>
        <v/>
      </c>
      <c r="O39" s="408"/>
      <c r="P39" s="731" t="str">
        <f t="shared" si="2"/>
        <v>00002.5</v>
      </c>
      <c r="Q39" s="732">
        <v>4</v>
      </c>
      <c r="R39" s="735" t="str">
        <f t="shared" si="9"/>
        <v>4</v>
      </c>
      <c r="S39" s="733">
        <f t="shared" si="3"/>
        <v>0</v>
      </c>
      <c r="T39" s="733">
        <f t="shared" si="4"/>
        <v>0</v>
      </c>
      <c r="U39" s="733">
        <f t="shared" si="5"/>
        <v>0</v>
      </c>
      <c r="V39" s="733">
        <f t="shared" si="6"/>
        <v>0</v>
      </c>
      <c r="W39" s="736">
        <f t="shared" si="7"/>
        <v>2.5</v>
      </c>
      <c r="X39" s="410">
        <v>0</v>
      </c>
    </row>
    <row r="40" spans="1:24" s="410" customFormat="1" ht="30" customHeight="1">
      <c r="A40" s="613" t="s">
        <v>390</v>
      </c>
      <c r="B40" s="613"/>
      <c r="C40" s="613"/>
      <c r="D40" s="556"/>
      <c r="E40" s="556"/>
      <c r="F40" s="649"/>
      <c r="G40" s="649"/>
      <c r="H40" s="621"/>
      <c r="I40" s="621"/>
      <c r="J40" s="406"/>
      <c r="K40" s="406"/>
      <c r="L40" s="406"/>
      <c r="M40" s="679"/>
      <c r="N40" s="650" t="str">
        <f t="shared" si="8"/>
        <v/>
      </c>
      <c r="O40" s="408"/>
      <c r="P40" s="731" t="str">
        <f t="shared" si="2"/>
        <v>00002.5</v>
      </c>
      <c r="Q40" s="732">
        <v>4</v>
      </c>
      <c r="R40" s="735" t="str">
        <f t="shared" si="9"/>
        <v>4</v>
      </c>
      <c r="S40" s="733">
        <f t="shared" si="3"/>
        <v>0</v>
      </c>
      <c r="T40" s="733">
        <f t="shared" si="4"/>
        <v>0</v>
      </c>
      <c r="U40" s="733">
        <f t="shared" si="5"/>
        <v>0</v>
      </c>
      <c r="V40" s="733">
        <f t="shared" si="6"/>
        <v>0</v>
      </c>
      <c r="W40" s="736">
        <f t="shared" si="7"/>
        <v>2.5</v>
      </c>
      <c r="X40" s="410">
        <v>0</v>
      </c>
    </row>
    <row r="41" spans="1:24" s="410" customFormat="1" ht="30" customHeight="1">
      <c r="A41" s="613" t="s">
        <v>391</v>
      </c>
      <c r="B41" s="613"/>
      <c r="C41" s="613"/>
      <c r="D41" s="556"/>
      <c r="E41" s="556"/>
      <c r="F41" s="649"/>
      <c r="G41" s="649"/>
      <c r="H41" s="621"/>
      <c r="I41" s="621"/>
      <c r="J41" s="406"/>
      <c r="K41" s="406"/>
      <c r="L41" s="406"/>
      <c r="M41" s="679"/>
      <c r="N41" s="650" t="str">
        <f t="shared" si="8"/>
        <v/>
      </c>
      <c r="O41" s="408"/>
      <c r="P41" s="731" t="str">
        <f t="shared" si="2"/>
        <v>00002.5</v>
      </c>
      <c r="Q41" s="732">
        <v>4</v>
      </c>
      <c r="R41" s="735" t="str">
        <f t="shared" si="9"/>
        <v>4</v>
      </c>
      <c r="S41" s="733">
        <f t="shared" si="3"/>
        <v>0</v>
      </c>
      <c r="T41" s="733">
        <f t="shared" si="4"/>
        <v>0</v>
      </c>
      <c r="U41" s="733">
        <f t="shared" si="5"/>
        <v>0</v>
      </c>
      <c r="V41" s="733">
        <f t="shared" si="6"/>
        <v>0</v>
      </c>
      <c r="W41" s="736">
        <f t="shared" si="7"/>
        <v>2.5</v>
      </c>
      <c r="X41" s="410">
        <v>0</v>
      </c>
    </row>
    <row r="42" spans="1:24" s="410" customFormat="1" ht="30" customHeight="1">
      <c r="A42" s="613" t="s">
        <v>392</v>
      </c>
      <c r="B42" s="613"/>
      <c r="C42" s="613"/>
      <c r="D42" s="462"/>
      <c r="E42" s="463"/>
      <c r="F42" s="649"/>
      <c r="G42" s="649"/>
      <c r="H42" s="621"/>
      <c r="I42" s="621"/>
      <c r="J42" s="406"/>
      <c r="K42" s="406"/>
      <c r="L42" s="406"/>
      <c r="M42" s="679"/>
      <c r="N42" s="650" t="str">
        <f t="shared" si="8"/>
        <v/>
      </c>
      <c r="O42" s="408"/>
      <c r="P42" s="731" t="str">
        <f t="shared" si="2"/>
        <v>00002.5</v>
      </c>
      <c r="Q42" s="732">
        <v>4</v>
      </c>
      <c r="R42" s="735" t="str">
        <f t="shared" si="9"/>
        <v>4</v>
      </c>
      <c r="S42" s="733">
        <f t="shared" si="3"/>
        <v>0</v>
      </c>
      <c r="T42" s="733">
        <f t="shared" si="4"/>
        <v>0</v>
      </c>
      <c r="U42" s="733">
        <f t="shared" si="5"/>
        <v>0</v>
      </c>
      <c r="V42" s="733">
        <f t="shared" si="6"/>
        <v>0</v>
      </c>
      <c r="W42" s="736">
        <f t="shared" si="7"/>
        <v>2.5</v>
      </c>
      <c r="X42" s="410">
        <v>0</v>
      </c>
    </row>
    <row r="43" spans="1:24" s="410" customFormat="1" ht="30" customHeight="1">
      <c r="A43" s="613" t="s">
        <v>393</v>
      </c>
      <c r="B43" s="613"/>
      <c r="C43" s="613"/>
      <c r="D43" s="462"/>
      <c r="E43" s="463"/>
      <c r="F43" s="649"/>
      <c r="G43" s="649"/>
      <c r="H43" s="621"/>
      <c r="I43" s="621"/>
      <c r="J43" s="406"/>
      <c r="K43" s="406"/>
      <c r="L43" s="406"/>
      <c r="M43" s="679"/>
      <c r="N43" s="650" t="str">
        <f t="shared" si="8"/>
        <v/>
      </c>
      <c r="O43" s="408"/>
      <c r="P43" s="731" t="str">
        <f t="shared" si="2"/>
        <v>00002.5</v>
      </c>
      <c r="Q43" s="732">
        <v>4</v>
      </c>
      <c r="R43" s="735" t="str">
        <f t="shared" si="9"/>
        <v>4</v>
      </c>
      <c r="S43" s="733">
        <f t="shared" si="3"/>
        <v>0</v>
      </c>
      <c r="T43" s="733">
        <f t="shared" si="4"/>
        <v>0</v>
      </c>
      <c r="U43" s="733">
        <f t="shared" si="5"/>
        <v>0</v>
      </c>
      <c r="V43" s="733">
        <f t="shared" si="6"/>
        <v>0</v>
      </c>
      <c r="W43" s="736">
        <f t="shared" si="7"/>
        <v>2.5</v>
      </c>
      <c r="X43" s="410">
        <v>0</v>
      </c>
    </row>
    <row r="44" spans="1:24" s="410" customFormat="1" ht="30" customHeight="1">
      <c r="A44" s="613" t="s">
        <v>394</v>
      </c>
      <c r="B44" s="613"/>
      <c r="C44" s="613"/>
      <c r="D44" s="556"/>
      <c r="E44" s="463"/>
      <c r="F44" s="649"/>
      <c r="G44" s="649"/>
      <c r="H44" s="621"/>
      <c r="I44" s="621"/>
      <c r="J44" s="406"/>
      <c r="K44" s="406"/>
      <c r="L44" s="406"/>
      <c r="M44" s="679"/>
      <c r="N44" s="650" t="str">
        <f t="shared" si="8"/>
        <v/>
      </c>
      <c r="O44" s="408"/>
      <c r="P44" s="731" t="str">
        <f t="shared" si="2"/>
        <v>00002.5</v>
      </c>
      <c r="Q44" s="732">
        <v>4</v>
      </c>
      <c r="R44" s="735" t="str">
        <f t="shared" si="9"/>
        <v>4</v>
      </c>
      <c r="S44" s="733">
        <f t="shared" si="3"/>
        <v>0</v>
      </c>
      <c r="T44" s="733">
        <f t="shared" si="4"/>
        <v>0</v>
      </c>
      <c r="U44" s="733">
        <f t="shared" si="5"/>
        <v>0</v>
      </c>
      <c r="V44" s="733">
        <f t="shared" si="6"/>
        <v>0</v>
      </c>
      <c r="W44" s="736">
        <f t="shared" si="7"/>
        <v>2.5</v>
      </c>
      <c r="X44" s="410">
        <v>0</v>
      </c>
    </row>
    <row r="45" spans="1:24" s="410" customFormat="1" ht="30" customHeight="1">
      <c r="A45" s="613" t="s">
        <v>395</v>
      </c>
      <c r="B45" s="613"/>
      <c r="C45" s="613"/>
      <c r="D45" s="556"/>
      <c r="E45" s="463"/>
      <c r="F45" s="649"/>
      <c r="G45" s="649"/>
      <c r="H45" s="621"/>
      <c r="I45" s="621"/>
      <c r="J45" s="406"/>
      <c r="K45" s="406"/>
      <c r="L45" s="406"/>
      <c r="M45" s="679"/>
      <c r="N45" s="650" t="str">
        <f t="shared" si="8"/>
        <v/>
      </c>
      <c r="O45" s="408"/>
      <c r="P45" s="731" t="str">
        <f t="shared" si="2"/>
        <v>00002.5</v>
      </c>
      <c r="Q45" s="732">
        <v>4</v>
      </c>
      <c r="R45" s="735" t="str">
        <f t="shared" si="9"/>
        <v>4</v>
      </c>
      <c r="S45" s="733">
        <f t="shared" si="3"/>
        <v>0</v>
      </c>
      <c r="T45" s="733">
        <f t="shared" si="4"/>
        <v>0</v>
      </c>
      <c r="U45" s="733">
        <f t="shared" si="5"/>
        <v>0</v>
      </c>
      <c r="V45" s="733">
        <f t="shared" si="6"/>
        <v>0</v>
      </c>
      <c r="W45" s="736">
        <f t="shared" si="7"/>
        <v>2.5</v>
      </c>
      <c r="X45" s="410">
        <v>0</v>
      </c>
    </row>
    <row r="46" spans="1:24" s="410" customFormat="1" ht="30" customHeight="1">
      <c r="A46" s="613" t="s">
        <v>396</v>
      </c>
      <c r="B46" s="613"/>
      <c r="C46" s="613"/>
      <c r="D46" s="556"/>
      <c r="E46" s="463"/>
      <c r="F46" s="649"/>
      <c r="G46" s="649"/>
      <c r="H46" s="621"/>
      <c r="I46" s="621"/>
      <c r="J46" s="406"/>
      <c r="K46" s="406"/>
      <c r="L46" s="406"/>
      <c r="M46" s="679"/>
      <c r="N46" s="650" t="str">
        <f t="shared" si="8"/>
        <v/>
      </c>
      <c r="O46" s="455"/>
      <c r="P46" s="731" t="str">
        <f t="shared" si="2"/>
        <v>00002.5</v>
      </c>
      <c r="Q46" s="732">
        <v>4</v>
      </c>
      <c r="R46" s="735" t="str">
        <f t="shared" si="9"/>
        <v>4</v>
      </c>
      <c r="S46" s="733">
        <f t="shared" si="3"/>
        <v>0</v>
      </c>
      <c r="T46" s="733">
        <f t="shared" si="4"/>
        <v>0</v>
      </c>
      <c r="U46" s="733">
        <f t="shared" si="5"/>
        <v>0</v>
      </c>
      <c r="V46" s="733">
        <f t="shared" si="6"/>
        <v>0</v>
      </c>
      <c r="W46" s="736">
        <f t="shared" si="7"/>
        <v>2.5</v>
      </c>
      <c r="X46" s="410">
        <v>0</v>
      </c>
    </row>
    <row r="47" spans="1:24" s="410" customFormat="1" ht="30" customHeight="1">
      <c r="A47" s="613" t="s">
        <v>397</v>
      </c>
      <c r="B47" s="613"/>
      <c r="C47" s="613"/>
      <c r="D47" s="556"/>
      <c r="E47" s="463"/>
      <c r="F47" s="649"/>
      <c r="G47" s="649"/>
      <c r="H47" s="621"/>
      <c r="I47" s="621"/>
      <c r="J47" s="406"/>
      <c r="K47" s="406"/>
      <c r="L47" s="406"/>
      <c r="M47" s="679"/>
      <c r="N47" s="650" t="str">
        <f t="shared" si="8"/>
        <v/>
      </c>
      <c r="O47" s="455"/>
      <c r="P47" s="731" t="str">
        <f t="shared" si="2"/>
        <v>00002.5</v>
      </c>
      <c r="Q47" s="732">
        <v>4</v>
      </c>
      <c r="R47" s="735" t="str">
        <f t="shared" si="9"/>
        <v>4</v>
      </c>
      <c r="S47" s="733">
        <f t="shared" si="3"/>
        <v>0</v>
      </c>
      <c r="T47" s="733">
        <f t="shared" si="4"/>
        <v>0</v>
      </c>
      <c r="U47" s="733">
        <f t="shared" si="5"/>
        <v>0</v>
      </c>
      <c r="V47" s="733">
        <f t="shared" si="6"/>
        <v>0</v>
      </c>
      <c r="W47" s="736">
        <f t="shared" si="7"/>
        <v>2.5</v>
      </c>
      <c r="X47" s="410">
        <v>0</v>
      </c>
    </row>
    <row r="48" spans="1:24" s="410" customFormat="1" ht="30" customHeight="1">
      <c r="A48" s="651"/>
      <c r="B48" s="652"/>
      <c r="C48" s="652"/>
      <c r="D48" s="652" t="s">
        <v>38</v>
      </c>
      <c r="E48" s="653"/>
      <c r="F48" s="616">
        <f>SUM(F28:F47)</f>
        <v>0</v>
      </c>
      <c r="G48" s="616">
        <f>SUM(G28:G47)</f>
        <v>0</v>
      </c>
      <c r="H48" s="478"/>
      <c r="I48" s="478"/>
      <c r="J48" s="478"/>
      <c r="K48" s="478"/>
      <c r="L48" s="478"/>
      <c r="M48" s="670"/>
      <c r="N48" s="650" t="str">
        <f t="shared" si="8"/>
        <v/>
      </c>
      <c r="P48" s="731"/>
      <c r="Q48" s="732"/>
      <c r="R48" s="735" t="str">
        <f t="shared" si="9"/>
        <v/>
      </c>
      <c r="S48" s="733">
        <f t="shared" si="3"/>
        <v>0</v>
      </c>
      <c r="T48" s="733">
        <f t="shared" si="4"/>
        <v>0</v>
      </c>
      <c r="U48" s="733">
        <f t="shared" si="5"/>
        <v>0</v>
      </c>
      <c r="V48" s="733">
        <f t="shared" si="6"/>
        <v>0</v>
      </c>
      <c r="W48" s="736">
        <f t="shared" si="7"/>
        <v>2.5</v>
      </c>
    </row>
    <row r="49" spans="1:25" s="410" customFormat="1" ht="30" customHeight="1">
      <c r="A49" s="614" t="s">
        <v>403</v>
      </c>
      <c r="B49" s="614"/>
      <c r="C49" s="614"/>
      <c r="D49" s="556"/>
      <c r="E49" s="463"/>
      <c r="F49" s="649"/>
      <c r="G49" s="649"/>
      <c r="H49" s="621"/>
      <c r="I49" s="621"/>
      <c r="J49" s="657"/>
      <c r="K49" s="663"/>
      <c r="L49" s="596"/>
      <c r="M49" s="598"/>
      <c r="N49" s="650" t="str">
        <f t="shared" si="8"/>
        <v/>
      </c>
      <c r="O49" s="455"/>
      <c r="P49" s="731" t="str">
        <f t="shared" si="2"/>
        <v>00002.5</v>
      </c>
      <c r="Q49" s="732">
        <v>4</v>
      </c>
      <c r="R49" s="735" t="str">
        <f t="shared" si="9"/>
        <v>4</v>
      </c>
      <c r="S49" s="733">
        <f t="shared" si="3"/>
        <v>0</v>
      </c>
      <c r="T49" s="733">
        <f t="shared" si="4"/>
        <v>0</v>
      </c>
      <c r="U49" s="733">
        <f t="shared" si="5"/>
        <v>0</v>
      </c>
      <c r="V49" s="733">
        <f t="shared" si="6"/>
        <v>0</v>
      </c>
      <c r="W49" s="736">
        <f t="shared" si="7"/>
        <v>2.5</v>
      </c>
      <c r="X49" s="410">
        <v>0</v>
      </c>
    </row>
    <row r="50" spans="1:25" s="410" customFormat="1" ht="30" customHeight="1">
      <c r="A50" s="614" t="s">
        <v>311</v>
      </c>
      <c r="B50" s="614"/>
      <c r="C50" s="614"/>
      <c r="D50" s="462"/>
      <c r="E50" s="463"/>
      <c r="F50" s="649"/>
      <c r="G50" s="649"/>
      <c r="H50" s="621"/>
      <c r="I50" s="621"/>
      <c r="J50" s="657"/>
      <c r="K50" s="657"/>
      <c r="L50" s="596"/>
      <c r="M50" s="598"/>
      <c r="N50" s="650" t="str">
        <f t="shared" si="8"/>
        <v/>
      </c>
      <c r="O50" s="455"/>
      <c r="P50" s="731" t="str">
        <f t="shared" si="2"/>
        <v>00002.5</v>
      </c>
      <c r="Q50" s="732">
        <v>4</v>
      </c>
      <c r="R50" s="735" t="str">
        <f t="shared" si="9"/>
        <v>4</v>
      </c>
      <c r="S50" s="733">
        <f t="shared" si="3"/>
        <v>0</v>
      </c>
      <c r="T50" s="733">
        <f t="shared" si="4"/>
        <v>0</v>
      </c>
      <c r="U50" s="733">
        <f t="shared" si="5"/>
        <v>0</v>
      </c>
      <c r="V50" s="733">
        <f t="shared" si="6"/>
        <v>0</v>
      </c>
      <c r="W50" s="736">
        <f t="shared" si="7"/>
        <v>2.5</v>
      </c>
      <c r="X50" s="410">
        <v>0</v>
      </c>
    </row>
    <row r="51" spans="1:25" s="410" customFormat="1" ht="30" customHeight="1">
      <c r="A51" s="614" t="s">
        <v>312</v>
      </c>
      <c r="B51" s="614"/>
      <c r="C51" s="614"/>
      <c r="D51" s="462"/>
      <c r="E51" s="463"/>
      <c r="F51" s="649"/>
      <c r="G51" s="649"/>
      <c r="H51" s="621"/>
      <c r="I51" s="621"/>
      <c r="J51" s="657"/>
      <c r="K51" s="596"/>
      <c r="L51" s="596"/>
      <c r="M51" s="598"/>
      <c r="N51" s="650" t="str">
        <f t="shared" si="8"/>
        <v/>
      </c>
      <c r="O51" s="455"/>
      <c r="P51" s="731" t="str">
        <f t="shared" si="2"/>
        <v>00002.5</v>
      </c>
      <c r="Q51" s="732">
        <v>4</v>
      </c>
      <c r="R51" s="735" t="str">
        <f t="shared" si="9"/>
        <v>4</v>
      </c>
      <c r="S51" s="733">
        <f t="shared" si="3"/>
        <v>0</v>
      </c>
      <c r="T51" s="733">
        <f t="shared" si="4"/>
        <v>0</v>
      </c>
      <c r="U51" s="733">
        <f t="shared" si="5"/>
        <v>0</v>
      </c>
      <c r="V51" s="733">
        <f t="shared" si="6"/>
        <v>0</v>
      </c>
      <c r="W51" s="736">
        <f t="shared" si="7"/>
        <v>2.5</v>
      </c>
      <c r="X51" s="410">
        <v>0</v>
      </c>
    </row>
    <row r="52" spans="1:25" s="410" customFormat="1" ht="30" customHeight="1">
      <c r="A52" s="614" t="s">
        <v>313</v>
      </c>
      <c r="B52" s="614"/>
      <c r="C52" s="614"/>
      <c r="D52" s="556"/>
      <c r="E52" s="463"/>
      <c r="F52" s="649"/>
      <c r="G52" s="649"/>
      <c r="H52" s="621"/>
      <c r="I52" s="621"/>
      <c r="J52" s="657"/>
      <c r="K52" s="596"/>
      <c r="L52" s="596"/>
      <c r="M52" s="598"/>
      <c r="N52" s="650" t="str">
        <f t="shared" si="8"/>
        <v/>
      </c>
      <c r="O52" s="455"/>
      <c r="P52" s="731" t="str">
        <f t="shared" si="2"/>
        <v>00002.5</v>
      </c>
      <c r="Q52" s="732">
        <v>4</v>
      </c>
      <c r="R52" s="735" t="str">
        <f t="shared" si="9"/>
        <v>4</v>
      </c>
      <c r="S52" s="733">
        <f t="shared" si="3"/>
        <v>0</v>
      </c>
      <c r="T52" s="733">
        <f t="shared" si="4"/>
        <v>0</v>
      </c>
      <c r="U52" s="733">
        <f t="shared" si="5"/>
        <v>0</v>
      </c>
      <c r="V52" s="733">
        <f t="shared" si="6"/>
        <v>0</v>
      </c>
      <c r="W52" s="736">
        <f t="shared" si="7"/>
        <v>2.5</v>
      </c>
      <c r="X52" s="408">
        <v>0</v>
      </c>
      <c r="Y52" s="408"/>
    </row>
    <row r="53" spans="1:25" s="410" customFormat="1" ht="30" customHeight="1">
      <c r="A53" s="614" t="s">
        <v>314</v>
      </c>
      <c r="B53" s="614"/>
      <c r="C53" s="614"/>
      <c r="D53" s="556"/>
      <c r="E53" s="463"/>
      <c r="F53" s="649"/>
      <c r="G53" s="649"/>
      <c r="H53" s="621"/>
      <c r="I53" s="621"/>
      <c r="J53" s="663"/>
      <c r="K53" s="596"/>
      <c r="L53" s="596"/>
      <c r="M53" s="598"/>
      <c r="N53" s="650" t="str">
        <f t="shared" si="8"/>
        <v/>
      </c>
      <c r="O53" s="408"/>
      <c r="P53" s="731" t="str">
        <f t="shared" si="2"/>
        <v>00002.5</v>
      </c>
      <c r="Q53" s="732">
        <v>4</v>
      </c>
      <c r="R53" s="735" t="str">
        <f t="shared" si="9"/>
        <v>4</v>
      </c>
      <c r="S53" s="733">
        <f t="shared" si="3"/>
        <v>0</v>
      </c>
      <c r="T53" s="733">
        <f t="shared" si="4"/>
        <v>0</v>
      </c>
      <c r="U53" s="733">
        <f t="shared" si="5"/>
        <v>0</v>
      </c>
      <c r="V53" s="733">
        <f t="shared" si="6"/>
        <v>0</v>
      </c>
      <c r="W53" s="736">
        <f t="shared" si="7"/>
        <v>2.5</v>
      </c>
      <c r="X53" s="410">
        <v>0</v>
      </c>
    </row>
    <row r="54" spans="1:25" s="410" customFormat="1" ht="30" customHeight="1">
      <c r="A54" s="614" t="s">
        <v>315</v>
      </c>
      <c r="B54" s="614"/>
      <c r="C54" s="614"/>
      <c r="D54" s="556"/>
      <c r="E54" s="463"/>
      <c r="F54" s="649"/>
      <c r="G54" s="649"/>
      <c r="H54" s="621"/>
      <c r="I54" s="621"/>
      <c r="J54" s="657"/>
      <c r="K54" s="596"/>
      <c r="L54" s="596"/>
      <c r="M54" s="598"/>
      <c r="N54" s="650" t="str">
        <f t="shared" si="8"/>
        <v/>
      </c>
      <c r="O54" s="408"/>
      <c r="P54" s="731" t="str">
        <f t="shared" si="2"/>
        <v>00002.5</v>
      </c>
      <c r="Q54" s="732">
        <v>4</v>
      </c>
      <c r="R54" s="735" t="str">
        <f t="shared" si="9"/>
        <v>4</v>
      </c>
      <c r="S54" s="733">
        <f t="shared" si="3"/>
        <v>0</v>
      </c>
      <c r="T54" s="733">
        <f t="shared" si="4"/>
        <v>0</v>
      </c>
      <c r="U54" s="733">
        <f t="shared" si="5"/>
        <v>0</v>
      </c>
      <c r="V54" s="733">
        <f t="shared" si="6"/>
        <v>0</v>
      </c>
      <c r="W54" s="736">
        <f t="shared" si="7"/>
        <v>2.5</v>
      </c>
      <c r="X54" s="410">
        <v>0</v>
      </c>
    </row>
    <row r="55" spans="1:25" s="410" customFormat="1" ht="30" customHeight="1">
      <c r="A55" s="614" t="s">
        <v>316</v>
      </c>
      <c r="B55" s="614"/>
      <c r="C55" s="614"/>
      <c r="D55" s="462"/>
      <c r="E55" s="463"/>
      <c r="F55" s="649"/>
      <c r="G55" s="649"/>
      <c r="H55" s="621"/>
      <c r="I55" s="621"/>
      <c r="J55" s="596"/>
      <c r="K55" s="596"/>
      <c r="L55" s="596"/>
      <c r="M55" s="598"/>
      <c r="N55" s="650" t="str">
        <f t="shared" si="8"/>
        <v/>
      </c>
      <c r="O55" s="408"/>
      <c r="P55" s="731" t="str">
        <f t="shared" si="2"/>
        <v>00002.5</v>
      </c>
      <c r="Q55" s="732">
        <v>4</v>
      </c>
      <c r="R55" s="735" t="str">
        <f t="shared" si="9"/>
        <v>4</v>
      </c>
      <c r="S55" s="733">
        <f t="shared" si="3"/>
        <v>0</v>
      </c>
      <c r="T55" s="733">
        <f t="shared" si="4"/>
        <v>0</v>
      </c>
      <c r="U55" s="733">
        <f t="shared" si="5"/>
        <v>0</v>
      </c>
      <c r="V55" s="733">
        <f t="shared" si="6"/>
        <v>0</v>
      </c>
      <c r="W55" s="736">
        <f t="shared" si="7"/>
        <v>2.5</v>
      </c>
      <c r="X55" s="410">
        <v>0</v>
      </c>
    </row>
    <row r="56" spans="1:25" s="410" customFormat="1" ht="30" customHeight="1">
      <c r="A56" s="614" t="s">
        <v>317</v>
      </c>
      <c r="B56" s="614"/>
      <c r="C56" s="614"/>
      <c r="D56" s="462"/>
      <c r="E56" s="463"/>
      <c r="F56" s="649"/>
      <c r="G56" s="649"/>
      <c r="H56" s="621"/>
      <c r="I56" s="621"/>
      <c r="J56" s="596"/>
      <c r="K56" s="596"/>
      <c r="L56" s="596"/>
      <c r="M56" s="598"/>
      <c r="N56" s="650" t="str">
        <f t="shared" si="8"/>
        <v/>
      </c>
      <c r="O56" s="408"/>
      <c r="P56" s="731" t="str">
        <f t="shared" si="2"/>
        <v>00002.5</v>
      </c>
      <c r="Q56" s="732">
        <v>4</v>
      </c>
      <c r="R56" s="735" t="str">
        <f t="shared" si="9"/>
        <v>4</v>
      </c>
      <c r="S56" s="733">
        <f t="shared" si="3"/>
        <v>0</v>
      </c>
      <c r="T56" s="733">
        <f t="shared" si="4"/>
        <v>0</v>
      </c>
      <c r="U56" s="733">
        <f t="shared" si="5"/>
        <v>0</v>
      </c>
      <c r="V56" s="733">
        <f t="shared" si="6"/>
        <v>0</v>
      </c>
      <c r="W56" s="736">
        <f t="shared" si="7"/>
        <v>2.5</v>
      </c>
      <c r="X56" s="410">
        <v>0</v>
      </c>
    </row>
    <row r="57" spans="1:25" s="410" customFormat="1" ht="30" customHeight="1">
      <c r="A57" s="614" t="s">
        <v>318</v>
      </c>
      <c r="B57" s="614"/>
      <c r="C57" s="614"/>
      <c r="D57" s="462"/>
      <c r="E57" s="463"/>
      <c r="F57" s="649"/>
      <c r="G57" s="649"/>
      <c r="H57" s="621"/>
      <c r="I57" s="621"/>
      <c r="J57" s="657"/>
      <c r="K57" s="657"/>
      <c r="L57" s="657"/>
      <c r="M57" s="598"/>
      <c r="N57" s="650" t="str">
        <f t="shared" si="8"/>
        <v/>
      </c>
      <c r="O57" s="408"/>
      <c r="P57" s="731" t="str">
        <f t="shared" si="2"/>
        <v>00002.5</v>
      </c>
      <c r="Q57" s="732">
        <v>4</v>
      </c>
      <c r="R57" s="735" t="str">
        <f t="shared" si="9"/>
        <v>4</v>
      </c>
      <c r="S57" s="733">
        <f t="shared" si="3"/>
        <v>0</v>
      </c>
      <c r="T57" s="733">
        <f t="shared" si="4"/>
        <v>0</v>
      </c>
      <c r="U57" s="733">
        <f t="shared" si="5"/>
        <v>0</v>
      </c>
      <c r="V57" s="733">
        <f t="shared" si="6"/>
        <v>0</v>
      </c>
      <c r="W57" s="736">
        <f t="shared" si="7"/>
        <v>2.5</v>
      </c>
      <c r="X57" s="410">
        <v>0</v>
      </c>
    </row>
    <row r="58" spans="1:25" s="410" customFormat="1" ht="30" customHeight="1">
      <c r="A58" s="614" t="s">
        <v>319</v>
      </c>
      <c r="B58" s="614"/>
      <c r="C58" s="614"/>
      <c r="D58" s="556"/>
      <c r="E58" s="463"/>
      <c r="F58" s="654"/>
      <c r="G58" s="654"/>
      <c r="H58" s="406"/>
      <c r="I58" s="406"/>
      <c r="J58" s="657"/>
      <c r="K58" s="657"/>
      <c r="L58" s="657"/>
      <c r="M58" s="598"/>
      <c r="N58" s="650" t="str">
        <f t="shared" si="8"/>
        <v/>
      </c>
      <c r="O58" s="408"/>
      <c r="P58" s="731" t="str">
        <f t="shared" si="2"/>
        <v>00002.5</v>
      </c>
      <c r="Q58" s="732">
        <v>4</v>
      </c>
      <c r="R58" s="735" t="str">
        <f t="shared" si="9"/>
        <v>4</v>
      </c>
      <c r="S58" s="733">
        <f t="shared" si="3"/>
        <v>0</v>
      </c>
      <c r="T58" s="733">
        <f t="shared" si="4"/>
        <v>0</v>
      </c>
      <c r="U58" s="733">
        <f t="shared" si="5"/>
        <v>0</v>
      </c>
      <c r="V58" s="733">
        <f t="shared" si="6"/>
        <v>0</v>
      </c>
      <c r="W58" s="736">
        <f t="shared" si="7"/>
        <v>2.5</v>
      </c>
      <c r="X58" s="410">
        <v>0</v>
      </c>
    </row>
    <row r="59" spans="1:25" s="410" customFormat="1" ht="30" customHeight="1">
      <c r="A59" s="614" t="s">
        <v>320</v>
      </c>
      <c r="B59" s="614"/>
      <c r="C59" s="614"/>
      <c r="D59" s="556"/>
      <c r="E59" s="463"/>
      <c r="F59" s="654"/>
      <c r="G59" s="654"/>
      <c r="H59" s="406"/>
      <c r="I59" s="661"/>
      <c r="J59" s="657"/>
      <c r="K59" s="657"/>
      <c r="L59" s="657"/>
      <c r="M59" s="598"/>
      <c r="N59" s="650" t="str">
        <f t="shared" si="8"/>
        <v/>
      </c>
      <c r="O59" s="408"/>
      <c r="P59" s="731" t="str">
        <f t="shared" si="2"/>
        <v>00002.5</v>
      </c>
      <c r="Q59" s="732">
        <v>4</v>
      </c>
      <c r="R59" s="735" t="str">
        <f t="shared" si="9"/>
        <v>4</v>
      </c>
      <c r="S59" s="733">
        <f t="shared" si="3"/>
        <v>0</v>
      </c>
      <c r="T59" s="733">
        <f t="shared" si="4"/>
        <v>0</v>
      </c>
      <c r="U59" s="733">
        <f t="shared" si="5"/>
        <v>0</v>
      </c>
      <c r="V59" s="733">
        <f t="shared" si="6"/>
        <v>0</v>
      </c>
      <c r="W59" s="736">
        <f t="shared" si="7"/>
        <v>2.5</v>
      </c>
      <c r="X59" s="410">
        <v>0</v>
      </c>
    </row>
    <row r="60" spans="1:25" s="410" customFormat="1" ht="30" customHeight="1">
      <c r="A60" s="614" t="s">
        <v>321</v>
      </c>
      <c r="B60" s="614"/>
      <c r="C60" s="614"/>
      <c r="D60" s="556"/>
      <c r="E60" s="463"/>
      <c r="F60" s="649"/>
      <c r="G60" s="649"/>
      <c r="H60" s="621"/>
      <c r="I60" s="621"/>
      <c r="J60" s="657"/>
      <c r="K60" s="657"/>
      <c r="L60" s="657"/>
      <c r="M60" s="598"/>
      <c r="N60" s="650" t="str">
        <f t="shared" ref="N60:N91" si="10">CONCATENATE(E60,H60)</f>
        <v/>
      </c>
      <c r="O60" s="655"/>
      <c r="P60" s="731" t="str">
        <f t="shared" si="2"/>
        <v>00002.5</v>
      </c>
      <c r="Q60" s="732">
        <v>4</v>
      </c>
      <c r="R60" s="735" t="str">
        <f t="shared" ref="R60:R90" si="11">Q60&amp;E60</f>
        <v>4</v>
      </c>
      <c r="S60" s="733">
        <f t="shared" si="3"/>
        <v>0</v>
      </c>
      <c r="T60" s="733">
        <f t="shared" si="4"/>
        <v>0</v>
      </c>
      <c r="U60" s="733">
        <f t="shared" si="5"/>
        <v>0</v>
      </c>
      <c r="V60" s="733">
        <f t="shared" si="6"/>
        <v>0</v>
      </c>
      <c r="W60" s="736">
        <f t="shared" si="7"/>
        <v>2.5</v>
      </c>
      <c r="X60" s="410">
        <v>0</v>
      </c>
    </row>
    <row r="61" spans="1:25" s="410" customFormat="1" ht="30" customHeight="1">
      <c r="A61" s="614" t="s">
        <v>322</v>
      </c>
      <c r="B61" s="614"/>
      <c r="C61" s="614"/>
      <c r="D61" s="462"/>
      <c r="E61" s="463"/>
      <c r="F61" s="649"/>
      <c r="G61" s="649"/>
      <c r="H61" s="406"/>
      <c r="I61" s="406"/>
      <c r="J61" s="596"/>
      <c r="K61" s="596"/>
      <c r="L61" s="596"/>
      <c r="M61" s="598"/>
      <c r="N61" s="650" t="str">
        <f t="shared" si="10"/>
        <v/>
      </c>
      <c r="O61" s="408"/>
      <c r="P61" s="731" t="str">
        <f t="shared" si="2"/>
        <v>00002.5</v>
      </c>
      <c r="Q61" s="732">
        <v>4</v>
      </c>
      <c r="R61" s="735" t="str">
        <f t="shared" si="11"/>
        <v>4</v>
      </c>
      <c r="S61" s="733">
        <f t="shared" si="3"/>
        <v>0</v>
      </c>
      <c r="T61" s="733">
        <f t="shared" si="4"/>
        <v>0</v>
      </c>
      <c r="U61" s="733">
        <f t="shared" si="5"/>
        <v>0</v>
      </c>
      <c r="V61" s="733">
        <f t="shared" si="6"/>
        <v>0</v>
      </c>
      <c r="W61" s="736">
        <f t="shared" si="7"/>
        <v>2.5</v>
      </c>
      <c r="X61" s="410">
        <v>0</v>
      </c>
    </row>
    <row r="62" spans="1:25" s="410" customFormat="1" ht="30" customHeight="1">
      <c r="A62" s="614" t="s">
        <v>323</v>
      </c>
      <c r="B62" s="614"/>
      <c r="C62" s="614"/>
      <c r="D62" s="556"/>
      <c r="E62" s="463"/>
      <c r="F62" s="649"/>
      <c r="G62" s="649"/>
      <c r="H62" s="406"/>
      <c r="I62" s="406"/>
      <c r="J62" s="596"/>
      <c r="K62" s="596"/>
      <c r="L62" s="596"/>
      <c r="M62" s="598"/>
      <c r="N62" s="650" t="str">
        <f t="shared" si="10"/>
        <v/>
      </c>
      <c r="O62" s="408"/>
      <c r="P62" s="731" t="str">
        <f t="shared" si="2"/>
        <v>00002.5</v>
      </c>
      <c r="Q62" s="732">
        <v>4</v>
      </c>
      <c r="R62" s="735" t="str">
        <f t="shared" si="11"/>
        <v>4</v>
      </c>
      <c r="S62" s="733">
        <f t="shared" si="3"/>
        <v>0</v>
      </c>
      <c r="T62" s="733">
        <f t="shared" si="4"/>
        <v>0</v>
      </c>
      <c r="U62" s="733">
        <f t="shared" si="5"/>
        <v>0</v>
      </c>
      <c r="V62" s="733">
        <f t="shared" si="6"/>
        <v>0</v>
      </c>
      <c r="W62" s="736">
        <f t="shared" si="7"/>
        <v>2.5</v>
      </c>
      <c r="X62" s="410">
        <v>0</v>
      </c>
    </row>
    <row r="63" spans="1:25" s="410" customFormat="1" ht="30" customHeight="1">
      <c r="A63" s="614" t="s">
        <v>324</v>
      </c>
      <c r="B63" s="614"/>
      <c r="C63" s="614"/>
      <c r="D63" s="556"/>
      <c r="E63" s="463"/>
      <c r="F63" s="649"/>
      <c r="G63" s="649"/>
      <c r="H63" s="621"/>
      <c r="I63" s="621"/>
      <c r="J63" s="596"/>
      <c r="K63" s="596"/>
      <c r="L63" s="596"/>
      <c r="M63" s="598"/>
      <c r="N63" s="650" t="str">
        <f t="shared" si="10"/>
        <v/>
      </c>
      <c r="O63" s="408"/>
      <c r="P63" s="731" t="str">
        <f t="shared" si="2"/>
        <v>00002.5</v>
      </c>
      <c r="Q63" s="732">
        <v>4</v>
      </c>
      <c r="R63" s="735" t="str">
        <f t="shared" si="11"/>
        <v>4</v>
      </c>
      <c r="S63" s="733">
        <f t="shared" si="3"/>
        <v>0</v>
      </c>
      <c r="T63" s="733">
        <f t="shared" si="4"/>
        <v>0</v>
      </c>
      <c r="U63" s="733">
        <f t="shared" si="5"/>
        <v>0</v>
      </c>
      <c r="V63" s="733">
        <f t="shared" si="6"/>
        <v>0</v>
      </c>
      <c r="W63" s="736">
        <f t="shared" si="7"/>
        <v>2.5</v>
      </c>
      <c r="X63" s="410">
        <v>0</v>
      </c>
    </row>
    <row r="64" spans="1:25" s="410" customFormat="1" ht="30" customHeight="1">
      <c r="A64" s="614" t="s">
        <v>325</v>
      </c>
      <c r="B64" s="614"/>
      <c r="C64" s="614"/>
      <c r="D64" s="556"/>
      <c r="E64" s="463"/>
      <c r="F64" s="649"/>
      <c r="G64" s="649"/>
      <c r="H64" s="621"/>
      <c r="I64" s="621"/>
      <c r="J64" s="596"/>
      <c r="K64" s="596"/>
      <c r="L64" s="596"/>
      <c r="M64" s="598"/>
      <c r="N64" s="650" t="str">
        <f t="shared" si="10"/>
        <v/>
      </c>
      <c r="O64" s="408"/>
      <c r="P64" s="731" t="str">
        <f t="shared" si="2"/>
        <v>00002.5</v>
      </c>
      <c r="Q64" s="732">
        <v>4</v>
      </c>
      <c r="R64" s="735" t="str">
        <f t="shared" si="11"/>
        <v>4</v>
      </c>
      <c r="S64" s="733">
        <f t="shared" si="3"/>
        <v>0</v>
      </c>
      <c r="T64" s="733">
        <f t="shared" si="4"/>
        <v>0</v>
      </c>
      <c r="U64" s="733">
        <f t="shared" si="5"/>
        <v>0</v>
      </c>
      <c r="V64" s="733">
        <f t="shared" si="6"/>
        <v>0</v>
      </c>
      <c r="W64" s="736">
        <f t="shared" si="7"/>
        <v>2.5</v>
      </c>
      <c r="X64" s="410">
        <v>0</v>
      </c>
    </row>
    <row r="65" spans="1:25" s="410" customFormat="1" ht="30" customHeight="1">
      <c r="A65" s="614" t="s">
        <v>326</v>
      </c>
      <c r="B65" s="614"/>
      <c r="C65" s="614"/>
      <c r="D65" s="556"/>
      <c r="E65" s="463"/>
      <c r="F65" s="649"/>
      <c r="G65" s="649"/>
      <c r="H65" s="621"/>
      <c r="I65" s="621"/>
      <c r="J65" s="596"/>
      <c r="K65" s="596"/>
      <c r="L65" s="596"/>
      <c r="M65" s="598"/>
      <c r="N65" s="650" t="str">
        <f t="shared" si="10"/>
        <v/>
      </c>
      <c r="O65" s="408"/>
      <c r="P65" s="731" t="str">
        <f t="shared" si="2"/>
        <v>00002.5</v>
      </c>
      <c r="Q65" s="732">
        <v>4</v>
      </c>
      <c r="R65" s="735" t="str">
        <f t="shared" si="11"/>
        <v>4</v>
      </c>
      <c r="S65" s="733">
        <f t="shared" si="3"/>
        <v>0</v>
      </c>
      <c r="T65" s="733">
        <f t="shared" si="4"/>
        <v>0</v>
      </c>
      <c r="U65" s="733">
        <f t="shared" si="5"/>
        <v>0</v>
      </c>
      <c r="V65" s="733">
        <f t="shared" si="6"/>
        <v>0</v>
      </c>
      <c r="W65" s="736">
        <f t="shared" si="7"/>
        <v>2.5</v>
      </c>
      <c r="X65" s="410">
        <v>0</v>
      </c>
    </row>
    <row r="66" spans="1:25" s="410" customFormat="1" ht="30" customHeight="1">
      <c r="A66" s="614" t="s">
        <v>327</v>
      </c>
      <c r="B66" s="614"/>
      <c r="C66" s="614"/>
      <c r="D66" s="556"/>
      <c r="E66" s="463"/>
      <c r="F66" s="649"/>
      <c r="G66" s="649"/>
      <c r="H66" s="621"/>
      <c r="I66" s="621"/>
      <c r="J66" s="596"/>
      <c r="K66" s="596"/>
      <c r="L66" s="596"/>
      <c r="M66" s="598"/>
      <c r="N66" s="650" t="str">
        <f t="shared" si="10"/>
        <v/>
      </c>
      <c r="O66" s="408"/>
      <c r="P66" s="731" t="str">
        <f t="shared" si="2"/>
        <v>00002.5</v>
      </c>
      <c r="Q66" s="732">
        <v>4</v>
      </c>
      <c r="R66" s="735" t="str">
        <f t="shared" si="11"/>
        <v>4</v>
      </c>
      <c r="S66" s="733">
        <f t="shared" si="3"/>
        <v>0</v>
      </c>
      <c r="T66" s="733">
        <f t="shared" si="4"/>
        <v>0</v>
      </c>
      <c r="U66" s="733">
        <f t="shared" si="5"/>
        <v>0</v>
      </c>
      <c r="V66" s="733">
        <f t="shared" si="6"/>
        <v>0</v>
      </c>
      <c r="W66" s="736">
        <f t="shared" si="7"/>
        <v>2.5</v>
      </c>
      <c r="X66" s="410">
        <v>0</v>
      </c>
    </row>
    <row r="67" spans="1:25" s="410" customFormat="1" ht="30" customHeight="1">
      <c r="A67" s="614" t="s">
        <v>328</v>
      </c>
      <c r="B67" s="614"/>
      <c r="C67" s="614"/>
      <c r="D67" s="462"/>
      <c r="E67" s="463"/>
      <c r="F67" s="649"/>
      <c r="G67" s="649"/>
      <c r="H67" s="621"/>
      <c r="I67" s="621"/>
      <c r="J67" s="596"/>
      <c r="K67" s="596"/>
      <c r="L67" s="596"/>
      <c r="M67" s="598"/>
      <c r="N67" s="650" t="str">
        <f t="shared" si="10"/>
        <v/>
      </c>
      <c r="O67" s="408"/>
      <c r="P67" s="731" t="str">
        <f t="shared" si="2"/>
        <v>00002.5</v>
      </c>
      <c r="Q67" s="732">
        <v>4</v>
      </c>
      <c r="R67" s="735" t="str">
        <f t="shared" si="11"/>
        <v>4</v>
      </c>
      <c r="S67" s="733">
        <f t="shared" si="3"/>
        <v>0</v>
      </c>
      <c r="T67" s="733">
        <f t="shared" si="4"/>
        <v>0</v>
      </c>
      <c r="U67" s="733">
        <f t="shared" si="5"/>
        <v>0</v>
      </c>
      <c r="V67" s="733">
        <f t="shared" si="6"/>
        <v>0</v>
      </c>
      <c r="W67" s="736">
        <f t="shared" si="7"/>
        <v>2.5</v>
      </c>
      <c r="X67" s="410">
        <v>0</v>
      </c>
    </row>
    <row r="68" spans="1:25" s="410" customFormat="1" ht="30" customHeight="1">
      <c r="A68" s="614" t="s">
        <v>329</v>
      </c>
      <c r="B68" s="614"/>
      <c r="C68" s="614"/>
      <c r="D68" s="462"/>
      <c r="E68" s="463"/>
      <c r="F68" s="649"/>
      <c r="G68" s="649"/>
      <c r="H68" s="621"/>
      <c r="I68" s="621"/>
      <c r="J68" s="596"/>
      <c r="K68" s="596"/>
      <c r="L68" s="596"/>
      <c r="M68" s="598"/>
      <c r="N68" s="650" t="str">
        <f t="shared" si="10"/>
        <v/>
      </c>
      <c r="O68" s="455"/>
      <c r="P68" s="731" t="str">
        <f t="shared" si="2"/>
        <v>00002.5</v>
      </c>
      <c r="Q68" s="732">
        <v>4</v>
      </c>
      <c r="R68" s="735" t="str">
        <f t="shared" si="11"/>
        <v>4</v>
      </c>
      <c r="S68" s="733">
        <f t="shared" si="3"/>
        <v>0</v>
      </c>
      <c r="T68" s="733">
        <f t="shared" si="4"/>
        <v>0</v>
      </c>
      <c r="U68" s="733">
        <f t="shared" si="5"/>
        <v>0</v>
      </c>
      <c r="V68" s="733">
        <f t="shared" si="6"/>
        <v>0</v>
      </c>
      <c r="W68" s="736">
        <f t="shared" si="7"/>
        <v>2.5</v>
      </c>
      <c r="X68" s="410">
        <v>0</v>
      </c>
    </row>
    <row r="69" spans="1:25" s="410" customFormat="1" ht="30" customHeight="1">
      <c r="A69" s="651"/>
      <c r="B69" s="652"/>
      <c r="C69" s="652"/>
      <c r="D69" s="652" t="s">
        <v>38</v>
      </c>
      <c r="E69" s="653"/>
      <c r="F69" s="616">
        <f>SUM(F49:F68)</f>
        <v>0</v>
      </c>
      <c r="G69" s="616">
        <f>SUM(G49:G68)</f>
        <v>0</v>
      </c>
      <c r="H69" s="478"/>
      <c r="I69" s="478"/>
      <c r="J69" s="478"/>
      <c r="K69" s="478"/>
      <c r="L69" s="478"/>
      <c r="M69" s="670"/>
      <c r="N69" s="650" t="str">
        <f t="shared" si="10"/>
        <v/>
      </c>
      <c r="P69" s="731"/>
      <c r="Q69" s="732"/>
      <c r="R69" s="735" t="str">
        <f t="shared" si="11"/>
        <v/>
      </c>
      <c r="S69" s="733">
        <f t="shared" si="3"/>
        <v>0</v>
      </c>
      <c r="T69" s="733">
        <f t="shared" si="4"/>
        <v>0</v>
      </c>
      <c r="U69" s="733">
        <f t="shared" si="5"/>
        <v>0</v>
      </c>
      <c r="V69" s="733">
        <f t="shared" si="6"/>
        <v>0</v>
      </c>
      <c r="W69" s="736">
        <f t="shared" si="7"/>
        <v>2.5</v>
      </c>
    </row>
    <row r="70" spans="1:25" s="410" customFormat="1" ht="30" customHeight="1">
      <c r="A70" s="614" t="s">
        <v>404</v>
      </c>
      <c r="B70" s="614"/>
      <c r="C70" s="614"/>
      <c r="D70" s="462"/>
      <c r="E70" s="463"/>
      <c r="F70" s="649"/>
      <c r="G70" s="649"/>
      <c r="H70" s="621"/>
      <c r="I70" s="621"/>
      <c r="J70" s="596"/>
      <c r="K70" s="596"/>
      <c r="L70" s="596"/>
      <c r="M70" s="598"/>
      <c r="N70" s="650" t="str">
        <f t="shared" si="10"/>
        <v/>
      </c>
      <c r="O70" s="455"/>
      <c r="P70" s="731" t="str">
        <f t="shared" si="2"/>
        <v>00002.5</v>
      </c>
      <c r="Q70" s="732">
        <v>4</v>
      </c>
      <c r="R70" s="735" t="str">
        <f t="shared" si="11"/>
        <v>4</v>
      </c>
      <c r="S70" s="733">
        <f t="shared" si="3"/>
        <v>0</v>
      </c>
      <c r="T70" s="733">
        <f t="shared" si="4"/>
        <v>0</v>
      </c>
      <c r="U70" s="733">
        <f t="shared" si="5"/>
        <v>0</v>
      </c>
      <c r="V70" s="733">
        <f t="shared" si="6"/>
        <v>0</v>
      </c>
      <c r="W70" s="736">
        <f t="shared" si="7"/>
        <v>2.5</v>
      </c>
      <c r="X70" s="410">
        <v>0</v>
      </c>
    </row>
    <row r="71" spans="1:25" s="410" customFormat="1" ht="30" customHeight="1">
      <c r="A71" s="614" t="s">
        <v>330</v>
      </c>
      <c r="B71" s="614"/>
      <c r="C71" s="614"/>
      <c r="D71" s="462"/>
      <c r="E71" s="463"/>
      <c r="F71" s="649"/>
      <c r="G71" s="649"/>
      <c r="H71" s="621"/>
      <c r="I71" s="621"/>
      <c r="J71" s="596"/>
      <c r="K71" s="596"/>
      <c r="L71" s="596"/>
      <c r="M71" s="598"/>
      <c r="N71" s="650" t="str">
        <f t="shared" si="10"/>
        <v/>
      </c>
      <c r="O71" s="455"/>
      <c r="P71" s="731" t="str">
        <f t="shared" si="2"/>
        <v>00002.5</v>
      </c>
      <c r="Q71" s="732">
        <v>4</v>
      </c>
      <c r="R71" s="735" t="str">
        <f t="shared" si="11"/>
        <v>4</v>
      </c>
      <c r="S71" s="733">
        <f t="shared" si="3"/>
        <v>0</v>
      </c>
      <c r="T71" s="733">
        <f t="shared" si="4"/>
        <v>0</v>
      </c>
      <c r="U71" s="733">
        <f t="shared" si="5"/>
        <v>0</v>
      </c>
      <c r="V71" s="733">
        <f t="shared" si="6"/>
        <v>0</v>
      </c>
      <c r="W71" s="736">
        <f t="shared" si="7"/>
        <v>2.5</v>
      </c>
      <c r="X71" s="410">
        <v>0</v>
      </c>
    </row>
    <row r="72" spans="1:25" s="410" customFormat="1" ht="30" customHeight="1">
      <c r="A72" s="614" t="s">
        <v>331</v>
      </c>
      <c r="B72" s="614"/>
      <c r="C72" s="614"/>
      <c r="D72" s="597"/>
      <c r="E72" s="463"/>
      <c r="F72" s="654"/>
      <c r="G72" s="654"/>
      <c r="H72" s="406"/>
      <c r="I72" s="406"/>
      <c r="J72" s="596"/>
      <c r="K72" s="596"/>
      <c r="L72" s="596"/>
      <c r="M72" s="598"/>
      <c r="N72" s="650" t="str">
        <f t="shared" si="10"/>
        <v/>
      </c>
      <c r="O72" s="455"/>
      <c r="P72" s="731" t="str">
        <f t="shared" si="2"/>
        <v>00002.5</v>
      </c>
      <c r="Q72" s="732">
        <v>4</v>
      </c>
      <c r="R72" s="735" t="str">
        <f t="shared" si="11"/>
        <v>4</v>
      </c>
      <c r="S72" s="733">
        <f t="shared" si="3"/>
        <v>0</v>
      </c>
      <c r="T72" s="733">
        <f t="shared" si="4"/>
        <v>0</v>
      </c>
      <c r="U72" s="733">
        <f t="shared" si="5"/>
        <v>0</v>
      </c>
      <c r="V72" s="733">
        <f t="shared" si="6"/>
        <v>0</v>
      </c>
      <c r="W72" s="736">
        <f t="shared" si="7"/>
        <v>2.5</v>
      </c>
      <c r="X72" s="410">
        <v>0</v>
      </c>
    </row>
    <row r="73" spans="1:25" s="410" customFormat="1" ht="30" customHeight="1">
      <c r="A73" s="614" t="s">
        <v>332</v>
      </c>
      <c r="B73" s="614"/>
      <c r="C73" s="614"/>
      <c r="D73" s="597"/>
      <c r="E73" s="463"/>
      <c r="F73" s="649"/>
      <c r="G73" s="649"/>
      <c r="H73" s="621"/>
      <c r="I73" s="621"/>
      <c r="J73" s="596"/>
      <c r="K73" s="596"/>
      <c r="L73" s="596"/>
      <c r="M73" s="598"/>
      <c r="N73" s="650" t="str">
        <f t="shared" si="10"/>
        <v/>
      </c>
      <c r="O73" s="408"/>
      <c r="P73" s="731" t="str">
        <f t="shared" si="2"/>
        <v>00002.5</v>
      </c>
      <c r="Q73" s="732">
        <v>4</v>
      </c>
      <c r="R73" s="735" t="str">
        <f t="shared" si="11"/>
        <v>4</v>
      </c>
      <c r="S73" s="733">
        <f t="shared" si="3"/>
        <v>0</v>
      </c>
      <c r="T73" s="733">
        <f t="shared" si="4"/>
        <v>0</v>
      </c>
      <c r="U73" s="733">
        <f t="shared" si="5"/>
        <v>0</v>
      </c>
      <c r="V73" s="733">
        <f t="shared" si="6"/>
        <v>0</v>
      </c>
      <c r="W73" s="736">
        <f t="shared" si="7"/>
        <v>2.5</v>
      </c>
      <c r="X73" s="408">
        <v>0</v>
      </c>
      <c r="Y73" s="408"/>
    </row>
    <row r="74" spans="1:25" s="410" customFormat="1" ht="30" customHeight="1">
      <c r="A74" s="614"/>
      <c r="B74" s="614"/>
      <c r="C74" s="614"/>
      <c r="D74" s="597"/>
      <c r="E74" s="463"/>
      <c r="F74" s="649"/>
      <c r="G74" s="649"/>
      <c r="H74" s="621"/>
      <c r="I74" s="621"/>
      <c r="J74" s="596"/>
      <c r="K74" s="596"/>
      <c r="L74" s="596"/>
      <c r="M74" s="598"/>
      <c r="N74" s="650" t="str">
        <f t="shared" si="10"/>
        <v/>
      </c>
      <c r="O74" s="455"/>
      <c r="P74" s="408"/>
      <c r="Q74" s="732"/>
      <c r="R74" s="735" t="str">
        <f t="shared" si="11"/>
        <v/>
      </c>
      <c r="S74" s="733">
        <f t="shared" si="3"/>
        <v>0</v>
      </c>
      <c r="T74" s="733">
        <f t="shared" si="4"/>
        <v>0</v>
      </c>
      <c r="U74" s="733">
        <f t="shared" si="5"/>
        <v>0</v>
      </c>
      <c r="V74" s="733">
        <f t="shared" si="6"/>
        <v>0</v>
      </c>
      <c r="W74" s="736">
        <f t="shared" si="7"/>
        <v>2.5</v>
      </c>
      <c r="X74" s="408">
        <v>0</v>
      </c>
      <c r="Y74" s="408"/>
    </row>
    <row r="75" spans="1:25" s="410" customFormat="1" ht="30" customHeight="1">
      <c r="A75" s="614"/>
      <c r="B75" s="614"/>
      <c r="C75" s="614"/>
      <c r="D75" s="597"/>
      <c r="E75" s="463"/>
      <c r="F75" s="649"/>
      <c r="G75" s="649"/>
      <c r="H75" s="621"/>
      <c r="I75" s="621"/>
      <c r="J75" s="596"/>
      <c r="K75" s="596"/>
      <c r="L75" s="596"/>
      <c r="M75" s="598"/>
      <c r="N75" s="650" t="str">
        <f t="shared" si="10"/>
        <v/>
      </c>
      <c r="O75" s="408"/>
      <c r="P75" s="408"/>
      <c r="Q75" s="732"/>
      <c r="R75" s="735" t="str">
        <f t="shared" si="11"/>
        <v/>
      </c>
      <c r="S75" s="733">
        <f t="shared" si="3"/>
        <v>0</v>
      </c>
      <c r="T75" s="733">
        <f t="shared" si="4"/>
        <v>0</v>
      </c>
      <c r="U75" s="733">
        <f t="shared" si="5"/>
        <v>0</v>
      </c>
      <c r="V75" s="733">
        <f t="shared" si="6"/>
        <v>0</v>
      </c>
      <c r="W75" s="736">
        <f t="shared" si="7"/>
        <v>2.5</v>
      </c>
      <c r="X75" s="410">
        <v>0</v>
      </c>
    </row>
    <row r="76" spans="1:25" s="410" customFormat="1" ht="30" customHeight="1">
      <c r="A76" s="614"/>
      <c r="B76" s="614"/>
      <c r="C76" s="614"/>
      <c r="D76" s="597"/>
      <c r="E76" s="463"/>
      <c r="F76" s="649"/>
      <c r="G76" s="649"/>
      <c r="H76" s="621"/>
      <c r="I76" s="621"/>
      <c r="J76" s="596"/>
      <c r="K76" s="596"/>
      <c r="L76" s="596"/>
      <c r="M76" s="598"/>
      <c r="N76" s="650" t="str">
        <f t="shared" si="10"/>
        <v/>
      </c>
      <c r="O76" s="408"/>
      <c r="P76" s="408"/>
      <c r="Q76" s="732"/>
      <c r="R76" s="735" t="str">
        <f t="shared" si="11"/>
        <v/>
      </c>
      <c r="S76" s="733">
        <f t="shared" ref="S76:S90" si="12">IF($R76="4전","1.80",IF($R76="4과","1.80",IF($R76="4목","1.80",0)))</f>
        <v>0</v>
      </c>
      <c r="T76" s="733">
        <f t="shared" ref="T76:T90" si="13">IF($R76="4답","1.80",0)</f>
        <v>0</v>
      </c>
      <c r="U76" s="733">
        <f t="shared" ref="U76:U90" si="14">IF($R76="4대","1.65",IF($R76="4장","1.65",IF($R76="4창","1.65",0)))</f>
        <v>0</v>
      </c>
      <c r="V76" s="733">
        <f t="shared" ref="V76:V90" si="15">IF($R76="4임","2.50",0)</f>
        <v>0</v>
      </c>
      <c r="W76" s="736">
        <f t="shared" ref="W76:W90" si="16">IF($E76="전",0,IF($E76="답",0,IF($E76="대",0,IF($E76="임",0,IF($E76="과",0,IF($E76="목",0,IF($E76="장",0,IF($E76="창",0,2.5))))))))</f>
        <v>2.5</v>
      </c>
      <c r="X76" s="410">
        <v>0</v>
      </c>
    </row>
    <row r="77" spans="1:25" s="410" customFormat="1" ht="30" customHeight="1">
      <c r="A77" s="614"/>
      <c r="B77" s="614"/>
      <c r="C77" s="614"/>
      <c r="D77" s="597"/>
      <c r="E77" s="463"/>
      <c r="F77" s="649"/>
      <c r="G77" s="649"/>
      <c r="H77" s="621"/>
      <c r="I77" s="621"/>
      <c r="J77" s="596"/>
      <c r="K77" s="596"/>
      <c r="L77" s="596"/>
      <c r="M77" s="598"/>
      <c r="N77" s="650" t="str">
        <f t="shared" si="10"/>
        <v/>
      </c>
      <c r="O77" s="408"/>
      <c r="P77" s="408"/>
      <c r="Q77" s="732"/>
      <c r="R77" s="735" t="str">
        <f t="shared" si="11"/>
        <v/>
      </c>
      <c r="S77" s="733">
        <f t="shared" si="12"/>
        <v>0</v>
      </c>
      <c r="T77" s="733">
        <f t="shared" si="13"/>
        <v>0</v>
      </c>
      <c r="U77" s="733">
        <f t="shared" si="14"/>
        <v>0</v>
      </c>
      <c r="V77" s="733">
        <f t="shared" si="15"/>
        <v>0</v>
      </c>
      <c r="W77" s="736">
        <f t="shared" si="16"/>
        <v>2.5</v>
      </c>
      <c r="X77" s="410">
        <v>0</v>
      </c>
    </row>
    <row r="78" spans="1:25" s="410" customFormat="1" ht="30" customHeight="1">
      <c r="A78" s="614"/>
      <c r="B78" s="614"/>
      <c r="C78" s="614"/>
      <c r="D78" s="597"/>
      <c r="E78" s="463"/>
      <c r="F78" s="649"/>
      <c r="G78" s="649"/>
      <c r="H78" s="621"/>
      <c r="I78" s="621"/>
      <c r="J78" s="596"/>
      <c r="K78" s="596"/>
      <c r="L78" s="596"/>
      <c r="M78" s="598"/>
      <c r="N78" s="650" t="str">
        <f t="shared" si="10"/>
        <v/>
      </c>
      <c r="O78" s="408"/>
      <c r="P78" s="408"/>
      <c r="Q78" s="732"/>
      <c r="R78" s="735" t="str">
        <f t="shared" si="11"/>
        <v/>
      </c>
      <c r="S78" s="733">
        <f t="shared" si="12"/>
        <v>0</v>
      </c>
      <c r="T78" s="733">
        <f t="shared" si="13"/>
        <v>0</v>
      </c>
      <c r="U78" s="733">
        <f t="shared" si="14"/>
        <v>0</v>
      </c>
      <c r="V78" s="733">
        <f t="shared" si="15"/>
        <v>0</v>
      </c>
      <c r="W78" s="736">
        <f t="shared" si="16"/>
        <v>2.5</v>
      </c>
      <c r="X78" s="410">
        <v>0</v>
      </c>
    </row>
    <row r="79" spans="1:25" s="410" customFormat="1" ht="30" customHeight="1">
      <c r="A79" s="614"/>
      <c r="B79" s="614"/>
      <c r="C79" s="614"/>
      <c r="D79" s="597"/>
      <c r="E79" s="463"/>
      <c r="F79" s="649"/>
      <c r="G79" s="649"/>
      <c r="H79" s="621"/>
      <c r="I79" s="621"/>
      <c r="J79" s="596"/>
      <c r="K79" s="596"/>
      <c r="L79" s="596"/>
      <c r="M79" s="598"/>
      <c r="N79" s="650" t="str">
        <f t="shared" si="10"/>
        <v/>
      </c>
      <c r="O79" s="408"/>
      <c r="P79" s="408"/>
      <c r="Q79" s="732"/>
      <c r="R79" s="735" t="str">
        <f t="shared" si="11"/>
        <v/>
      </c>
      <c r="S79" s="733">
        <f t="shared" si="12"/>
        <v>0</v>
      </c>
      <c r="T79" s="733">
        <f t="shared" si="13"/>
        <v>0</v>
      </c>
      <c r="U79" s="733">
        <f t="shared" si="14"/>
        <v>0</v>
      </c>
      <c r="V79" s="733">
        <f t="shared" si="15"/>
        <v>0</v>
      </c>
      <c r="W79" s="736">
        <f t="shared" si="16"/>
        <v>2.5</v>
      </c>
      <c r="X79" s="410">
        <v>0</v>
      </c>
    </row>
    <row r="80" spans="1:25" s="410" customFormat="1" ht="30" customHeight="1">
      <c r="A80" s="614"/>
      <c r="B80" s="614"/>
      <c r="C80" s="614"/>
      <c r="D80" s="597"/>
      <c r="E80" s="596"/>
      <c r="F80" s="617"/>
      <c r="G80" s="617"/>
      <c r="H80" s="657"/>
      <c r="I80" s="657"/>
      <c r="J80" s="596"/>
      <c r="K80" s="596"/>
      <c r="L80" s="596"/>
      <c r="M80" s="598"/>
      <c r="N80" s="650" t="str">
        <f t="shared" si="10"/>
        <v/>
      </c>
      <c r="O80" s="408"/>
      <c r="P80" s="408"/>
      <c r="Q80" s="732"/>
      <c r="R80" s="735" t="str">
        <f t="shared" si="11"/>
        <v/>
      </c>
      <c r="S80" s="733">
        <f t="shared" si="12"/>
        <v>0</v>
      </c>
      <c r="T80" s="733">
        <f t="shared" si="13"/>
        <v>0</v>
      </c>
      <c r="U80" s="733">
        <f t="shared" si="14"/>
        <v>0</v>
      </c>
      <c r="V80" s="733">
        <f t="shared" si="15"/>
        <v>0</v>
      </c>
      <c r="W80" s="736">
        <f t="shared" si="16"/>
        <v>2.5</v>
      </c>
      <c r="X80" s="410">
        <v>0</v>
      </c>
    </row>
    <row r="81" spans="1:24" s="410" customFormat="1" ht="30" customHeight="1">
      <c r="A81" s="596"/>
      <c r="B81" s="596"/>
      <c r="C81" s="596"/>
      <c r="D81" s="597"/>
      <c r="E81" s="596"/>
      <c r="F81" s="617"/>
      <c r="G81" s="617"/>
      <c r="H81" s="596"/>
      <c r="I81" s="596"/>
      <c r="J81" s="596"/>
      <c r="K81" s="596"/>
      <c r="L81" s="596"/>
      <c r="M81" s="598"/>
      <c r="N81" s="650" t="str">
        <f t="shared" si="10"/>
        <v/>
      </c>
      <c r="O81" s="408"/>
      <c r="P81" s="408"/>
      <c r="Q81" s="732"/>
      <c r="R81" s="735" t="str">
        <f t="shared" si="11"/>
        <v/>
      </c>
      <c r="S81" s="733">
        <f t="shared" si="12"/>
        <v>0</v>
      </c>
      <c r="T81" s="733">
        <f t="shared" si="13"/>
        <v>0</v>
      </c>
      <c r="U81" s="733">
        <f t="shared" si="14"/>
        <v>0</v>
      </c>
      <c r="V81" s="733">
        <f t="shared" si="15"/>
        <v>0</v>
      </c>
      <c r="W81" s="736">
        <f t="shared" si="16"/>
        <v>2.5</v>
      </c>
      <c r="X81" s="410">
        <v>0</v>
      </c>
    </row>
    <row r="82" spans="1:24" s="410" customFormat="1" ht="30" customHeight="1">
      <c r="A82" s="596"/>
      <c r="B82" s="596"/>
      <c r="C82" s="596"/>
      <c r="D82" s="597"/>
      <c r="E82" s="596"/>
      <c r="F82" s="617"/>
      <c r="G82" s="617"/>
      <c r="H82" s="596"/>
      <c r="I82" s="596"/>
      <c r="J82" s="596"/>
      <c r="K82" s="596"/>
      <c r="L82" s="596"/>
      <c r="M82" s="598"/>
      <c r="N82" s="650" t="str">
        <f t="shared" si="10"/>
        <v/>
      </c>
      <c r="O82" s="408"/>
      <c r="P82" s="408"/>
      <c r="Q82" s="732"/>
      <c r="R82" s="735" t="str">
        <f t="shared" si="11"/>
        <v/>
      </c>
      <c r="S82" s="733">
        <f t="shared" si="12"/>
        <v>0</v>
      </c>
      <c r="T82" s="733">
        <f t="shared" si="13"/>
        <v>0</v>
      </c>
      <c r="U82" s="733">
        <f t="shared" si="14"/>
        <v>0</v>
      </c>
      <c r="V82" s="733">
        <f t="shared" si="15"/>
        <v>0</v>
      </c>
      <c r="W82" s="736">
        <f t="shared" si="16"/>
        <v>2.5</v>
      </c>
      <c r="X82" s="410">
        <v>0</v>
      </c>
    </row>
    <row r="83" spans="1:24" s="410" customFormat="1" ht="30" customHeight="1">
      <c r="A83" s="596"/>
      <c r="B83" s="596"/>
      <c r="C83" s="596"/>
      <c r="D83" s="597"/>
      <c r="E83" s="596"/>
      <c r="F83" s="617"/>
      <c r="G83" s="617"/>
      <c r="H83" s="596"/>
      <c r="I83" s="596"/>
      <c r="J83" s="596"/>
      <c r="K83" s="596"/>
      <c r="L83" s="596"/>
      <c r="M83" s="598"/>
      <c r="N83" s="650" t="str">
        <f t="shared" si="10"/>
        <v/>
      </c>
      <c r="O83" s="408"/>
      <c r="P83" s="408"/>
      <c r="Q83" s="732"/>
      <c r="R83" s="735" t="str">
        <f t="shared" si="11"/>
        <v/>
      </c>
      <c r="S83" s="733">
        <f t="shared" si="12"/>
        <v>0</v>
      </c>
      <c r="T83" s="733">
        <f t="shared" si="13"/>
        <v>0</v>
      </c>
      <c r="U83" s="733">
        <f t="shared" si="14"/>
        <v>0</v>
      </c>
      <c r="V83" s="733">
        <f t="shared" si="15"/>
        <v>0</v>
      </c>
      <c r="W83" s="736">
        <f t="shared" si="16"/>
        <v>2.5</v>
      </c>
      <c r="X83" s="410">
        <v>0</v>
      </c>
    </row>
    <row r="84" spans="1:24" s="410" customFormat="1" ht="30" customHeight="1">
      <c r="A84" s="596"/>
      <c r="B84" s="596"/>
      <c r="C84" s="596"/>
      <c r="D84" s="597"/>
      <c r="E84" s="596"/>
      <c r="F84" s="617"/>
      <c r="G84" s="617"/>
      <c r="H84" s="596"/>
      <c r="I84" s="596"/>
      <c r="J84" s="596"/>
      <c r="K84" s="596"/>
      <c r="L84" s="596"/>
      <c r="M84" s="598"/>
      <c r="N84" s="650" t="str">
        <f t="shared" si="10"/>
        <v/>
      </c>
      <c r="O84" s="408"/>
      <c r="P84" s="408"/>
      <c r="Q84" s="732"/>
      <c r="R84" s="735" t="str">
        <f t="shared" si="11"/>
        <v/>
      </c>
      <c r="S84" s="733">
        <f t="shared" si="12"/>
        <v>0</v>
      </c>
      <c r="T84" s="733">
        <f t="shared" si="13"/>
        <v>0</v>
      </c>
      <c r="U84" s="733">
        <f t="shared" si="14"/>
        <v>0</v>
      </c>
      <c r="V84" s="733">
        <f t="shared" si="15"/>
        <v>0</v>
      </c>
      <c r="W84" s="736">
        <f t="shared" si="16"/>
        <v>2.5</v>
      </c>
      <c r="X84" s="410">
        <v>0</v>
      </c>
    </row>
    <row r="85" spans="1:24" s="410" customFormat="1" ht="30" customHeight="1">
      <c r="A85" s="596"/>
      <c r="B85" s="596"/>
      <c r="C85" s="596"/>
      <c r="D85" s="597"/>
      <c r="E85" s="596"/>
      <c r="F85" s="617"/>
      <c r="G85" s="617"/>
      <c r="H85" s="596"/>
      <c r="I85" s="596"/>
      <c r="J85" s="596"/>
      <c r="K85" s="596"/>
      <c r="L85" s="596"/>
      <c r="M85" s="598"/>
      <c r="N85" s="650" t="str">
        <f t="shared" si="10"/>
        <v/>
      </c>
      <c r="O85" s="408"/>
      <c r="P85" s="408"/>
      <c r="Q85" s="732"/>
      <c r="R85" s="735" t="str">
        <f t="shared" si="11"/>
        <v/>
      </c>
      <c r="S85" s="733">
        <f t="shared" si="12"/>
        <v>0</v>
      </c>
      <c r="T85" s="733">
        <f t="shared" si="13"/>
        <v>0</v>
      </c>
      <c r="U85" s="733">
        <f t="shared" si="14"/>
        <v>0</v>
      </c>
      <c r="V85" s="733">
        <f t="shared" si="15"/>
        <v>0</v>
      </c>
      <c r="W85" s="736">
        <f t="shared" si="16"/>
        <v>2.5</v>
      </c>
      <c r="X85" s="410">
        <v>0</v>
      </c>
    </row>
    <row r="86" spans="1:24" s="410" customFormat="1" ht="30" customHeight="1">
      <c r="A86" s="596"/>
      <c r="B86" s="596"/>
      <c r="C86" s="596"/>
      <c r="D86" s="597"/>
      <c r="E86" s="596"/>
      <c r="F86" s="617"/>
      <c r="G86" s="617"/>
      <c r="H86" s="596"/>
      <c r="I86" s="596"/>
      <c r="J86" s="596"/>
      <c r="K86" s="596"/>
      <c r="L86" s="596"/>
      <c r="M86" s="598"/>
      <c r="N86" s="650" t="str">
        <f t="shared" si="10"/>
        <v/>
      </c>
      <c r="O86" s="408"/>
      <c r="P86" s="408"/>
      <c r="Q86" s="732"/>
      <c r="R86" s="735" t="str">
        <f t="shared" si="11"/>
        <v/>
      </c>
      <c r="S86" s="733">
        <f t="shared" si="12"/>
        <v>0</v>
      </c>
      <c r="T86" s="733">
        <f t="shared" si="13"/>
        <v>0</v>
      </c>
      <c r="U86" s="733">
        <f t="shared" si="14"/>
        <v>0</v>
      </c>
      <c r="V86" s="733">
        <f t="shared" si="15"/>
        <v>0</v>
      </c>
      <c r="W86" s="736">
        <f t="shared" si="16"/>
        <v>2.5</v>
      </c>
      <c r="X86" s="410">
        <v>0</v>
      </c>
    </row>
    <row r="87" spans="1:24" s="410" customFormat="1" ht="30" customHeight="1">
      <c r="A87" s="596"/>
      <c r="B87" s="596"/>
      <c r="C87" s="596"/>
      <c r="D87" s="597"/>
      <c r="E87" s="596"/>
      <c r="F87" s="617"/>
      <c r="G87" s="617"/>
      <c r="H87" s="596"/>
      <c r="I87" s="596"/>
      <c r="J87" s="596"/>
      <c r="K87" s="596"/>
      <c r="L87" s="596"/>
      <c r="M87" s="598"/>
      <c r="N87" s="650" t="str">
        <f t="shared" si="10"/>
        <v/>
      </c>
      <c r="O87" s="408"/>
      <c r="P87" s="408"/>
      <c r="Q87" s="732"/>
      <c r="R87" s="735" t="str">
        <f t="shared" si="11"/>
        <v/>
      </c>
      <c r="S87" s="733">
        <f t="shared" si="12"/>
        <v>0</v>
      </c>
      <c r="T87" s="733">
        <f t="shared" si="13"/>
        <v>0</v>
      </c>
      <c r="U87" s="733">
        <f t="shared" si="14"/>
        <v>0</v>
      </c>
      <c r="V87" s="733">
        <f t="shared" si="15"/>
        <v>0</v>
      </c>
      <c r="W87" s="736">
        <f t="shared" si="16"/>
        <v>2.5</v>
      </c>
      <c r="X87" s="410">
        <v>0</v>
      </c>
    </row>
    <row r="88" spans="1:24" s="410" customFormat="1" ht="30" customHeight="1">
      <c r="A88" s="596"/>
      <c r="B88" s="596"/>
      <c r="C88" s="596"/>
      <c r="D88" s="597"/>
      <c r="E88" s="596"/>
      <c r="F88" s="617"/>
      <c r="G88" s="617"/>
      <c r="H88" s="596"/>
      <c r="I88" s="596"/>
      <c r="J88" s="596"/>
      <c r="K88" s="596"/>
      <c r="L88" s="596"/>
      <c r="M88" s="598"/>
      <c r="N88" s="650" t="str">
        <f t="shared" si="10"/>
        <v/>
      </c>
      <c r="O88" s="408"/>
      <c r="P88" s="408"/>
      <c r="Q88" s="732"/>
      <c r="R88" s="735" t="str">
        <f t="shared" si="11"/>
        <v/>
      </c>
      <c r="S88" s="733">
        <f t="shared" si="12"/>
        <v>0</v>
      </c>
      <c r="T88" s="733">
        <f t="shared" si="13"/>
        <v>0</v>
      </c>
      <c r="U88" s="733">
        <f t="shared" si="14"/>
        <v>0</v>
      </c>
      <c r="V88" s="733">
        <f t="shared" si="15"/>
        <v>0</v>
      </c>
      <c r="W88" s="736">
        <f t="shared" si="16"/>
        <v>2.5</v>
      </c>
      <c r="X88" s="410">
        <v>0</v>
      </c>
    </row>
    <row r="89" spans="1:24" s="410" customFormat="1" ht="30" customHeight="1">
      <c r="A89" s="651"/>
      <c r="B89" s="652"/>
      <c r="C89" s="652"/>
      <c r="D89" s="652" t="s">
        <v>38</v>
      </c>
      <c r="E89" s="653"/>
      <c r="F89" s="616">
        <f>SUM(F70:F88)</f>
        <v>0</v>
      </c>
      <c r="G89" s="616">
        <f>SUM(G70:G88)</f>
        <v>0</v>
      </c>
      <c r="H89" s="478"/>
      <c r="I89" s="478"/>
      <c r="J89" s="478"/>
      <c r="K89" s="478"/>
      <c r="L89" s="478"/>
      <c r="M89" s="670"/>
      <c r="N89" s="650" t="str">
        <f t="shared" si="10"/>
        <v/>
      </c>
      <c r="O89" s="408"/>
      <c r="P89" s="408"/>
      <c r="Q89" s="732"/>
      <c r="R89" s="735" t="str">
        <f t="shared" si="11"/>
        <v/>
      </c>
      <c r="S89" s="733">
        <f t="shared" si="12"/>
        <v>0</v>
      </c>
      <c r="T89" s="733">
        <f t="shared" si="13"/>
        <v>0</v>
      </c>
      <c r="U89" s="733">
        <f t="shared" si="14"/>
        <v>0</v>
      </c>
      <c r="V89" s="733">
        <f t="shared" si="15"/>
        <v>0</v>
      </c>
      <c r="W89" s="736">
        <f t="shared" si="16"/>
        <v>2.5</v>
      </c>
      <c r="X89" s="410">
        <v>0</v>
      </c>
    </row>
    <row r="90" spans="1:24" s="410" customFormat="1" ht="30" customHeight="1">
      <c r="A90" s="651"/>
      <c r="B90" s="652"/>
      <c r="C90" s="652"/>
      <c r="D90" s="652" t="s">
        <v>405</v>
      </c>
      <c r="E90" s="653"/>
      <c r="F90" s="616" t="e">
        <f>F89+F69+F48+#REF!+#REF!</f>
        <v>#REF!</v>
      </c>
      <c r="G90" s="616" t="e">
        <f>G89+G69+G48+#REF!+#REF!</f>
        <v>#REF!</v>
      </c>
      <c r="H90" s="478"/>
      <c r="I90" s="478"/>
      <c r="J90" s="478"/>
      <c r="K90" s="478"/>
      <c r="L90" s="478"/>
      <c r="M90" s="670"/>
      <c r="N90" s="650" t="str">
        <f t="shared" si="10"/>
        <v/>
      </c>
      <c r="P90" s="408"/>
      <c r="Q90" s="732"/>
      <c r="R90" s="735" t="str">
        <f t="shared" si="11"/>
        <v/>
      </c>
      <c r="S90" s="733">
        <f t="shared" si="12"/>
        <v>0</v>
      </c>
      <c r="T90" s="733">
        <f t="shared" si="13"/>
        <v>0</v>
      </c>
      <c r="U90" s="733">
        <f t="shared" si="14"/>
        <v>0</v>
      </c>
      <c r="V90" s="733">
        <f t="shared" si="15"/>
        <v>0</v>
      </c>
      <c r="W90" s="736">
        <f t="shared" si="16"/>
        <v>2.5</v>
      </c>
    </row>
    <row r="91" spans="1:24" ht="27.95" customHeight="1">
      <c r="A91" s="596"/>
      <c r="B91" s="596"/>
      <c r="C91" s="596"/>
      <c r="D91" s="597"/>
      <c r="E91" s="596"/>
      <c r="F91" s="596"/>
      <c r="G91" s="596"/>
      <c r="H91" s="596"/>
      <c r="I91" s="596"/>
      <c r="J91" s="596"/>
      <c r="K91" s="596"/>
      <c r="L91" s="596"/>
      <c r="M91" s="598"/>
      <c r="N91" s="608" t="str">
        <f t="shared" si="10"/>
        <v/>
      </c>
      <c r="O91" s="401"/>
      <c r="P91" s="391"/>
      <c r="Q91" s="732"/>
      <c r="R91" s="391"/>
      <c r="S91" s="391"/>
      <c r="T91" s="391"/>
      <c r="U91" s="391"/>
      <c r="V91" s="402"/>
      <c r="W91" s="384">
        <v>0</v>
      </c>
      <c r="X91" s="384">
        <v>0</v>
      </c>
    </row>
    <row r="92" spans="1:24" ht="27.95" customHeight="1">
      <c r="A92" s="596"/>
      <c r="B92" s="596"/>
      <c r="C92" s="596"/>
      <c r="D92" s="597"/>
      <c r="E92" s="596"/>
      <c r="F92" s="596"/>
      <c r="G92" s="596"/>
      <c r="H92" s="596"/>
      <c r="I92" s="596"/>
      <c r="J92" s="596"/>
      <c r="K92" s="596"/>
      <c r="L92" s="596"/>
      <c r="M92" s="598"/>
      <c r="N92" s="608" t="str">
        <f t="shared" ref="N92:N123" si="17">CONCATENATE(E92,H92)</f>
        <v/>
      </c>
      <c r="O92" s="401"/>
      <c r="P92" s="391"/>
      <c r="Q92" s="732"/>
      <c r="R92" s="391"/>
      <c r="S92" s="391"/>
      <c r="T92" s="391"/>
      <c r="U92" s="391"/>
      <c r="V92" s="402"/>
      <c r="W92" s="384">
        <v>0</v>
      </c>
      <c r="X92" s="384">
        <v>0</v>
      </c>
    </row>
    <row r="93" spans="1:24" ht="27.95" customHeight="1">
      <c r="A93" s="596"/>
      <c r="B93" s="596"/>
      <c r="C93" s="596"/>
      <c r="D93" s="597"/>
      <c r="E93" s="596"/>
      <c r="F93" s="596"/>
      <c r="G93" s="596"/>
      <c r="H93" s="596"/>
      <c r="I93" s="596"/>
      <c r="J93" s="596"/>
      <c r="K93" s="596"/>
      <c r="L93" s="596"/>
      <c r="M93" s="598"/>
      <c r="N93" s="608" t="str">
        <f t="shared" si="17"/>
        <v/>
      </c>
      <c r="O93" s="401"/>
      <c r="P93" s="391"/>
      <c r="Q93" s="732"/>
      <c r="R93" s="391"/>
      <c r="S93" s="391"/>
      <c r="T93" s="391"/>
      <c r="U93" s="391"/>
      <c r="V93" s="402"/>
      <c r="W93" s="384">
        <v>0</v>
      </c>
      <c r="X93" s="384">
        <v>0</v>
      </c>
    </row>
    <row r="94" spans="1:24" ht="27.95" customHeight="1">
      <c r="A94" s="596"/>
      <c r="B94" s="596"/>
      <c r="C94" s="596"/>
      <c r="D94" s="597"/>
      <c r="E94" s="596"/>
      <c r="F94" s="596"/>
      <c r="G94" s="596"/>
      <c r="H94" s="596"/>
      <c r="I94" s="596"/>
      <c r="J94" s="596"/>
      <c r="K94" s="596"/>
      <c r="L94" s="596"/>
      <c r="M94" s="598"/>
      <c r="N94" s="608" t="str">
        <f t="shared" si="17"/>
        <v/>
      </c>
      <c r="O94" s="391"/>
      <c r="P94" s="391"/>
      <c r="Q94" s="732"/>
      <c r="R94" s="391"/>
      <c r="S94" s="391"/>
      <c r="T94" s="391"/>
      <c r="U94" s="391"/>
      <c r="V94" s="391"/>
      <c r="W94" s="384">
        <v>0</v>
      </c>
      <c r="X94" s="384">
        <v>0</v>
      </c>
    </row>
    <row r="95" spans="1:24" ht="27.95" customHeight="1">
      <c r="A95" s="596"/>
      <c r="B95" s="596"/>
      <c r="C95" s="596"/>
      <c r="D95" s="597"/>
      <c r="E95" s="596"/>
      <c r="F95" s="596"/>
      <c r="G95" s="596"/>
      <c r="H95" s="596"/>
      <c r="I95" s="596"/>
      <c r="J95" s="596"/>
      <c r="K95" s="596"/>
      <c r="L95" s="596"/>
      <c r="M95" s="598"/>
      <c r="N95" s="608" t="str">
        <f t="shared" si="17"/>
        <v/>
      </c>
      <c r="O95" s="391"/>
      <c r="P95" s="391"/>
      <c r="Q95" s="732"/>
      <c r="R95" s="391"/>
      <c r="S95" s="391"/>
      <c r="T95" s="391"/>
      <c r="U95" s="391"/>
      <c r="V95" s="391"/>
      <c r="W95" s="384">
        <v>0</v>
      </c>
      <c r="X95" s="384">
        <v>0</v>
      </c>
    </row>
    <row r="96" spans="1:24" ht="27.95" customHeight="1">
      <c r="A96" s="596"/>
      <c r="B96" s="596"/>
      <c r="C96" s="596"/>
      <c r="D96" s="597"/>
      <c r="E96" s="596"/>
      <c r="F96" s="596"/>
      <c r="G96" s="596"/>
      <c r="H96" s="596"/>
      <c r="I96" s="596"/>
      <c r="J96" s="596"/>
      <c r="K96" s="596"/>
      <c r="L96" s="596"/>
      <c r="M96" s="598"/>
      <c r="N96" s="608" t="str">
        <f t="shared" si="17"/>
        <v/>
      </c>
      <c r="O96" s="391"/>
      <c r="P96" s="391"/>
      <c r="Q96" s="732"/>
      <c r="R96" s="391"/>
      <c r="S96" s="391"/>
      <c r="T96" s="391"/>
      <c r="U96" s="391"/>
      <c r="V96" s="391"/>
      <c r="W96" s="384">
        <v>0</v>
      </c>
      <c r="X96" s="384">
        <v>0</v>
      </c>
    </row>
    <row r="97" spans="1:24" ht="27.95" customHeight="1">
      <c r="A97" s="596"/>
      <c r="B97" s="596"/>
      <c r="C97" s="596"/>
      <c r="D97" s="597"/>
      <c r="E97" s="596"/>
      <c r="F97" s="596"/>
      <c r="G97" s="596"/>
      <c r="H97" s="596"/>
      <c r="I97" s="596"/>
      <c r="J97" s="596"/>
      <c r="K97" s="596"/>
      <c r="L97" s="596"/>
      <c r="M97" s="598"/>
      <c r="N97" s="608" t="str">
        <f t="shared" si="17"/>
        <v/>
      </c>
      <c r="O97" s="391"/>
      <c r="P97" s="391"/>
      <c r="Q97" s="732"/>
      <c r="R97" s="391"/>
      <c r="S97" s="391"/>
      <c r="T97" s="391"/>
      <c r="U97" s="391"/>
      <c r="V97" s="391"/>
      <c r="W97" s="384">
        <v>0</v>
      </c>
      <c r="X97" s="384">
        <v>0</v>
      </c>
    </row>
    <row r="98" spans="1:24" ht="27.95" customHeight="1">
      <c r="A98" s="596"/>
      <c r="B98" s="596"/>
      <c r="C98" s="596"/>
      <c r="D98" s="597"/>
      <c r="E98" s="596"/>
      <c r="F98" s="596"/>
      <c r="G98" s="596"/>
      <c r="H98" s="596"/>
      <c r="I98" s="596"/>
      <c r="J98" s="596"/>
      <c r="K98" s="596"/>
      <c r="L98" s="596"/>
      <c r="M98" s="598"/>
      <c r="N98" s="608" t="str">
        <f t="shared" si="17"/>
        <v/>
      </c>
      <c r="O98" s="391"/>
      <c r="P98" s="391"/>
      <c r="Q98" s="732"/>
      <c r="R98" s="391"/>
      <c r="S98" s="391"/>
      <c r="T98" s="391"/>
      <c r="U98" s="391"/>
      <c r="V98" s="391"/>
      <c r="W98" s="384">
        <v>0</v>
      </c>
      <c r="X98" s="384">
        <v>0</v>
      </c>
    </row>
    <row r="99" spans="1:24" ht="27.95" customHeight="1">
      <c r="A99" s="596"/>
      <c r="B99" s="596"/>
      <c r="C99" s="596"/>
      <c r="D99" s="597"/>
      <c r="E99" s="596"/>
      <c r="F99" s="596"/>
      <c r="G99" s="596"/>
      <c r="H99" s="596"/>
      <c r="I99" s="596"/>
      <c r="J99" s="596"/>
      <c r="K99" s="596"/>
      <c r="L99" s="596"/>
      <c r="M99" s="598"/>
      <c r="N99" s="608" t="str">
        <f t="shared" si="17"/>
        <v/>
      </c>
      <c r="O99" s="391"/>
      <c r="P99" s="391"/>
      <c r="Q99" s="732"/>
      <c r="R99" s="391"/>
      <c r="S99" s="391"/>
      <c r="T99" s="391"/>
      <c r="U99" s="391"/>
      <c r="V99" s="391"/>
      <c r="W99" s="384">
        <v>0</v>
      </c>
      <c r="X99" s="384">
        <v>0</v>
      </c>
    </row>
    <row r="100" spans="1:24" ht="27.95" customHeight="1">
      <c r="A100" s="596"/>
      <c r="B100" s="596"/>
      <c r="C100" s="596"/>
      <c r="D100" s="597"/>
      <c r="E100" s="596"/>
      <c r="F100" s="596"/>
      <c r="G100" s="596"/>
      <c r="H100" s="596"/>
      <c r="I100" s="596"/>
      <c r="J100" s="596"/>
      <c r="K100" s="596"/>
      <c r="L100" s="596"/>
      <c r="M100" s="598"/>
      <c r="N100" s="608" t="str">
        <f t="shared" si="17"/>
        <v/>
      </c>
      <c r="O100" s="391"/>
      <c r="P100" s="391"/>
      <c r="Q100" s="732"/>
      <c r="R100" s="391"/>
      <c r="S100" s="391"/>
      <c r="T100" s="391"/>
      <c r="U100" s="391"/>
      <c r="V100" s="391"/>
      <c r="W100" s="384">
        <v>0</v>
      </c>
      <c r="X100" s="384">
        <v>0</v>
      </c>
    </row>
    <row r="101" spans="1:24" ht="27.95" customHeight="1">
      <c r="A101" s="596"/>
      <c r="B101" s="596"/>
      <c r="C101" s="596"/>
      <c r="D101" s="597"/>
      <c r="E101" s="596"/>
      <c r="F101" s="596"/>
      <c r="G101" s="596"/>
      <c r="H101" s="596"/>
      <c r="I101" s="596"/>
      <c r="J101" s="596"/>
      <c r="K101" s="596"/>
      <c r="L101" s="596"/>
      <c r="M101" s="598"/>
      <c r="N101" s="608" t="str">
        <f t="shared" si="17"/>
        <v/>
      </c>
      <c r="O101" s="391"/>
      <c r="P101" s="391"/>
      <c r="Q101" s="732"/>
      <c r="R101" s="391"/>
      <c r="S101" s="391"/>
      <c r="T101" s="391"/>
      <c r="U101" s="391"/>
      <c r="V101" s="391"/>
      <c r="W101" s="384">
        <v>0</v>
      </c>
      <c r="X101" s="384">
        <v>0</v>
      </c>
    </row>
    <row r="102" spans="1:24" ht="27.95" customHeight="1">
      <c r="A102" s="596"/>
      <c r="B102" s="596"/>
      <c r="C102" s="596"/>
      <c r="D102" s="597"/>
      <c r="E102" s="596"/>
      <c r="F102" s="596"/>
      <c r="G102" s="596"/>
      <c r="H102" s="596"/>
      <c r="I102" s="596"/>
      <c r="J102" s="596"/>
      <c r="K102" s="596"/>
      <c r="L102" s="596"/>
      <c r="M102" s="598"/>
      <c r="N102" s="608" t="str">
        <f t="shared" si="17"/>
        <v/>
      </c>
      <c r="O102" s="391"/>
      <c r="P102" s="391"/>
      <c r="Q102" s="732"/>
      <c r="R102" s="391"/>
      <c r="S102" s="391"/>
      <c r="T102" s="391"/>
      <c r="U102" s="391"/>
      <c r="V102" s="391"/>
      <c r="W102" s="384">
        <v>0</v>
      </c>
      <c r="X102" s="384">
        <v>0</v>
      </c>
    </row>
    <row r="103" spans="1:24" ht="27.95" customHeight="1">
      <c r="A103" s="596"/>
      <c r="B103" s="596"/>
      <c r="C103" s="596"/>
      <c r="D103" s="597"/>
      <c r="E103" s="596"/>
      <c r="F103" s="596"/>
      <c r="G103" s="596"/>
      <c r="H103" s="596"/>
      <c r="I103" s="596"/>
      <c r="J103" s="596"/>
      <c r="K103" s="596"/>
      <c r="L103" s="596"/>
      <c r="M103" s="598"/>
      <c r="N103" s="608" t="str">
        <f t="shared" si="17"/>
        <v/>
      </c>
      <c r="O103" s="391"/>
      <c r="P103" s="391"/>
      <c r="Q103" s="732"/>
      <c r="R103" s="391"/>
      <c r="S103" s="391"/>
      <c r="T103" s="391"/>
      <c r="U103" s="391"/>
      <c r="V103" s="391"/>
      <c r="W103" s="384">
        <v>0</v>
      </c>
      <c r="X103" s="384">
        <v>0</v>
      </c>
    </row>
    <row r="104" spans="1:24" ht="27.95" customHeight="1">
      <c r="A104" s="596"/>
      <c r="B104" s="596"/>
      <c r="C104" s="596"/>
      <c r="D104" s="597"/>
      <c r="E104" s="596"/>
      <c r="F104" s="596"/>
      <c r="G104" s="596"/>
      <c r="H104" s="596"/>
      <c r="I104" s="596"/>
      <c r="J104" s="596"/>
      <c r="K104" s="596"/>
      <c r="L104" s="596"/>
      <c r="M104" s="598"/>
      <c r="N104" s="608" t="str">
        <f t="shared" si="17"/>
        <v/>
      </c>
      <c r="O104" s="391"/>
      <c r="P104" s="391"/>
      <c r="Q104" s="732"/>
      <c r="R104" s="391"/>
      <c r="S104" s="391"/>
      <c r="T104" s="391"/>
      <c r="U104" s="391"/>
      <c r="V104" s="391"/>
      <c r="W104" s="384">
        <v>0</v>
      </c>
      <c r="X104" s="384">
        <v>0</v>
      </c>
    </row>
    <row r="105" spans="1:24" ht="27.95" customHeight="1">
      <c r="A105" s="596"/>
      <c r="B105" s="596"/>
      <c r="C105" s="596"/>
      <c r="D105" s="597"/>
      <c r="E105" s="596"/>
      <c r="F105" s="596"/>
      <c r="G105" s="596"/>
      <c r="H105" s="596"/>
      <c r="I105" s="596"/>
      <c r="J105" s="596"/>
      <c r="K105" s="596"/>
      <c r="L105" s="596"/>
      <c r="M105" s="598"/>
      <c r="N105" s="608" t="str">
        <f t="shared" si="17"/>
        <v/>
      </c>
      <c r="O105" s="391"/>
      <c r="P105" s="391"/>
      <c r="Q105" s="732"/>
      <c r="R105" s="391"/>
      <c r="S105" s="391"/>
      <c r="T105" s="391"/>
      <c r="U105" s="391"/>
      <c r="V105" s="391"/>
      <c r="W105" s="384">
        <v>0</v>
      </c>
      <c r="X105" s="384">
        <v>0</v>
      </c>
    </row>
    <row r="106" spans="1:24" ht="27.95" customHeight="1">
      <c r="A106" s="596"/>
      <c r="B106" s="596"/>
      <c r="C106" s="596"/>
      <c r="D106" s="597"/>
      <c r="E106" s="596"/>
      <c r="F106" s="596"/>
      <c r="G106" s="596"/>
      <c r="H106" s="596"/>
      <c r="I106" s="596"/>
      <c r="J106" s="596"/>
      <c r="K106" s="596"/>
      <c r="L106" s="596"/>
      <c r="M106" s="598"/>
      <c r="N106" s="608" t="str">
        <f t="shared" si="17"/>
        <v/>
      </c>
      <c r="O106" s="391"/>
      <c r="P106" s="391"/>
      <c r="Q106" s="732"/>
      <c r="R106" s="391"/>
      <c r="S106" s="391"/>
      <c r="T106" s="391"/>
      <c r="U106" s="391"/>
      <c r="V106" s="391"/>
      <c r="W106" s="384">
        <v>0</v>
      </c>
      <c r="X106" s="384">
        <v>0</v>
      </c>
    </row>
    <row r="107" spans="1:24" ht="27.95" customHeight="1">
      <c r="A107" s="596"/>
      <c r="B107" s="596"/>
      <c r="C107" s="596"/>
      <c r="D107" s="597"/>
      <c r="E107" s="596"/>
      <c r="F107" s="596"/>
      <c r="G107" s="596"/>
      <c r="H107" s="596"/>
      <c r="I107" s="596"/>
      <c r="J107" s="596"/>
      <c r="K107" s="596"/>
      <c r="L107" s="596"/>
      <c r="M107" s="598"/>
      <c r="N107" s="608" t="str">
        <f t="shared" si="17"/>
        <v/>
      </c>
      <c r="O107" s="391"/>
      <c r="P107" s="391"/>
      <c r="Q107" s="732"/>
      <c r="R107" s="391"/>
      <c r="S107" s="391"/>
      <c r="T107" s="391"/>
      <c r="U107" s="391"/>
      <c r="V107" s="391"/>
      <c r="W107" s="384">
        <v>0</v>
      </c>
      <c r="X107" s="384">
        <v>0</v>
      </c>
    </row>
    <row r="108" spans="1:24" ht="27.95" customHeight="1">
      <c r="A108" s="596"/>
      <c r="B108" s="596"/>
      <c r="C108" s="596"/>
      <c r="D108" s="597"/>
      <c r="E108" s="596"/>
      <c r="F108" s="596"/>
      <c r="G108" s="596"/>
      <c r="H108" s="596"/>
      <c r="I108" s="596"/>
      <c r="J108" s="596"/>
      <c r="K108" s="596"/>
      <c r="L108" s="596"/>
      <c r="M108" s="598"/>
      <c r="N108" s="608" t="str">
        <f t="shared" si="17"/>
        <v/>
      </c>
      <c r="O108" s="391"/>
      <c r="P108" s="391"/>
      <c r="Q108" s="732"/>
      <c r="R108" s="391"/>
      <c r="S108" s="391"/>
      <c r="T108" s="391"/>
      <c r="U108" s="391"/>
      <c r="V108" s="391"/>
      <c r="W108" s="384">
        <v>0</v>
      </c>
      <c r="X108" s="384">
        <v>0</v>
      </c>
    </row>
    <row r="109" spans="1:24" ht="27.95" customHeight="1">
      <c r="A109" s="596"/>
      <c r="B109" s="596"/>
      <c r="C109" s="596"/>
      <c r="D109" s="597"/>
      <c r="E109" s="596"/>
      <c r="F109" s="596"/>
      <c r="G109" s="596"/>
      <c r="H109" s="596"/>
      <c r="I109" s="596"/>
      <c r="J109" s="596"/>
      <c r="K109" s="596"/>
      <c r="L109" s="596"/>
      <c r="M109" s="598"/>
      <c r="N109" s="608" t="str">
        <f t="shared" si="17"/>
        <v/>
      </c>
      <c r="O109" s="401"/>
      <c r="P109" s="391"/>
      <c r="Q109" s="732"/>
      <c r="R109" s="391"/>
      <c r="S109" s="391"/>
      <c r="T109" s="391"/>
      <c r="U109" s="391"/>
      <c r="V109" s="402"/>
      <c r="W109" s="384">
        <v>0</v>
      </c>
      <c r="X109" s="384">
        <v>0</v>
      </c>
    </row>
    <row r="110" spans="1:24" ht="27.95" customHeight="1">
      <c r="A110" s="596"/>
      <c r="B110" s="596"/>
      <c r="C110" s="596"/>
      <c r="D110" s="597"/>
      <c r="E110" s="596"/>
      <c r="F110" s="596"/>
      <c r="G110" s="596"/>
      <c r="H110" s="596"/>
      <c r="I110" s="596"/>
      <c r="J110" s="596"/>
      <c r="K110" s="596"/>
      <c r="L110" s="596"/>
      <c r="M110" s="598"/>
      <c r="N110" s="608" t="str">
        <f t="shared" si="17"/>
        <v/>
      </c>
      <c r="O110" s="401"/>
      <c r="P110" s="391"/>
      <c r="Q110" s="732"/>
      <c r="R110" s="391"/>
      <c r="S110" s="391"/>
      <c r="T110" s="391"/>
      <c r="U110" s="391"/>
      <c r="V110" s="402"/>
      <c r="W110" s="384">
        <v>0</v>
      </c>
      <c r="X110" s="384">
        <v>0</v>
      </c>
    </row>
    <row r="111" spans="1:24" ht="27.95" customHeight="1">
      <c r="A111" s="570"/>
      <c r="B111" s="571"/>
      <c r="C111" s="571"/>
      <c r="D111" s="652" t="s">
        <v>38</v>
      </c>
      <c r="E111" s="572"/>
      <c r="F111" s="595"/>
      <c r="G111" s="595">
        <f>SUM(G91:G110)</f>
        <v>0</v>
      </c>
      <c r="H111" s="478"/>
      <c r="I111" s="478"/>
      <c r="J111" s="478"/>
      <c r="K111" s="478"/>
      <c r="L111" s="478"/>
      <c r="M111" s="670"/>
      <c r="N111" s="608" t="str">
        <f t="shared" si="17"/>
        <v/>
      </c>
      <c r="P111" s="391"/>
      <c r="Q111" s="732"/>
    </row>
    <row r="112" spans="1:24" ht="27.95" customHeight="1">
      <c r="A112" s="596"/>
      <c r="B112" s="596"/>
      <c r="C112" s="596"/>
      <c r="D112" s="597"/>
      <c r="E112" s="596"/>
      <c r="F112" s="596"/>
      <c r="G112" s="596"/>
      <c r="H112" s="596"/>
      <c r="I112" s="596"/>
      <c r="J112" s="596"/>
      <c r="K112" s="596"/>
      <c r="L112" s="596"/>
      <c r="M112" s="598">
        <v>0</v>
      </c>
      <c r="N112" s="608" t="str">
        <f t="shared" si="17"/>
        <v/>
      </c>
      <c r="O112" s="401"/>
      <c r="P112" s="391"/>
      <c r="Q112" s="732"/>
      <c r="R112" s="391"/>
      <c r="S112" s="391"/>
      <c r="T112" s="391"/>
      <c r="U112" s="391"/>
      <c r="V112" s="402"/>
      <c r="W112" s="384">
        <v>0</v>
      </c>
      <c r="X112" s="384">
        <v>0</v>
      </c>
    </row>
    <row r="113" spans="1:25" ht="27.95" customHeight="1">
      <c r="A113" s="596"/>
      <c r="B113" s="596"/>
      <c r="C113" s="596"/>
      <c r="D113" s="597"/>
      <c r="E113" s="596"/>
      <c r="F113" s="596"/>
      <c r="G113" s="596"/>
      <c r="H113" s="596"/>
      <c r="I113" s="596"/>
      <c r="J113" s="596"/>
      <c r="K113" s="596"/>
      <c r="L113" s="596"/>
      <c r="M113" s="598">
        <v>0</v>
      </c>
      <c r="N113" s="608" t="str">
        <f t="shared" si="17"/>
        <v/>
      </c>
      <c r="O113" s="401"/>
      <c r="P113" s="391"/>
      <c r="Q113" s="732"/>
      <c r="R113" s="391"/>
      <c r="S113" s="391"/>
      <c r="T113" s="391"/>
      <c r="U113" s="391"/>
      <c r="V113" s="402"/>
      <c r="W113" s="384">
        <v>0</v>
      </c>
      <c r="X113" s="384">
        <v>0</v>
      </c>
    </row>
    <row r="114" spans="1:25" ht="27.95" customHeight="1">
      <c r="A114" s="596"/>
      <c r="B114" s="596"/>
      <c r="C114" s="596"/>
      <c r="D114" s="597"/>
      <c r="E114" s="596"/>
      <c r="F114" s="596"/>
      <c r="G114" s="596"/>
      <c r="H114" s="596"/>
      <c r="I114" s="596"/>
      <c r="J114" s="596"/>
      <c r="K114" s="596"/>
      <c r="L114" s="596"/>
      <c r="M114" s="598">
        <v>0</v>
      </c>
      <c r="N114" s="608" t="str">
        <f t="shared" si="17"/>
        <v/>
      </c>
      <c r="O114" s="401"/>
      <c r="P114" s="391"/>
      <c r="Q114" s="732"/>
      <c r="R114" s="391"/>
      <c r="S114" s="391"/>
      <c r="T114" s="391"/>
      <c r="U114" s="391"/>
      <c r="V114" s="402"/>
      <c r="W114" s="384">
        <v>0</v>
      </c>
      <c r="X114" s="384">
        <v>0</v>
      </c>
    </row>
    <row r="115" spans="1:25" ht="27.95" customHeight="1">
      <c r="A115" s="596"/>
      <c r="B115" s="596"/>
      <c r="C115" s="596"/>
      <c r="D115" s="597"/>
      <c r="E115" s="596"/>
      <c r="F115" s="596"/>
      <c r="G115" s="596"/>
      <c r="H115" s="596"/>
      <c r="I115" s="596"/>
      <c r="J115" s="596"/>
      <c r="K115" s="596"/>
      <c r="L115" s="596"/>
      <c r="M115" s="598">
        <v>0</v>
      </c>
      <c r="N115" s="608" t="str">
        <f t="shared" si="17"/>
        <v/>
      </c>
      <c r="O115" s="401"/>
      <c r="P115" s="391"/>
      <c r="Q115" s="732"/>
      <c r="R115" s="391"/>
      <c r="S115" s="391"/>
      <c r="T115" s="391"/>
      <c r="U115" s="391"/>
      <c r="V115" s="411"/>
      <c r="W115" s="391">
        <v>0</v>
      </c>
      <c r="X115" s="391">
        <v>0</v>
      </c>
      <c r="Y115" s="391"/>
    </row>
    <row r="116" spans="1:25" ht="27.95" customHeight="1">
      <c r="A116" s="596"/>
      <c r="B116" s="596"/>
      <c r="C116" s="596"/>
      <c r="D116" s="597"/>
      <c r="E116" s="596"/>
      <c r="F116" s="596"/>
      <c r="G116" s="596"/>
      <c r="H116" s="596"/>
      <c r="I116" s="596"/>
      <c r="J116" s="596"/>
      <c r="K116" s="596"/>
      <c r="L116" s="596"/>
      <c r="M116" s="598">
        <v>0</v>
      </c>
      <c r="N116" s="608" t="str">
        <f t="shared" si="17"/>
        <v/>
      </c>
      <c r="O116" s="391"/>
      <c r="P116" s="391"/>
      <c r="Q116" s="732"/>
      <c r="R116" s="391"/>
      <c r="S116" s="391"/>
      <c r="T116" s="391"/>
      <c r="U116" s="391"/>
      <c r="V116" s="391"/>
      <c r="W116" s="384">
        <v>0</v>
      </c>
      <c r="X116" s="384">
        <v>0</v>
      </c>
    </row>
    <row r="117" spans="1:25" s="414" customFormat="1" ht="27.95" customHeight="1">
      <c r="A117" s="596"/>
      <c r="B117" s="596"/>
      <c r="C117" s="596"/>
      <c r="D117" s="597"/>
      <c r="E117" s="596"/>
      <c r="F117" s="596"/>
      <c r="G117" s="596"/>
      <c r="H117" s="596"/>
      <c r="I117" s="596"/>
      <c r="J117" s="596"/>
      <c r="K117" s="596"/>
      <c r="L117" s="596"/>
      <c r="M117" s="598">
        <v>0</v>
      </c>
      <c r="N117" s="608" t="str">
        <f t="shared" si="17"/>
        <v/>
      </c>
      <c r="O117" s="413"/>
      <c r="P117" s="391"/>
      <c r="Q117" s="732"/>
      <c r="R117" s="413"/>
      <c r="S117" s="413"/>
      <c r="T117" s="413"/>
      <c r="U117" s="413"/>
      <c r="V117" s="413"/>
      <c r="W117" s="414">
        <v>0</v>
      </c>
      <c r="X117" s="414">
        <v>0</v>
      </c>
    </row>
    <row r="118" spans="1:25" ht="27.95" customHeight="1">
      <c r="A118" s="596"/>
      <c r="B118" s="596"/>
      <c r="C118" s="596"/>
      <c r="D118" s="597"/>
      <c r="E118" s="596"/>
      <c r="F118" s="596"/>
      <c r="G118" s="596"/>
      <c r="H118" s="596"/>
      <c r="I118" s="596"/>
      <c r="J118" s="596"/>
      <c r="K118" s="596"/>
      <c r="L118" s="596"/>
      <c r="M118" s="598">
        <v>0</v>
      </c>
      <c r="N118" s="608" t="str">
        <f t="shared" si="17"/>
        <v/>
      </c>
      <c r="O118" s="391"/>
      <c r="P118" s="391"/>
      <c r="Q118" s="732"/>
      <c r="R118" s="391"/>
      <c r="S118" s="391"/>
      <c r="T118" s="391"/>
      <c r="U118" s="391"/>
      <c r="V118" s="391"/>
    </row>
    <row r="119" spans="1:25" ht="27.95" customHeight="1">
      <c r="A119" s="596"/>
      <c r="B119" s="596"/>
      <c r="C119" s="596"/>
      <c r="D119" s="597"/>
      <c r="E119" s="596"/>
      <c r="F119" s="596"/>
      <c r="G119" s="596"/>
      <c r="H119" s="596"/>
      <c r="I119" s="596"/>
      <c r="J119" s="596"/>
      <c r="K119" s="596"/>
      <c r="L119" s="596"/>
      <c r="M119" s="598">
        <v>0</v>
      </c>
      <c r="N119" s="608" t="str">
        <f t="shared" si="17"/>
        <v/>
      </c>
      <c r="O119" s="391"/>
      <c r="P119" s="391"/>
      <c r="Q119" s="732"/>
      <c r="R119" s="391"/>
      <c r="S119" s="391"/>
      <c r="T119" s="391"/>
      <c r="U119" s="391"/>
      <c r="V119" s="391"/>
    </row>
    <row r="120" spans="1:25" ht="27.95" customHeight="1">
      <c r="A120" s="596"/>
      <c r="B120" s="596"/>
      <c r="C120" s="596"/>
      <c r="D120" s="597"/>
      <c r="E120" s="596"/>
      <c r="F120" s="596"/>
      <c r="G120" s="596"/>
      <c r="H120" s="596"/>
      <c r="I120" s="596"/>
      <c r="J120" s="596"/>
      <c r="K120" s="596"/>
      <c r="L120" s="596"/>
      <c r="M120" s="598">
        <v>0</v>
      </c>
      <c r="N120" s="608" t="str">
        <f t="shared" si="17"/>
        <v/>
      </c>
      <c r="O120" s="391"/>
      <c r="P120" s="391"/>
      <c r="Q120" s="391"/>
      <c r="R120" s="391"/>
      <c r="S120" s="391"/>
      <c r="T120" s="391"/>
      <c r="U120" s="391"/>
      <c r="V120" s="391"/>
    </row>
    <row r="121" spans="1:25" ht="27.95" customHeight="1">
      <c r="A121" s="596"/>
      <c r="B121" s="596"/>
      <c r="C121" s="596"/>
      <c r="D121" s="597"/>
      <c r="E121" s="596"/>
      <c r="F121" s="596"/>
      <c r="G121" s="596"/>
      <c r="H121" s="596"/>
      <c r="I121" s="596"/>
      <c r="J121" s="596"/>
      <c r="K121" s="596"/>
      <c r="L121" s="596"/>
      <c r="M121" s="598">
        <v>0</v>
      </c>
      <c r="N121" s="608" t="str">
        <f t="shared" si="17"/>
        <v/>
      </c>
      <c r="O121" s="391"/>
      <c r="P121" s="391"/>
      <c r="Q121" s="391"/>
      <c r="R121" s="391"/>
      <c r="S121" s="391"/>
      <c r="T121" s="391"/>
      <c r="U121" s="391"/>
      <c r="V121" s="391"/>
    </row>
    <row r="122" spans="1:25" ht="27.95" customHeight="1">
      <c r="A122" s="596"/>
      <c r="B122" s="596"/>
      <c r="C122" s="596"/>
      <c r="D122" s="597"/>
      <c r="E122" s="596"/>
      <c r="F122" s="596"/>
      <c r="G122" s="596"/>
      <c r="H122" s="596"/>
      <c r="I122" s="596"/>
      <c r="J122" s="596"/>
      <c r="K122" s="596"/>
      <c r="L122" s="596"/>
      <c r="M122" s="598">
        <v>0</v>
      </c>
      <c r="N122" s="608" t="str">
        <f t="shared" si="17"/>
        <v/>
      </c>
      <c r="O122" s="391"/>
      <c r="P122" s="391"/>
      <c r="Q122" s="391"/>
      <c r="R122" s="391"/>
      <c r="S122" s="391"/>
      <c r="T122" s="391"/>
      <c r="U122" s="391"/>
      <c r="V122" s="391"/>
    </row>
    <row r="123" spans="1:25" ht="27.95" customHeight="1">
      <c r="A123" s="596"/>
      <c r="B123" s="596"/>
      <c r="C123" s="596"/>
      <c r="D123" s="597"/>
      <c r="E123" s="596"/>
      <c r="F123" s="596"/>
      <c r="G123" s="596"/>
      <c r="H123" s="596"/>
      <c r="I123" s="596"/>
      <c r="J123" s="596"/>
      <c r="K123" s="596"/>
      <c r="L123" s="596"/>
      <c r="M123" s="598">
        <v>0</v>
      </c>
      <c r="N123" s="608" t="str">
        <f t="shared" si="17"/>
        <v/>
      </c>
      <c r="O123" s="391"/>
      <c r="P123" s="391"/>
      <c r="Q123" s="391"/>
      <c r="R123" s="391"/>
      <c r="S123" s="391"/>
      <c r="T123" s="391"/>
      <c r="U123" s="391"/>
      <c r="V123" s="391"/>
    </row>
    <row r="124" spans="1:25" ht="27.95" customHeight="1">
      <c r="A124" s="596"/>
      <c r="B124" s="596"/>
      <c r="C124" s="596"/>
      <c r="D124" s="597"/>
      <c r="E124" s="596"/>
      <c r="F124" s="596"/>
      <c r="G124" s="596"/>
      <c r="H124" s="596"/>
      <c r="I124" s="596"/>
      <c r="J124" s="596"/>
      <c r="K124" s="596"/>
      <c r="L124" s="596"/>
      <c r="M124" s="598">
        <v>0</v>
      </c>
      <c r="N124" s="608" t="str">
        <f t="shared" ref="N124:N152" si="18">CONCATENATE(E124,H124)</f>
        <v/>
      </c>
      <c r="O124" s="391"/>
      <c r="P124" s="391"/>
      <c r="Q124" s="391"/>
      <c r="R124" s="391"/>
      <c r="S124" s="391"/>
      <c r="T124" s="391"/>
      <c r="U124" s="391"/>
      <c r="V124" s="391"/>
    </row>
    <row r="125" spans="1:25" ht="27.95" customHeight="1">
      <c r="A125" s="596"/>
      <c r="B125" s="596"/>
      <c r="C125" s="596"/>
      <c r="D125" s="597"/>
      <c r="E125" s="596"/>
      <c r="F125" s="596"/>
      <c r="G125" s="596"/>
      <c r="H125" s="596"/>
      <c r="I125" s="596"/>
      <c r="J125" s="596"/>
      <c r="K125" s="596"/>
      <c r="L125" s="596"/>
      <c r="M125" s="598">
        <v>0</v>
      </c>
      <c r="N125" s="608" t="str">
        <f t="shared" si="18"/>
        <v/>
      </c>
      <c r="O125" s="391"/>
      <c r="P125" s="391"/>
      <c r="Q125" s="391"/>
      <c r="R125" s="391"/>
      <c r="S125" s="391"/>
      <c r="T125" s="391"/>
      <c r="U125" s="391"/>
      <c r="V125" s="391"/>
    </row>
    <row r="126" spans="1:25" ht="27.95" customHeight="1">
      <c r="A126" s="596"/>
      <c r="B126" s="596"/>
      <c r="C126" s="596"/>
      <c r="D126" s="597"/>
      <c r="E126" s="596"/>
      <c r="F126" s="596"/>
      <c r="G126" s="596"/>
      <c r="H126" s="596"/>
      <c r="I126" s="596"/>
      <c r="J126" s="596"/>
      <c r="K126" s="596"/>
      <c r="L126" s="596"/>
      <c r="M126" s="598">
        <v>0</v>
      </c>
      <c r="N126" s="608" t="str">
        <f t="shared" si="18"/>
        <v/>
      </c>
      <c r="O126" s="391"/>
      <c r="P126" s="391"/>
      <c r="Q126" s="391"/>
      <c r="R126" s="391"/>
      <c r="S126" s="391"/>
      <c r="T126" s="391"/>
      <c r="U126" s="391"/>
      <c r="V126" s="391"/>
    </row>
    <row r="127" spans="1:25" ht="27.95" customHeight="1">
      <c r="A127" s="596"/>
      <c r="B127" s="596"/>
      <c r="C127" s="596"/>
      <c r="D127" s="597"/>
      <c r="E127" s="596"/>
      <c r="F127" s="596"/>
      <c r="G127" s="596"/>
      <c r="H127" s="596"/>
      <c r="I127" s="596"/>
      <c r="J127" s="596"/>
      <c r="K127" s="596"/>
      <c r="L127" s="596"/>
      <c r="M127" s="598">
        <v>0</v>
      </c>
      <c r="N127" s="608" t="str">
        <f t="shared" si="18"/>
        <v/>
      </c>
      <c r="O127" s="391"/>
      <c r="P127" s="391"/>
      <c r="Q127" s="391"/>
      <c r="R127" s="391"/>
      <c r="S127" s="391"/>
      <c r="T127" s="391"/>
      <c r="U127" s="391"/>
      <c r="V127" s="391"/>
    </row>
    <row r="128" spans="1:25" ht="27.95" customHeight="1">
      <c r="A128" s="596"/>
      <c r="B128" s="596"/>
      <c r="C128" s="596"/>
      <c r="D128" s="597"/>
      <c r="E128" s="596"/>
      <c r="F128" s="596"/>
      <c r="G128" s="596"/>
      <c r="H128" s="596"/>
      <c r="I128" s="596"/>
      <c r="J128" s="596"/>
      <c r="K128" s="596"/>
      <c r="L128" s="596"/>
      <c r="M128" s="598">
        <v>0</v>
      </c>
      <c r="N128" s="608" t="str">
        <f t="shared" si="18"/>
        <v/>
      </c>
      <c r="O128" s="391"/>
      <c r="P128" s="391"/>
      <c r="Q128" s="391"/>
      <c r="R128" s="391"/>
      <c r="S128" s="391"/>
      <c r="T128" s="391"/>
      <c r="U128" s="391"/>
      <c r="V128" s="391"/>
    </row>
    <row r="129" spans="1:25" ht="27.95" customHeight="1">
      <c r="A129" s="596"/>
      <c r="B129" s="596"/>
      <c r="C129" s="596"/>
      <c r="D129" s="597"/>
      <c r="E129" s="596"/>
      <c r="F129" s="596"/>
      <c r="G129" s="596"/>
      <c r="H129" s="596"/>
      <c r="I129" s="596"/>
      <c r="J129" s="596"/>
      <c r="K129" s="596"/>
      <c r="L129" s="596"/>
      <c r="M129" s="598">
        <v>0</v>
      </c>
      <c r="N129" s="608" t="str">
        <f t="shared" si="18"/>
        <v/>
      </c>
      <c r="O129" s="391"/>
      <c r="P129" s="391"/>
      <c r="Q129" s="391"/>
      <c r="R129" s="391"/>
      <c r="S129" s="391"/>
      <c r="T129" s="391"/>
      <c r="U129" s="391"/>
      <c r="V129" s="391"/>
    </row>
    <row r="130" spans="1:25" ht="27.95" customHeight="1">
      <c r="A130" s="596"/>
      <c r="B130" s="596"/>
      <c r="C130" s="596"/>
      <c r="D130" s="597"/>
      <c r="E130" s="596"/>
      <c r="F130" s="596"/>
      <c r="G130" s="596"/>
      <c r="H130" s="596"/>
      <c r="I130" s="596"/>
      <c r="J130" s="596"/>
      <c r="K130" s="596"/>
      <c r="L130" s="596"/>
      <c r="M130" s="598">
        <v>0</v>
      </c>
      <c r="N130" s="608" t="str">
        <f t="shared" si="18"/>
        <v/>
      </c>
      <c r="O130" s="391"/>
      <c r="P130" s="391"/>
      <c r="Q130" s="391"/>
      <c r="R130" s="391"/>
      <c r="S130" s="391"/>
      <c r="T130" s="391"/>
      <c r="U130" s="391"/>
      <c r="V130" s="391"/>
    </row>
    <row r="131" spans="1:25" ht="27.95" customHeight="1">
      <c r="A131" s="596"/>
      <c r="B131" s="596"/>
      <c r="C131" s="596"/>
      <c r="D131" s="597"/>
      <c r="E131" s="596"/>
      <c r="F131" s="596"/>
      <c r="G131" s="596"/>
      <c r="H131" s="596"/>
      <c r="I131" s="596"/>
      <c r="J131" s="596"/>
      <c r="K131" s="596"/>
      <c r="L131" s="596"/>
      <c r="M131" s="598">
        <v>0</v>
      </c>
      <c r="N131" s="608" t="str">
        <f t="shared" si="18"/>
        <v/>
      </c>
      <c r="O131" s="401"/>
      <c r="P131" s="391"/>
      <c r="Q131" s="391"/>
      <c r="R131" s="391"/>
      <c r="S131" s="391"/>
      <c r="T131" s="391"/>
      <c r="U131" s="391"/>
      <c r="V131" s="402"/>
    </row>
    <row r="132" spans="1:25" ht="27.95" customHeight="1">
      <c r="A132" s="570"/>
      <c r="B132" s="571"/>
      <c r="C132" s="571"/>
      <c r="D132" s="652" t="s">
        <v>38</v>
      </c>
      <c r="E132" s="572"/>
      <c r="F132" s="595"/>
      <c r="G132" s="595">
        <f>SUM(G112:G131)</f>
        <v>0</v>
      </c>
      <c r="H132" s="478"/>
      <c r="I132" s="478"/>
      <c r="J132" s="478"/>
      <c r="K132" s="478"/>
      <c r="L132" s="478"/>
      <c r="M132" s="670"/>
      <c r="N132" s="608" t="str">
        <f t="shared" si="18"/>
        <v/>
      </c>
    </row>
    <row r="133" spans="1:25" ht="27" customHeight="1">
      <c r="A133" s="412"/>
      <c r="B133" s="412"/>
      <c r="C133" s="412"/>
      <c r="D133" s="395"/>
      <c r="E133" s="396"/>
      <c r="F133" s="396"/>
      <c r="G133" s="396"/>
      <c r="H133" s="396"/>
      <c r="I133" s="396"/>
      <c r="J133" s="397"/>
      <c r="K133" s="397"/>
      <c r="L133" s="397"/>
      <c r="M133" s="682"/>
      <c r="N133" s="608" t="str">
        <f t="shared" si="18"/>
        <v/>
      </c>
      <c r="O133" s="401"/>
      <c r="P133" s="391"/>
      <c r="Q133" s="391"/>
      <c r="R133" s="391"/>
      <c r="S133" s="391"/>
      <c r="T133" s="391"/>
      <c r="U133" s="391"/>
      <c r="V133" s="402"/>
    </row>
    <row r="134" spans="1:25" ht="27" customHeight="1">
      <c r="A134" s="412"/>
      <c r="B134" s="412"/>
      <c r="C134" s="412"/>
      <c r="D134" s="395"/>
      <c r="E134" s="396"/>
      <c r="F134" s="396"/>
      <c r="G134" s="396"/>
      <c r="H134" s="396"/>
      <c r="I134" s="396"/>
      <c r="J134" s="397"/>
      <c r="K134" s="397"/>
      <c r="L134" s="397"/>
      <c r="M134" s="682"/>
      <c r="N134" s="608" t="str">
        <f t="shared" si="18"/>
        <v/>
      </c>
      <c r="O134" s="401"/>
      <c r="P134" s="391"/>
      <c r="Q134" s="391"/>
      <c r="R134" s="391"/>
      <c r="S134" s="391"/>
      <c r="T134" s="391"/>
      <c r="U134" s="391"/>
      <c r="V134" s="402"/>
    </row>
    <row r="135" spans="1:25" ht="27" customHeight="1">
      <c r="A135" s="412"/>
      <c r="B135" s="412"/>
      <c r="C135" s="412"/>
      <c r="D135" s="395"/>
      <c r="E135" s="396"/>
      <c r="F135" s="396"/>
      <c r="G135" s="396"/>
      <c r="H135" s="396"/>
      <c r="I135" s="396"/>
      <c r="J135" s="397"/>
      <c r="K135" s="397"/>
      <c r="L135" s="397"/>
      <c r="M135" s="682"/>
      <c r="N135" s="608" t="str">
        <f t="shared" si="18"/>
        <v/>
      </c>
      <c r="O135" s="401"/>
      <c r="P135" s="391"/>
      <c r="Q135" s="391"/>
      <c r="R135" s="391"/>
      <c r="S135" s="391"/>
      <c r="T135" s="391"/>
      <c r="U135" s="391"/>
      <c r="V135" s="402"/>
    </row>
    <row r="136" spans="1:25" ht="27" customHeight="1">
      <c r="A136" s="412"/>
      <c r="B136" s="412"/>
      <c r="C136" s="412"/>
      <c r="D136" s="395"/>
      <c r="E136" s="396"/>
      <c r="F136" s="396"/>
      <c r="G136" s="396"/>
      <c r="H136" s="396"/>
      <c r="I136" s="396"/>
      <c r="J136" s="397"/>
      <c r="K136" s="397"/>
      <c r="L136" s="397"/>
      <c r="M136" s="682"/>
      <c r="N136" s="608" t="str">
        <f t="shared" si="18"/>
        <v/>
      </c>
      <c r="O136" s="391"/>
      <c r="P136" s="391"/>
      <c r="Q136" s="391"/>
      <c r="R136" s="391"/>
      <c r="S136" s="391"/>
      <c r="T136" s="391"/>
      <c r="U136" s="391"/>
      <c r="V136" s="411"/>
      <c r="W136" s="391"/>
      <c r="X136" s="391"/>
      <c r="Y136" s="391"/>
    </row>
    <row r="137" spans="1:25" ht="27" customHeight="1">
      <c r="A137" s="412"/>
      <c r="B137" s="412"/>
      <c r="C137" s="412"/>
      <c r="D137" s="400"/>
      <c r="E137" s="396"/>
      <c r="F137" s="396"/>
      <c r="G137" s="396"/>
      <c r="H137" s="396"/>
      <c r="I137" s="396"/>
      <c r="J137" s="404"/>
      <c r="K137" s="404"/>
      <c r="L137" s="404"/>
      <c r="M137" s="683"/>
      <c r="N137" s="608" t="str">
        <f t="shared" si="18"/>
        <v/>
      </c>
      <c r="O137" s="401"/>
      <c r="P137" s="391"/>
      <c r="Q137" s="391"/>
      <c r="R137" s="391"/>
      <c r="S137" s="391"/>
      <c r="T137" s="391"/>
      <c r="U137" s="391"/>
      <c r="V137" s="411"/>
      <c r="W137" s="391"/>
      <c r="X137" s="391"/>
      <c r="Y137" s="391"/>
    </row>
    <row r="138" spans="1:25" s="414" customFormat="1" ht="27" customHeight="1">
      <c r="A138" s="412"/>
      <c r="B138" s="412"/>
      <c r="C138" s="412"/>
      <c r="D138" s="395"/>
      <c r="E138" s="396"/>
      <c r="F138" s="396"/>
      <c r="G138" s="396"/>
      <c r="H138" s="396"/>
      <c r="I138" s="396"/>
      <c r="J138" s="406"/>
      <c r="K138" s="406"/>
      <c r="L138" s="406"/>
      <c r="M138" s="684"/>
      <c r="N138" s="608" t="str">
        <f t="shared" si="18"/>
        <v/>
      </c>
      <c r="O138" s="413"/>
      <c r="P138" s="413"/>
      <c r="Q138" s="413"/>
      <c r="R138" s="413"/>
      <c r="S138" s="413"/>
      <c r="T138" s="413"/>
      <c r="U138" s="413"/>
      <c r="V138" s="413"/>
    </row>
    <row r="139" spans="1:25" ht="27" customHeight="1">
      <c r="A139" s="412"/>
      <c r="B139" s="412"/>
      <c r="C139" s="412"/>
      <c r="D139" s="395"/>
      <c r="E139" s="396"/>
      <c r="F139" s="396"/>
      <c r="G139" s="396"/>
      <c r="H139" s="396"/>
      <c r="I139" s="399"/>
      <c r="J139" s="397"/>
      <c r="K139" s="397"/>
      <c r="L139" s="397"/>
      <c r="M139" s="682"/>
      <c r="N139" s="608" t="str">
        <f t="shared" si="18"/>
        <v/>
      </c>
      <c r="O139" s="391"/>
      <c r="P139" s="391"/>
      <c r="Q139" s="391"/>
      <c r="R139" s="391"/>
      <c r="S139" s="391"/>
      <c r="T139" s="391"/>
      <c r="U139" s="391"/>
      <c r="V139" s="391"/>
    </row>
    <row r="140" spans="1:25" ht="27" customHeight="1">
      <c r="A140" s="412"/>
      <c r="B140" s="412"/>
      <c r="C140" s="412"/>
      <c r="D140" s="395"/>
      <c r="E140" s="396"/>
      <c r="F140" s="396"/>
      <c r="G140" s="396"/>
      <c r="H140" s="396"/>
      <c r="I140" s="396"/>
      <c r="J140" s="397"/>
      <c r="K140" s="397"/>
      <c r="L140" s="397"/>
      <c r="M140" s="682"/>
      <c r="N140" s="608" t="str">
        <f t="shared" si="18"/>
        <v/>
      </c>
      <c r="O140" s="391"/>
      <c r="P140" s="391"/>
      <c r="Q140" s="391"/>
      <c r="R140" s="391"/>
      <c r="S140" s="391"/>
      <c r="T140" s="391"/>
      <c r="U140" s="391"/>
      <c r="V140" s="391"/>
    </row>
    <row r="141" spans="1:25" ht="27" customHeight="1">
      <c r="A141" s="412"/>
      <c r="B141" s="412"/>
      <c r="C141" s="412"/>
      <c r="D141" s="395"/>
      <c r="E141" s="396"/>
      <c r="F141" s="396"/>
      <c r="G141" s="396"/>
      <c r="H141" s="396"/>
      <c r="I141" s="396"/>
      <c r="J141" s="397"/>
      <c r="K141" s="397"/>
      <c r="L141" s="397"/>
      <c r="M141" s="682"/>
      <c r="N141" s="608" t="str">
        <f t="shared" si="18"/>
        <v/>
      </c>
      <c r="O141" s="391"/>
      <c r="P141" s="391"/>
      <c r="Q141" s="391"/>
      <c r="R141" s="391"/>
      <c r="S141" s="391"/>
      <c r="T141" s="391"/>
      <c r="U141" s="391"/>
      <c r="V141" s="391"/>
    </row>
    <row r="142" spans="1:25" ht="27" customHeight="1">
      <c r="A142" s="412"/>
      <c r="B142" s="412"/>
      <c r="C142" s="412"/>
      <c r="D142" s="395"/>
      <c r="E142" s="396"/>
      <c r="F142" s="396"/>
      <c r="G142" s="396"/>
      <c r="H142" s="396"/>
      <c r="I142" s="396"/>
      <c r="J142" s="397"/>
      <c r="K142" s="397"/>
      <c r="L142" s="397"/>
      <c r="M142" s="682"/>
      <c r="N142" s="608" t="str">
        <f t="shared" si="18"/>
        <v/>
      </c>
      <c r="O142" s="391"/>
      <c r="P142" s="391"/>
      <c r="Q142" s="391"/>
      <c r="R142" s="391"/>
      <c r="S142" s="391"/>
      <c r="T142" s="391"/>
      <c r="U142" s="391"/>
      <c r="V142" s="391"/>
    </row>
    <row r="143" spans="1:25" ht="27" customHeight="1">
      <c r="A143" s="412"/>
      <c r="B143" s="412"/>
      <c r="C143" s="412"/>
      <c r="D143" s="395"/>
      <c r="E143" s="396"/>
      <c r="F143" s="396"/>
      <c r="G143" s="396"/>
      <c r="H143" s="396"/>
      <c r="I143" s="415"/>
      <c r="J143" s="397"/>
      <c r="K143" s="397"/>
      <c r="L143" s="397"/>
      <c r="M143" s="682"/>
      <c r="N143" s="608" t="str">
        <f t="shared" si="18"/>
        <v/>
      </c>
      <c r="O143" s="391"/>
      <c r="P143" s="391"/>
      <c r="Q143" s="391"/>
      <c r="R143" s="391"/>
      <c r="S143" s="391"/>
      <c r="T143" s="391"/>
      <c r="U143" s="391"/>
      <c r="V143" s="391"/>
    </row>
    <row r="144" spans="1:25" ht="27" customHeight="1">
      <c r="A144" s="412"/>
      <c r="B144" s="412"/>
      <c r="C144" s="412"/>
      <c r="D144" s="395"/>
      <c r="E144" s="396"/>
      <c r="F144" s="396"/>
      <c r="G144" s="396"/>
      <c r="H144" s="396"/>
      <c r="I144" s="399"/>
      <c r="J144" s="397"/>
      <c r="K144" s="397"/>
      <c r="L144" s="397"/>
      <c r="M144" s="682"/>
      <c r="N144" s="608" t="str">
        <f t="shared" si="18"/>
        <v/>
      </c>
      <c r="O144" s="391"/>
      <c r="P144" s="391"/>
      <c r="Q144" s="391"/>
      <c r="R144" s="391"/>
      <c r="S144" s="391"/>
      <c r="T144" s="391"/>
      <c r="U144" s="391"/>
      <c r="V144" s="391"/>
    </row>
    <row r="145" spans="1:22" ht="27" customHeight="1">
      <c r="A145" s="412"/>
      <c r="B145" s="412"/>
      <c r="C145" s="412"/>
      <c r="D145" s="395"/>
      <c r="E145" s="396"/>
      <c r="F145" s="396"/>
      <c r="G145" s="396"/>
      <c r="H145" s="396"/>
      <c r="I145" s="396"/>
      <c r="J145" s="397"/>
      <c r="K145" s="397"/>
      <c r="L145" s="397"/>
      <c r="M145" s="682"/>
      <c r="N145" s="608" t="str">
        <f t="shared" si="18"/>
        <v/>
      </c>
      <c r="O145" s="391"/>
      <c r="P145" s="391"/>
      <c r="Q145" s="391"/>
      <c r="R145" s="391"/>
      <c r="S145" s="391"/>
      <c r="T145" s="391"/>
      <c r="U145" s="391"/>
      <c r="V145" s="391"/>
    </row>
    <row r="146" spans="1:22" ht="27" customHeight="1">
      <c r="A146" s="412"/>
      <c r="B146" s="412"/>
      <c r="C146" s="412"/>
      <c r="D146" s="395"/>
      <c r="E146" s="396"/>
      <c r="F146" s="396"/>
      <c r="G146" s="396"/>
      <c r="H146" s="396"/>
      <c r="I146" s="399"/>
      <c r="J146" s="397"/>
      <c r="K146" s="397"/>
      <c r="L146" s="397"/>
      <c r="M146" s="682"/>
      <c r="N146" s="608" t="str">
        <f t="shared" si="18"/>
        <v/>
      </c>
      <c r="O146" s="391"/>
      <c r="P146" s="391"/>
      <c r="Q146" s="391"/>
      <c r="R146" s="391"/>
      <c r="S146" s="391"/>
      <c r="T146" s="391"/>
      <c r="U146" s="391"/>
      <c r="V146" s="391"/>
    </row>
    <row r="147" spans="1:22" ht="27" customHeight="1">
      <c r="A147" s="412"/>
      <c r="B147" s="412"/>
      <c r="C147" s="412"/>
      <c r="D147" s="395"/>
      <c r="E147" s="396"/>
      <c r="F147" s="396"/>
      <c r="G147" s="396"/>
      <c r="H147" s="396"/>
      <c r="I147" s="396"/>
      <c r="J147" s="397"/>
      <c r="K147" s="397"/>
      <c r="L147" s="397"/>
      <c r="M147" s="682"/>
      <c r="N147" s="398" t="str">
        <f t="shared" si="18"/>
        <v/>
      </c>
      <c r="O147" s="391"/>
      <c r="P147" s="391"/>
      <c r="Q147" s="391"/>
      <c r="R147" s="391"/>
      <c r="S147" s="391"/>
      <c r="T147" s="391"/>
      <c r="U147" s="391"/>
      <c r="V147" s="391"/>
    </row>
    <row r="148" spans="1:22" ht="27" customHeight="1">
      <c r="A148" s="412"/>
      <c r="B148" s="412"/>
      <c r="C148" s="412"/>
      <c r="D148" s="395"/>
      <c r="E148" s="396"/>
      <c r="F148" s="396"/>
      <c r="G148" s="396"/>
      <c r="H148" s="396"/>
      <c r="I148" s="396"/>
      <c r="J148" s="397"/>
      <c r="K148" s="397"/>
      <c r="L148" s="397"/>
      <c r="M148" s="682"/>
      <c r="N148" s="398" t="str">
        <f t="shared" si="18"/>
        <v/>
      </c>
      <c r="O148" s="391"/>
      <c r="P148" s="391"/>
      <c r="Q148" s="391"/>
      <c r="R148" s="391"/>
      <c r="S148" s="391"/>
      <c r="T148" s="391"/>
      <c r="U148" s="391"/>
      <c r="V148" s="391"/>
    </row>
    <row r="149" spans="1:22" s="418" customFormat="1" ht="27" customHeight="1">
      <c r="A149" s="412"/>
      <c r="B149" s="412"/>
      <c r="C149" s="412"/>
      <c r="D149" s="395"/>
      <c r="E149" s="396"/>
      <c r="F149" s="396"/>
      <c r="G149" s="396"/>
      <c r="H149" s="396"/>
      <c r="I149" s="396"/>
      <c r="J149" s="406"/>
      <c r="K149" s="406"/>
      <c r="L149" s="406"/>
      <c r="M149" s="684"/>
      <c r="N149" s="416" t="str">
        <f t="shared" si="18"/>
        <v/>
      </c>
      <c r="O149" s="417"/>
      <c r="P149" s="417"/>
      <c r="Q149" s="417"/>
      <c r="R149" s="417"/>
      <c r="S149" s="417"/>
      <c r="T149" s="417"/>
      <c r="U149" s="417"/>
      <c r="V149" s="417"/>
    </row>
    <row r="150" spans="1:22" ht="27" customHeight="1">
      <c r="A150" s="412"/>
      <c r="B150" s="412"/>
      <c r="C150" s="412"/>
      <c r="D150" s="395"/>
      <c r="E150" s="396"/>
      <c r="F150" s="396"/>
      <c r="G150" s="396"/>
      <c r="H150" s="396"/>
      <c r="I150" s="396"/>
      <c r="J150" s="406"/>
      <c r="K150" s="406"/>
      <c r="L150" s="406"/>
      <c r="M150" s="684"/>
      <c r="N150" s="398" t="str">
        <f t="shared" si="18"/>
        <v/>
      </c>
      <c r="O150" s="391"/>
      <c r="P150" s="391"/>
      <c r="Q150" s="391"/>
      <c r="R150" s="391"/>
      <c r="S150" s="391"/>
      <c r="T150" s="391"/>
      <c r="U150" s="391"/>
      <c r="V150" s="391"/>
    </row>
    <row r="151" spans="1:22" ht="27" customHeight="1">
      <c r="A151" s="412">
        <v>162</v>
      </c>
      <c r="B151" s="412"/>
      <c r="C151" s="412"/>
      <c r="D151" s="395"/>
      <c r="E151" s="396"/>
      <c r="F151" s="396"/>
      <c r="G151" s="396"/>
      <c r="H151" s="396"/>
      <c r="I151" s="396"/>
      <c r="J151" s="406"/>
      <c r="K151" s="406"/>
      <c r="L151" s="406"/>
      <c r="M151" s="684"/>
      <c r="N151" s="398" t="str">
        <f t="shared" si="18"/>
        <v/>
      </c>
      <c r="O151" s="391"/>
      <c r="P151" s="391"/>
      <c r="Q151" s="391"/>
      <c r="R151" s="391"/>
      <c r="S151" s="391"/>
      <c r="T151" s="391"/>
      <c r="U151" s="391"/>
      <c r="V151" s="391"/>
    </row>
    <row r="152" spans="1:22" ht="27" customHeight="1">
      <c r="A152" s="412">
        <v>163</v>
      </c>
      <c r="B152" s="412"/>
      <c r="C152" s="412"/>
      <c r="D152" s="395"/>
      <c r="E152" s="396"/>
      <c r="F152" s="396"/>
      <c r="G152" s="396"/>
      <c r="H152" s="396"/>
      <c r="I152" s="415"/>
      <c r="J152" s="406"/>
      <c r="K152" s="406"/>
      <c r="L152" s="406"/>
      <c r="M152" s="684"/>
      <c r="N152" s="398" t="str">
        <f t="shared" si="18"/>
        <v/>
      </c>
      <c r="O152" s="391"/>
      <c r="P152" s="391"/>
      <c r="Q152" s="391"/>
      <c r="R152" s="391"/>
      <c r="S152" s="391"/>
      <c r="T152" s="391"/>
      <c r="U152" s="391"/>
      <c r="V152" s="391"/>
    </row>
    <row r="153" spans="1:22" ht="27" customHeight="1">
      <c r="A153" s="1085" t="s">
        <v>38</v>
      </c>
      <c r="B153" s="1085"/>
      <c r="C153" s="1085"/>
      <c r="D153" s="1085"/>
      <c r="E153" s="1085"/>
      <c r="F153" s="403"/>
      <c r="G153" s="403"/>
      <c r="H153" s="404"/>
      <c r="I153" s="404"/>
      <c r="J153" s="404"/>
      <c r="K153" s="404"/>
      <c r="L153" s="404"/>
      <c r="M153" s="683"/>
    </row>
    <row r="154" spans="1:22" ht="27" customHeight="1">
      <c r="A154" s="412">
        <v>164</v>
      </c>
      <c r="B154" s="412"/>
      <c r="C154" s="412"/>
      <c r="D154" s="395"/>
      <c r="E154" s="396"/>
      <c r="F154" s="396"/>
      <c r="G154" s="396"/>
      <c r="H154" s="396"/>
      <c r="I154" s="396"/>
      <c r="J154" s="406"/>
      <c r="K154" s="406"/>
      <c r="L154" s="406"/>
      <c r="M154" s="684"/>
      <c r="N154" s="398" t="str">
        <f t="shared" ref="N154:N217" si="19">CONCATENATE(E154,H154)</f>
        <v/>
      </c>
      <c r="O154" s="401"/>
      <c r="P154" s="391"/>
      <c r="Q154" s="391"/>
      <c r="R154" s="391"/>
      <c r="S154" s="391"/>
      <c r="T154" s="391"/>
      <c r="U154" s="391"/>
      <c r="V154" s="402"/>
    </row>
    <row r="155" spans="1:22" ht="27" customHeight="1">
      <c r="A155" s="412">
        <v>165</v>
      </c>
      <c r="B155" s="412"/>
      <c r="C155" s="412"/>
      <c r="D155" s="395"/>
      <c r="E155" s="396"/>
      <c r="F155" s="396"/>
      <c r="G155" s="396"/>
      <c r="H155" s="396"/>
      <c r="I155" s="415"/>
      <c r="J155" s="406"/>
      <c r="K155" s="406"/>
      <c r="L155" s="406"/>
      <c r="M155" s="684"/>
      <c r="N155" s="398" t="str">
        <f t="shared" si="19"/>
        <v/>
      </c>
      <c r="O155" s="401"/>
      <c r="P155" s="391"/>
      <c r="Q155" s="391"/>
      <c r="R155" s="391"/>
      <c r="S155" s="391"/>
      <c r="T155" s="391"/>
      <c r="U155" s="391"/>
      <c r="V155" s="402"/>
    </row>
    <row r="156" spans="1:22" ht="27" customHeight="1">
      <c r="A156" s="412">
        <v>166</v>
      </c>
      <c r="B156" s="412"/>
      <c r="C156" s="412"/>
      <c r="D156" s="395"/>
      <c r="E156" s="396"/>
      <c r="F156" s="396"/>
      <c r="G156" s="396"/>
      <c r="H156" s="396"/>
      <c r="I156" s="396"/>
      <c r="J156" s="406"/>
      <c r="K156" s="406"/>
      <c r="L156" s="406"/>
      <c r="M156" s="684"/>
      <c r="N156" s="398" t="str">
        <f t="shared" si="19"/>
        <v/>
      </c>
      <c r="O156" s="401"/>
      <c r="P156" s="391"/>
      <c r="Q156" s="391"/>
      <c r="R156" s="391"/>
      <c r="S156" s="391"/>
      <c r="T156" s="391"/>
      <c r="U156" s="391"/>
      <c r="V156" s="402"/>
    </row>
    <row r="157" spans="1:22" ht="27" customHeight="1">
      <c r="A157" s="412">
        <v>167</v>
      </c>
      <c r="B157" s="412"/>
      <c r="C157" s="412"/>
      <c r="D157" s="395"/>
      <c r="E157" s="396"/>
      <c r="F157" s="396"/>
      <c r="G157" s="396"/>
      <c r="H157" s="396"/>
      <c r="I157" s="399"/>
      <c r="J157" s="397"/>
      <c r="K157" s="397"/>
      <c r="L157" s="397"/>
      <c r="M157" s="682"/>
      <c r="N157" s="398" t="str">
        <f t="shared" si="19"/>
        <v/>
      </c>
    </row>
    <row r="158" spans="1:22" ht="27" customHeight="1">
      <c r="A158" s="412">
        <v>168</v>
      </c>
      <c r="B158" s="412"/>
      <c r="C158" s="412"/>
      <c r="D158" s="400"/>
      <c r="E158" s="396"/>
      <c r="F158" s="396"/>
      <c r="G158" s="396"/>
      <c r="H158" s="396"/>
      <c r="I158" s="399"/>
      <c r="J158" s="404"/>
      <c r="K158" s="404"/>
      <c r="L158" s="404"/>
      <c r="M158" s="683"/>
      <c r="N158" s="398" t="str">
        <f t="shared" si="19"/>
        <v/>
      </c>
    </row>
    <row r="159" spans="1:22" ht="27" customHeight="1">
      <c r="A159" s="412">
        <v>169</v>
      </c>
      <c r="B159" s="412"/>
      <c r="C159" s="412"/>
      <c r="D159" s="395"/>
      <c r="E159" s="396"/>
      <c r="F159" s="396"/>
      <c r="G159" s="396"/>
      <c r="H159" s="396"/>
      <c r="I159" s="399"/>
      <c r="J159" s="406"/>
      <c r="K159" s="406"/>
      <c r="L159" s="406"/>
      <c r="M159" s="684"/>
      <c r="N159" s="398" t="str">
        <f t="shared" si="19"/>
        <v/>
      </c>
    </row>
    <row r="160" spans="1:22" ht="27" customHeight="1">
      <c r="A160" s="412">
        <v>170</v>
      </c>
      <c r="B160" s="412"/>
      <c r="C160" s="412"/>
      <c r="D160" s="395"/>
      <c r="E160" s="396"/>
      <c r="F160" s="396"/>
      <c r="G160" s="396"/>
      <c r="H160" s="396"/>
      <c r="I160" s="399"/>
      <c r="J160" s="397"/>
      <c r="K160" s="397"/>
      <c r="L160" s="397"/>
      <c r="M160" s="682"/>
      <c r="N160" s="398" t="str">
        <f t="shared" si="19"/>
        <v/>
      </c>
    </row>
    <row r="161" spans="1:14" ht="27" customHeight="1">
      <c r="A161" s="412">
        <v>171</v>
      </c>
      <c r="B161" s="412"/>
      <c r="C161" s="412"/>
      <c r="D161" s="395"/>
      <c r="E161" s="396"/>
      <c r="F161" s="396"/>
      <c r="G161" s="396"/>
      <c r="H161" s="396"/>
      <c r="I161" s="396"/>
      <c r="J161" s="397"/>
      <c r="K161" s="397"/>
      <c r="L161" s="397"/>
      <c r="M161" s="682"/>
      <c r="N161" s="398" t="str">
        <f t="shared" si="19"/>
        <v/>
      </c>
    </row>
    <row r="162" spans="1:14" ht="27" customHeight="1">
      <c r="A162" s="412">
        <v>172</v>
      </c>
      <c r="B162" s="412"/>
      <c r="C162" s="412"/>
      <c r="D162" s="395"/>
      <c r="E162" s="396"/>
      <c r="F162" s="396"/>
      <c r="G162" s="396"/>
      <c r="H162" s="396"/>
      <c r="I162" s="396"/>
      <c r="J162" s="397"/>
      <c r="K162" s="397"/>
      <c r="L162" s="397"/>
      <c r="M162" s="682"/>
      <c r="N162" s="398" t="str">
        <f t="shared" si="19"/>
        <v/>
      </c>
    </row>
    <row r="163" spans="1:14" ht="27" customHeight="1">
      <c r="A163" s="412">
        <v>173</v>
      </c>
      <c r="B163" s="412"/>
      <c r="C163" s="412"/>
      <c r="D163" s="395"/>
      <c r="E163" s="396"/>
      <c r="F163" s="396"/>
      <c r="G163" s="396"/>
      <c r="H163" s="396"/>
      <c r="I163" s="396"/>
      <c r="J163" s="397"/>
      <c r="K163" s="397"/>
      <c r="L163" s="397"/>
      <c r="M163" s="682"/>
      <c r="N163" s="398" t="str">
        <f t="shared" si="19"/>
        <v/>
      </c>
    </row>
    <row r="164" spans="1:14" ht="27" customHeight="1">
      <c r="A164" s="412">
        <v>174</v>
      </c>
      <c r="B164" s="412"/>
      <c r="C164" s="412"/>
      <c r="D164" s="395"/>
      <c r="E164" s="396"/>
      <c r="F164" s="396"/>
      <c r="G164" s="396"/>
      <c r="H164" s="396"/>
      <c r="I164" s="399"/>
      <c r="J164" s="397"/>
      <c r="K164" s="397"/>
      <c r="L164" s="397"/>
      <c r="M164" s="682"/>
      <c r="N164" s="398" t="str">
        <f t="shared" si="19"/>
        <v/>
      </c>
    </row>
    <row r="165" spans="1:14" ht="27" customHeight="1">
      <c r="A165" s="412">
        <v>175</v>
      </c>
      <c r="B165" s="412"/>
      <c r="C165" s="412"/>
      <c r="D165" s="395"/>
      <c r="E165" s="396"/>
      <c r="F165" s="396"/>
      <c r="G165" s="396"/>
      <c r="H165" s="396"/>
      <c r="I165" s="396"/>
      <c r="J165" s="397"/>
      <c r="K165" s="397"/>
      <c r="L165" s="397"/>
      <c r="M165" s="682"/>
      <c r="N165" s="398" t="str">
        <f t="shared" si="19"/>
        <v/>
      </c>
    </row>
    <row r="166" spans="1:14" ht="27" customHeight="1">
      <c r="A166" s="412">
        <v>176</v>
      </c>
      <c r="B166" s="412"/>
      <c r="C166" s="412"/>
      <c r="D166" s="395"/>
      <c r="E166" s="396"/>
      <c r="F166" s="396"/>
      <c r="G166" s="396"/>
      <c r="H166" s="396"/>
      <c r="I166" s="399"/>
      <c r="J166" s="397"/>
      <c r="K166" s="397"/>
      <c r="L166" s="397"/>
      <c r="M166" s="682"/>
      <c r="N166" s="398" t="str">
        <f t="shared" si="19"/>
        <v/>
      </c>
    </row>
    <row r="167" spans="1:14" ht="27" customHeight="1">
      <c r="A167" s="412">
        <v>177</v>
      </c>
      <c r="B167" s="412"/>
      <c r="C167" s="412"/>
      <c r="D167" s="395"/>
      <c r="E167" s="396"/>
      <c r="F167" s="396"/>
      <c r="G167" s="396"/>
      <c r="H167" s="396"/>
      <c r="I167" s="396"/>
      <c r="J167" s="397"/>
      <c r="K167" s="397"/>
      <c r="L167" s="397"/>
      <c r="M167" s="682"/>
      <c r="N167" s="398" t="str">
        <f t="shared" si="19"/>
        <v/>
      </c>
    </row>
    <row r="168" spans="1:14" ht="27" customHeight="1">
      <c r="A168" s="412">
        <v>178</v>
      </c>
      <c r="B168" s="412"/>
      <c r="C168" s="412"/>
      <c r="D168" s="395"/>
      <c r="E168" s="396"/>
      <c r="F168" s="396"/>
      <c r="G168" s="396"/>
      <c r="H168" s="396"/>
      <c r="I168" s="415"/>
      <c r="J168" s="397"/>
      <c r="K168" s="397"/>
      <c r="L168" s="397"/>
      <c r="M168" s="682"/>
      <c r="N168" s="398" t="str">
        <f t="shared" si="19"/>
        <v/>
      </c>
    </row>
    <row r="169" spans="1:14" ht="27" customHeight="1">
      <c r="A169" s="412">
        <v>179</v>
      </c>
      <c r="B169" s="412"/>
      <c r="C169" s="412"/>
      <c r="D169" s="395"/>
      <c r="E169" s="396"/>
      <c r="F169" s="396"/>
      <c r="G169" s="396"/>
      <c r="H169" s="396"/>
      <c r="I169" s="396"/>
      <c r="J169" s="397"/>
      <c r="K169" s="397"/>
      <c r="L169" s="397"/>
      <c r="M169" s="682"/>
      <c r="N169" s="398" t="str">
        <f t="shared" si="19"/>
        <v/>
      </c>
    </row>
    <row r="170" spans="1:14" ht="27" customHeight="1">
      <c r="A170" s="412">
        <v>180</v>
      </c>
      <c r="B170" s="412"/>
      <c r="C170" s="412"/>
      <c r="D170" s="395"/>
      <c r="E170" s="396"/>
      <c r="F170" s="396"/>
      <c r="G170" s="396"/>
      <c r="H170" s="396"/>
      <c r="I170" s="396"/>
      <c r="J170" s="406"/>
      <c r="K170" s="406"/>
      <c r="L170" s="406"/>
      <c r="M170" s="684"/>
      <c r="N170" s="398" t="str">
        <f t="shared" si="19"/>
        <v/>
      </c>
    </row>
    <row r="171" spans="1:14" ht="27" customHeight="1">
      <c r="A171" s="412">
        <v>181</v>
      </c>
      <c r="B171" s="412"/>
      <c r="C171" s="412"/>
      <c r="D171" s="395"/>
      <c r="E171" s="396"/>
      <c r="F171" s="396"/>
      <c r="G171" s="396"/>
      <c r="H171" s="396"/>
      <c r="I171" s="396"/>
      <c r="J171" s="406"/>
      <c r="K171" s="406"/>
      <c r="L171" s="406"/>
      <c r="M171" s="684"/>
      <c r="N171" s="398" t="str">
        <f t="shared" si="19"/>
        <v/>
      </c>
    </row>
    <row r="172" spans="1:14" ht="27" customHeight="1">
      <c r="A172" s="412">
        <v>182</v>
      </c>
      <c r="B172" s="412"/>
      <c r="C172" s="412"/>
      <c r="D172" s="395"/>
      <c r="E172" s="396"/>
      <c r="F172" s="396"/>
      <c r="G172" s="396"/>
      <c r="H172" s="396"/>
      <c r="I172" s="396"/>
      <c r="J172" s="406"/>
      <c r="K172" s="406"/>
      <c r="L172" s="406"/>
      <c r="M172" s="684"/>
      <c r="N172" s="398" t="str">
        <f t="shared" si="19"/>
        <v/>
      </c>
    </row>
    <row r="173" spans="1:14" ht="27" customHeight="1">
      <c r="A173" s="412">
        <v>183</v>
      </c>
      <c r="B173" s="412"/>
      <c r="C173" s="412"/>
      <c r="D173" s="395"/>
      <c r="E173" s="396"/>
      <c r="F173" s="396"/>
      <c r="G173" s="396"/>
      <c r="H173" s="396"/>
      <c r="I173" s="396"/>
      <c r="J173" s="406"/>
      <c r="K173" s="406"/>
      <c r="L173" s="406"/>
      <c r="M173" s="684"/>
      <c r="N173" s="398" t="str">
        <f t="shared" si="19"/>
        <v/>
      </c>
    </row>
    <row r="174" spans="1:14" ht="27" customHeight="1">
      <c r="A174" s="1085" t="s">
        <v>38</v>
      </c>
      <c r="B174" s="1085"/>
      <c r="C174" s="1085"/>
      <c r="D174" s="1085"/>
      <c r="E174" s="1085"/>
      <c r="F174" s="403"/>
      <c r="G174" s="403"/>
      <c r="H174" s="404"/>
      <c r="I174" s="404"/>
      <c r="J174" s="404"/>
      <c r="K174" s="404"/>
      <c r="L174" s="404"/>
      <c r="M174" s="683"/>
      <c r="N174" s="398" t="str">
        <f t="shared" si="19"/>
        <v/>
      </c>
    </row>
    <row r="175" spans="1:14" ht="27" customHeight="1">
      <c r="A175" s="412">
        <v>184</v>
      </c>
      <c r="B175" s="412"/>
      <c r="C175" s="412"/>
      <c r="D175" s="395"/>
      <c r="E175" s="396"/>
      <c r="F175" s="396"/>
      <c r="G175" s="396"/>
      <c r="H175" s="396"/>
      <c r="I175" s="399"/>
      <c r="J175" s="406"/>
      <c r="K175" s="406"/>
      <c r="L175" s="406"/>
      <c r="M175" s="684"/>
      <c r="N175" s="398" t="str">
        <f t="shared" si="19"/>
        <v/>
      </c>
    </row>
    <row r="176" spans="1:14" ht="27" customHeight="1">
      <c r="A176" s="412">
        <v>185</v>
      </c>
      <c r="B176" s="412"/>
      <c r="C176" s="412"/>
      <c r="D176" s="395"/>
      <c r="E176" s="396"/>
      <c r="F176" s="396"/>
      <c r="G176" s="396"/>
      <c r="H176" s="396"/>
      <c r="I176" s="396"/>
      <c r="J176" s="406"/>
      <c r="K176" s="406"/>
      <c r="L176" s="406"/>
      <c r="M176" s="684"/>
      <c r="N176" s="398" t="str">
        <f t="shared" si="19"/>
        <v/>
      </c>
    </row>
    <row r="177" spans="1:14" ht="27" customHeight="1">
      <c r="A177" s="412">
        <v>186</v>
      </c>
      <c r="B177" s="412"/>
      <c r="C177" s="412"/>
      <c r="D177" s="395"/>
      <c r="E177" s="396"/>
      <c r="F177" s="396"/>
      <c r="G177" s="396"/>
      <c r="H177" s="396"/>
      <c r="I177" s="396"/>
      <c r="J177" s="406"/>
      <c r="K177" s="406"/>
      <c r="L177" s="406"/>
      <c r="M177" s="684"/>
      <c r="N177" s="398" t="str">
        <f t="shared" si="19"/>
        <v/>
      </c>
    </row>
    <row r="178" spans="1:14" ht="27" customHeight="1">
      <c r="A178" s="412">
        <v>187</v>
      </c>
      <c r="B178" s="412"/>
      <c r="C178" s="412"/>
      <c r="D178" s="395"/>
      <c r="E178" s="396"/>
      <c r="F178" s="396"/>
      <c r="G178" s="396"/>
      <c r="H178" s="396"/>
      <c r="I178" s="396"/>
      <c r="J178" s="397"/>
      <c r="K178" s="397"/>
      <c r="L178" s="397"/>
      <c r="M178" s="682"/>
      <c r="N178" s="398" t="str">
        <f t="shared" si="19"/>
        <v/>
      </c>
    </row>
    <row r="179" spans="1:14" ht="27" customHeight="1">
      <c r="A179" s="412">
        <v>188</v>
      </c>
      <c r="B179" s="412"/>
      <c r="C179" s="412"/>
      <c r="D179" s="400"/>
      <c r="E179" s="396"/>
      <c r="F179" s="396"/>
      <c r="G179" s="396"/>
      <c r="H179" s="396"/>
      <c r="I179" s="396"/>
      <c r="J179" s="404"/>
      <c r="K179" s="404"/>
      <c r="L179" s="404"/>
      <c r="M179" s="683"/>
      <c r="N179" s="398" t="str">
        <f t="shared" si="19"/>
        <v/>
      </c>
    </row>
    <row r="180" spans="1:14" ht="27" customHeight="1">
      <c r="A180" s="412">
        <v>189</v>
      </c>
      <c r="B180" s="412"/>
      <c r="C180" s="412"/>
      <c r="D180" s="395"/>
      <c r="E180" s="396"/>
      <c r="F180" s="396"/>
      <c r="G180" s="396"/>
      <c r="H180" s="396"/>
      <c r="I180" s="396"/>
      <c r="J180" s="406"/>
      <c r="K180" s="406"/>
      <c r="L180" s="406"/>
      <c r="M180" s="684"/>
      <c r="N180" s="398" t="str">
        <f t="shared" si="19"/>
        <v/>
      </c>
    </row>
    <row r="181" spans="1:14" ht="27" customHeight="1">
      <c r="A181" s="412">
        <v>190</v>
      </c>
      <c r="B181" s="412"/>
      <c r="C181" s="412"/>
      <c r="D181" s="395"/>
      <c r="E181" s="396"/>
      <c r="F181" s="396"/>
      <c r="G181" s="396"/>
      <c r="H181" s="396"/>
      <c r="I181" s="396"/>
      <c r="J181" s="397"/>
      <c r="K181" s="397"/>
      <c r="L181" s="397"/>
      <c r="M181" s="682"/>
      <c r="N181" s="398" t="str">
        <f t="shared" si="19"/>
        <v/>
      </c>
    </row>
    <row r="182" spans="1:14" ht="27" customHeight="1">
      <c r="A182" s="412">
        <v>191</v>
      </c>
      <c r="B182" s="412"/>
      <c r="C182" s="412"/>
      <c r="D182" s="395"/>
      <c r="E182" s="396"/>
      <c r="F182" s="396"/>
      <c r="G182" s="396"/>
      <c r="H182" s="396"/>
      <c r="I182" s="396"/>
      <c r="J182" s="397"/>
      <c r="K182" s="397"/>
      <c r="L182" s="397"/>
      <c r="M182" s="682"/>
      <c r="N182" s="398" t="str">
        <f t="shared" si="19"/>
        <v/>
      </c>
    </row>
    <row r="183" spans="1:14" ht="27" customHeight="1">
      <c r="A183" s="412">
        <v>192</v>
      </c>
      <c r="B183" s="412"/>
      <c r="C183" s="412"/>
      <c r="D183" s="395"/>
      <c r="E183" s="396"/>
      <c r="F183" s="396"/>
      <c r="G183" s="396"/>
      <c r="H183" s="396"/>
      <c r="I183" s="396"/>
      <c r="J183" s="397"/>
      <c r="K183" s="397"/>
      <c r="L183" s="397"/>
      <c r="M183" s="682"/>
      <c r="N183" s="398" t="str">
        <f t="shared" si="19"/>
        <v/>
      </c>
    </row>
    <row r="184" spans="1:14" ht="27" customHeight="1">
      <c r="A184" s="412">
        <v>193</v>
      </c>
      <c r="B184" s="412"/>
      <c r="C184" s="412"/>
      <c r="D184" s="395"/>
      <c r="E184" s="396"/>
      <c r="F184" s="396"/>
      <c r="G184" s="396"/>
      <c r="H184" s="396"/>
      <c r="I184" s="396"/>
      <c r="J184" s="397"/>
      <c r="K184" s="397"/>
      <c r="L184" s="397"/>
      <c r="M184" s="682"/>
      <c r="N184" s="398" t="str">
        <f t="shared" si="19"/>
        <v/>
      </c>
    </row>
    <row r="185" spans="1:14" ht="27" customHeight="1">
      <c r="A185" s="412">
        <v>194</v>
      </c>
      <c r="B185" s="412"/>
      <c r="C185" s="412"/>
      <c r="D185" s="395"/>
      <c r="E185" s="396"/>
      <c r="F185" s="396"/>
      <c r="G185" s="396"/>
      <c r="H185" s="396"/>
      <c r="I185" s="399"/>
      <c r="J185" s="397"/>
      <c r="K185" s="397"/>
      <c r="L185" s="397"/>
      <c r="M185" s="682"/>
      <c r="N185" s="398" t="str">
        <f t="shared" si="19"/>
        <v/>
      </c>
    </row>
    <row r="186" spans="1:14" ht="27" customHeight="1">
      <c r="A186" s="412">
        <v>195</v>
      </c>
      <c r="B186" s="412"/>
      <c r="C186" s="412"/>
      <c r="D186" s="395"/>
      <c r="E186" s="396"/>
      <c r="F186" s="396"/>
      <c r="G186" s="396"/>
      <c r="H186" s="396"/>
      <c r="I186" s="399"/>
      <c r="J186" s="397"/>
      <c r="K186" s="397"/>
      <c r="L186" s="397"/>
      <c r="M186" s="682"/>
      <c r="N186" s="398" t="str">
        <f t="shared" si="19"/>
        <v/>
      </c>
    </row>
    <row r="187" spans="1:14" ht="27" customHeight="1">
      <c r="A187" s="412">
        <v>196</v>
      </c>
      <c r="B187" s="412"/>
      <c r="C187" s="412"/>
      <c r="D187" s="395"/>
      <c r="E187" s="396"/>
      <c r="F187" s="396"/>
      <c r="G187" s="396"/>
      <c r="H187" s="396"/>
      <c r="I187" s="399"/>
      <c r="J187" s="397"/>
      <c r="K187" s="397"/>
      <c r="L187" s="397"/>
      <c r="M187" s="682"/>
      <c r="N187" s="398" t="str">
        <f t="shared" si="19"/>
        <v/>
      </c>
    </row>
    <row r="188" spans="1:14" ht="27" customHeight="1">
      <c r="A188" s="412">
        <v>197</v>
      </c>
      <c r="B188" s="412"/>
      <c r="C188" s="412"/>
      <c r="D188" s="395"/>
      <c r="E188" s="396"/>
      <c r="F188" s="396"/>
      <c r="G188" s="396"/>
      <c r="H188" s="396"/>
      <c r="I188" s="396"/>
      <c r="J188" s="397"/>
      <c r="K188" s="397"/>
      <c r="L188" s="397"/>
      <c r="M188" s="682"/>
      <c r="N188" s="398" t="str">
        <f t="shared" si="19"/>
        <v/>
      </c>
    </row>
    <row r="189" spans="1:14" ht="27" customHeight="1">
      <c r="A189" s="412">
        <v>198</v>
      </c>
      <c r="B189" s="412"/>
      <c r="C189" s="412"/>
      <c r="D189" s="395"/>
      <c r="E189" s="396"/>
      <c r="F189" s="396"/>
      <c r="G189" s="396"/>
      <c r="H189" s="396"/>
      <c r="I189" s="396"/>
      <c r="J189" s="397"/>
      <c r="K189" s="397"/>
      <c r="L189" s="397"/>
      <c r="M189" s="682"/>
      <c r="N189" s="398" t="str">
        <f t="shared" si="19"/>
        <v/>
      </c>
    </row>
    <row r="190" spans="1:14" ht="27" customHeight="1">
      <c r="A190" s="412">
        <v>199</v>
      </c>
      <c r="B190" s="412"/>
      <c r="C190" s="412"/>
      <c r="D190" s="395"/>
      <c r="E190" s="396"/>
      <c r="F190" s="396"/>
      <c r="G190" s="396"/>
      <c r="H190" s="396"/>
      <c r="I190" s="396"/>
      <c r="J190" s="397"/>
      <c r="K190" s="397"/>
      <c r="L190" s="397"/>
      <c r="M190" s="682"/>
      <c r="N190" s="398" t="str">
        <f t="shared" si="19"/>
        <v/>
      </c>
    </row>
    <row r="191" spans="1:14" ht="27" customHeight="1">
      <c r="A191" s="412">
        <v>200</v>
      </c>
      <c r="B191" s="412"/>
      <c r="C191" s="412"/>
      <c r="D191" s="395"/>
      <c r="E191" s="396"/>
      <c r="F191" s="396"/>
      <c r="G191" s="396"/>
      <c r="H191" s="396"/>
      <c r="I191" s="399"/>
      <c r="J191" s="406"/>
      <c r="K191" s="406"/>
      <c r="L191" s="406"/>
      <c r="M191" s="684"/>
      <c r="N191" s="398" t="str">
        <f t="shared" si="19"/>
        <v/>
      </c>
    </row>
    <row r="192" spans="1:14" ht="27" customHeight="1">
      <c r="A192" s="412">
        <v>201</v>
      </c>
      <c r="B192" s="412"/>
      <c r="C192" s="412"/>
      <c r="D192" s="395"/>
      <c r="E192" s="396"/>
      <c r="F192" s="396"/>
      <c r="G192" s="396"/>
      <c r="H192" s="396"/>
      <c r="I192" s="396"/>
      <c r="J192" s="406"/>
      <c r="K192" s="406"/>
      <c r="L192" s="406"/>
      <c r="M192" s="684"/>
      <c r="N192" s="398" t="str">
        <f t="shared" si="19"/>
        <v/>
      </c>
    </row>
    <row r="193" spans="1:14" ht="27" customHeight="1">
      <c r="A193" s="412">
        <v>202</v>
      </c>
      <c r="B193" s="412"/>
      <c r="C193" s="412"/>
      <c r="D193" s="395"/>
      <c r="E193" s="396"/>
      <c r="F193" s="396"/>
      <c r="G193" s="396"/>
      <c r="H193" s="396"/>
      <c r="I193" s="399"/>
      <c r="J193" s="406"/>
      <c r="K193" s="406"/>
      <c r="L193" s="406"/>
      <c r="M193" s="684"/>
      <c r="N193" s="398" t="str">
        <f t="shared" si="19"/>
        <v/>
      </c>
    </row>
    <row r="194" spans="1:14" ht="27" customHeight="1">
      <c r="A194" s="412">
        <v>203</v>
      </c>
      <c r="B194" s="412"/>
      <c r="C194" s="412"/>
      <c r="D194" s="395"/>
      <c r="E194" s="396"/>
      <c r="F194" s="396"/>
      <c r="G194" s="396"/>
      <c r="H194" s="396"/>
      <c r="I194" s="396"/>
      <c r="J194" s="406"/>
      <c r="K194" s="406"/>
      <c r="L194" s="406"/>
      <c r="M194" s="684"/>
      <c r="N194" s="398" t="str">
        <f t="shared" si="19"/>
        <v/>
      </c>
    </row>
    <row r="195" spans="1:14" ht="27" customHeight="1">
      <c r="A195" s="1085" t="s">
        <v>38</v>
      </c>
      <c r="B195" s="1085"/>
      <c r="C195" s="1085"/>
      <c r="D195" s="1085"/>
      <c r="E195" s="1085"/>
      <c r="F195" s="403"/>
      <c r="G195" s="403"/>
      <c r="H195" s="404"/>
      <c r="I195" s="404"/>
      <c r="J195" s="404"/>
      <c r="K195" s="404"/>
      <c r="L195" s="404"/>
      <c r="M195" s="683"/>
      <c r="N195" s="398" t="str">
        <f t="shared" si="19"/>
        <v/>
      </c>
    </row>
    <row r="196" spans="1:14" ht="27" customHeight="1">
      <c r="A196" s="412">
        <v>204</v>
      </c>
      <c r="B196" s="412"/>
      <c r="C196" s="412"/>
      <c r="D196" s="395"/>
      <c r="E196" s="396"/>
      <c r="F196" s="396"/>
      <c r="G196" s="396"/>
      <c r="H196" s="396"/>
      <c r="I196" s="396"/>
      <c r="J196" s="406"/>
      <c r="K196" s="406"/>
      <c r="L196" s="406"/>
      <c r="M196" s="684"/>
      <c r="N196" s="398" t="str">
        <f t="shared" si="19"/>
        <v/>
      </c>
    </row>
    <row r="197" spans="1:14" ht="27" customHeight="1">
      <c r="A197" s="412">
        <v>205</v>
      </c>
      <c r="B197" s="412"/>
      <c r="C197" s="412"/>
      <c r="D197" s="395"/>
      <c r="E197" s="396"/>
      <c r="F197" s="396"/>
      <c r="G197" s="396"/>
      <c r="H197" s="396"/>
      <c r="I197" s="399"/>
      <c r="J197" s="406"/>
      <c r="K197" s="406"/>
      <c r="L197" s="406"/>
      <c r="M197" s="684"/>
      <c r="N197" s="398" t="str">
        <f t="shared" si="19"/>
        <v/>
      </c>
    </row>
    <row r="198" spans="1:14" ht="27" customHeight="1">
      <c r="A198" s="412">
        <v>206</v>
      </c>
      <c r="B198" s="412"/>
      <c r="C198" s="412"/>
      <c r="D198" s="395"/>
      <c r="E198" s="396"/>
      <c r="F198" s="396"/>
      <c r="G198" s="396"/>
      <c r="H198" s="396"/>
      <c r="I198" s="396"/>
      <c r="J198" s="406"/>
      <c r="K198" s="406"/>
      <c r="L198" s="406"/>
      <c r="M198" s="684"/>
      <c r="N198" s="398" t="str">
        <f t="shared" si="19"/>
        <v/>
      </c>
    </row>
    <row r="199" spans="1:14" ht="27" customHeight="1">
      <c r="A199" s="412">
        <v>207</v>
      </c>
      <c r="B199" s="412"/>
      <c r="C199" s="412"/>
      <c r="D199" s="395"/>
      <c r="E199" s="396"/>
      <c r="F199" s="396"/>
      <c r="G199" s="396"/>
      <c r="H199" s="396"/>
      <c r="I199" s="396"/>
      <c r="J199" s="397"/>
      <c r="K199" s="397"/>
      <c r="L199" s="397"/>
      <c r="M199" s="682"/>
      <c r="N199" s="398" t="str">
        <f t="shared" si="19"/>
        <v/>
      </c>
    </row>
    <row r="200" spans="1:14" ht="27" customHeight="1">
      <c r="A200" s="412">
        <v>208</v>
      </c>
      <c r="B200" s="412"/>
      <c r="C200" s="412"/>
      <c r="D200" s="400"/>
      <c r="E200" s="396"/>
      <c r="F200" s="396"/>
      <c r="G200" s="396"/>
      <c r="H200" s="396"/>
      <c r="I200" s="399"/>
      <c r="J200" s="404"/>
      <c r="K200" s="404"/>
      <c r="L200" s="404"/>
      <c r="M200" s="683"/>
      <c r="N200" s="398" t="str">
        <f t="shared" si="19"/>
        <v/>
      </c>
    </row>
    <row r="201" spans="1:14" ht="27" customHeight="1">
      <c r="A201" s="412">
        <v>209</v>
      </c>
      <c r="B201" s="412"/>
      <c r="C201" s="412"/>
      <c r="D201" s="395"/>
      <c r="E201" s="396"/>
      <c r="F201" s="396"/>
      <c r="G201" s="396"/>
      <c r="H201" s="396"/>
      <c r="I201" s="399"/>
      <c r="J201" s="406"/>
      <c r="K201" s="406"/>
      <c r="L201" s="406"/>
      <c r="M201" s="684"/>
      <c r="N201" s="398" t="str">
        <f t="shared" si="19"/>
        <v/>
      </c>
    </row>
    <row r="202" spans="1:14" ht="27" customHeight="1">
      <c r="A202" s="412">
        <v>210</v>
      </c>
      <c r="B202" s="412"/>
      <c r="C202" s="412"/>
      <c r="D202" s="395"/>
      <c r="E202" s="396"/>
      <c r="F202" s="396"/>
      <c r="G202" s="396"/>
      <c r="H202" s="396"/>
      <c r="I202" s="396"/>
      <c r="J202" s="397"/>
      <c r="K202" s="397"/>
      <c r="L202" s="397"/>
      <c r="M202" s="682"/>
      <c r="N202" s="398" t="str">
        <f t="shared" si="19"/>
        <v/>
      </c>
    </row>
    <row r="203" spans="1:14" ht="27" customHeight="1">
      <c r="A203" s="412">
        <v>211</v>
      </c>
      <c r="B203" s="412"/>
      <c r="C203" s="412"/>
      <c r="D203" s="395"/>
      <c r="E203" s="396"/>
      <c r="F203" s="396"/>
      <c r="G203" s="396"/>
      <c r="H203" s="396"/>
      <c r="I203" s="396"/>
      <c r="J203" s="397"/>
      <c r="K203" s="397"/>
      <c r="L203" s="397"/>
      <c r="M203" s="682"/>
      <c r="N203" s="398" t="str">
        <f t="shared" si="19"/>
        <v/>
      </c>
    </row>
    <row r="204" spans="1:14" ht="27" customHeight="1">
      <c r="A204" s="412">
        <v>212</v>
      </c>
      <c r="B204" s="412"/>
      <c r="C204" s="412"/>
      <c r="D204" s="395"/>
      <c r="E204" s="396"/>
      <c r="F204" s="396"/>
      <c r="G204" s="396"/>
      <c r="H204" s="396"/>
      <c r="I204" s="396"/>
      <c r="J204" s="397"/>
      <c r="K204" s="397"/>
      <c r="L204" s="397"/>
      <c r="M204" s="682"/>
      <c r="N204" s="398" t="str">
        <f t="shared" si="19"/>
        <v/>
      </c>
    </row>
    <row r="205" spans="1:14" ht="27" customHeight="1">
      <c r="A205" s="412">
        <v>213</v>
      </c>
      <c r="B205" s="412"/>
      <c r="C205" s="412"/>
      <c r="D205" s="395"/>
      <c r="E205" s="396"/>
      <c r="F205" s="396"/>
      <c r="G205" s="396"/>
      <c r="H205" s="396"/>
      <c r="I205" s="399"/>
      <c r="J205" s="397"/>
      <c r="K205" s="397"/>
      <c r="L205" s="397"/>
      <c r="M205" s="682"/>
      <c r="N205" s="398" t="str">
        <f t="shared" si="19"/>
        <v/>
      </c>
    </row>
    <row r="206" spans="1:14" ht="27" customHeight="1">
      <c r="A206" s="412">
        <v>214</v>
      </c>
      <c r="B206" s="412"/>
      <c r="C206" s="412"/>
      <c r="D206" s="395"/>
      <c r="E206" s="396"/>
      <c r="F206" s="396"/>
      <c r="G206" s="396"/>
      <c r="H206" s="396"/>
      <c r="I206" s="396"/>
      <c r="J206" s="397"/>
      <c r="K206" s="397"/>
      <c r="L206" s="397"/>
      <c r="M206" s="682"/>
      <c r="N206" s="398" t="str">
        <f t="shared" si="19"/>
        <v/>
      </c>
    </row>
    <row r="207" spans="1:14" ht="27" customHeight="1">
      <c r="A207" s="412">
        <v>215</v>
      </c>
      <c r="B207" s="412"/>
      <c r="C207" s="412"/>
      <c r="D207" s="395"/>
      <c r="E207" s="396"/>
      <c r="F207" s="396"/>
      <c r="G207" s="396"/>
      <c r="H207" s="396"/>
      <c r="I207" s="396"/>
      <c r="J207" s="397"/>
      <c r="K207" s="397"/>
      <c r="L207" s="397"/>
      <c r="M207" s="682"/>
      <c r="N207" s="398" t="str">
        <f t="shared" si="19"/>
        <v/>
      </c>
    </row>
    <row r="208" spans="1:14" ht="27" customHeight="1">
      <c r="A208" s="412">
        <v>216</v>
      </c>
      <c r="B208" s="412"/>
      <c r="C208" s="412"/>
      <c r="D208" s="395"/>
      <c r="E208" s="396"/>
      <c r="F208" s="396"/>
      <c r="G208" s="396"/>
      <c r="H208" s="396"/>
      <c r="I208" s="396"/>
      <c r="J208" s="397"/>
      <c r="K208" s="397"/>
      <c r="L208" s="397"/>
      <c r="M208" s="682"/>
      <c r="N208" s="398" t="str">
        <f t="shared" si="19"/>
        <v/>
      </c>
    </row>
    <row r="209" spans="1:14" ht="27" customHeight="1">
      <c r="A209" s="412">
        <v>217</v>
      </c>
      <c r="B209" s="412"/>
      <c r="C209" s="412"/>
      <c r="D209" s="395"/>
      <c r="E209" s="396"/>
      <c r="F209" s="396"/>
      <c r="G209" s="396"/>
      <c r="H209" s="396"/>
      <c r="I209" s="396"/>
      <c r="J209" s="397"/>
      <c r="K209" s="397"/>
      <c r="L209" s="397"/>
      <c r="M209" s="682"/>
      <c r="N209" s="398" t="str">
        <f t="shared" si="19"/>
        <v/>
      </c>
    </row>
    <row r="210" spans="1:14" ht="27" customHeight="1">
      <c r="A210" s="412">
        <v>218</v>
      </c>
      <c r="B210" s="412"/>
      <c r="C210" s="412"/>
      <c r="D210" s="395"/>
      <c r="E210" s="396"/>
      <c r="F210" s="396"/>
      <c r="G210" s="396"/>
      <c r="H210" s="396"/>
      <c r="I210" s="396"/>
      <c r="J210" s="397"/>
      <c r="K210" s="397"/>
      <c r="L210" s="397"/>
      <c r="M210" s="682"/>
      <c r="N210" s="398" t="str">
        <f t="shared" si="19"/>
        <v/>
      </c>
    </row>
    <row r="211" spans="1:14" ht="27" customHeight="1">
      <c r="A211" s="412">
        <v>219</v>
      </c>
      <c r="B211" s="412"/>
      <c r="C211" s="412"/>
      <c r="D211" s="395"/>
      <c r="E211" s="396"/>
      <c r="F211" s="396"/>
      <c r="G211" s="396"/>
      <c r="H211" s="396"/>
      <c r="I211" s="396"/>
      <c r="J211" s="397"/>
      <c r="K211" s="397"/>
      <c r="L211" s="397"/>
      <c r="M211" s="682"/>
      <c r="N211" s="398" t="str">
        <f t="shared" si="19"/>
        <v/>
      </c>
    </row>
    <row r="212" spans="1:14" ht="27" customHeight="1">
      <c r="A212" s="412">
        <v>220</v>
      </c>
      <c r="B212" s="412"/>
      <c r="C212" s="412"/>
      <c r="D212" s="395"/>
      <c r="E212" s="396"/>
      <c r="F212" s="396"/>
      <c r="G212" s="396"/>
      <c r="H212" s="396"/>
      <c r="I212" s="399"/>
      <c r="J212" s="406"/>
      <c r="K212" s="406"/>
      <c r="L212" s="406"/>
      <c r="M212" s="684"/>
      <c r="N212" s="398" t="str">
        <f t="shared" si="19"/>
        <v/>
      </c>
    </row>
    <row r="213" spans="1:14" ht="27" customHeight="1">
      <c r="A213" s="412">
        <v>221</v>
      </c>
      <c r="B213" s="412"/>
      <c r="C213" s="412"/>
      <c r="D213" s="395"/>
      <c r="E213" s="396"/>
      <c r="F213" s="396"/>
      <c r="G213" s="396"/>
      <c r="H213" s="396"/>
      <c r="I213" s="399"/>
      <c r="J213" s="406"/>
      <c r="K213" s="406"/>
      <c r="L213" s="406"/>
      <c r="M213" s="684"/>
      <c r="N213" s="398" t="str">
        <f t="shared" si="19"/>
        <v/>
      </c>
    </row>
    <row r="214" spans="1:14" ht="27" customHeight="1">
      <c r="A214" s="412">
        <v>222</v>
      </c>
      <c r="B214" s="412"/>
      <c r="C214" s="412"/>
      <c r="D214" s="395"/>
      <c r="E214" s="396"/>
      <c r="F214" s="396"/>
      <c r="G214" s="396"/>
      <c r="H214" s="396"/>
      <c r="I214" s="396"/>
      <c r="J214" s="406"/>
      <c r="K214" s="406"/>
      <c r="L214" s="406"/>
      <c r="M214" s="684"/>
      <c r="N214" s="398" t="str">
        <f t="shared" si="19"/>
        <v/>
      </c>
    </row>
    <row r="215" spans="1:14" ht="27" customHeight="1">
      <c r="A215" s="412">
        <v>223</v>
      </c>
      <c r="B215" s="412"/>
      <c r="C215" s="412"/>
      <c r="D215" s="395"/>
      <c r="E215" s="396"/>
      <c r="F215" s="396"/>
      <c r="G215" s="396"/>
      <c r="H215" s="396"/>
      <c r="I215" s="396"/>
      <c r="J215" s="406"/>
      <c r="K215" s="406"/>
      <c r="L215" s="406"/>
      <c r="M215" s="684"/>
      <c r="N215" s="398" t="str">
        <f t="shared" si="19"/>
        <v/>
      </c>
    </row>
    <row r="216" spans="1:14" ht="27" customHeight="1">
      <c r="A216" s="1085" t="s">
        <v>38</v>
      </c>
      <c r="B216" s="1085"/>
      <c r="C216" s="1085"/>
      <c r="D216" s="1085"/>
      <c r="E216" s="1085"/>
      <c r="F216" s="403"/>
      <c r="G216" s="403"/>
      <c r="H216" s="404"/>
      <c r="I216" s="404"/>
      <c r="J216" s="404"/>
      <c r="K216" s="404"/>
      <c r="L216" s="404"/>
      <c r="M216" s="683"/>
      <c r="N216" s="398" t="str">
        <f t="shared" si="19"/>
        <v/>
      </c>
    </row>
    <row r="217" spans="1:14" ht="27" customHeight="1">
      <c r="A217" s="412">
        <v>224</v>
      </c>
      <c r="B217" s="412"/>
      <c r="C217" s="412"/>
      <c r="D217" s="395"/>
      <c r="E217" s="396"/>
      <c r="F217" s="396"/>
      <c r="G217" s="396"/>
      <c r="H217" s="396"/>
      <c r="I217" s="396"/>
      <c r="J217" s="406"/>
      <c r="K217" s="406"/>
      <c r="L217" s="406"/>
      <c r="M217" s="684"/>
      <c r="N217" s="398" t="str">
        <f t="shared" si="19"/>
        <v/>
      </c>
    </row>
    <row r="218" spans="1:14" ht="27" customHeight="1">
      <c r="A218" s="412">
        <v>225</v>
      </c>
      <c r="B218" s="412"/>
      <c r="C218" s="412"/>
      <c r="D218" s="395"/>
      <c r="E218" s="396"/>
      <c r="F218" s="396"/>
      <c r="G218" s="396"/>
      <c r="H218" s="396"/>
      <c r="I218" s="399"/>
      <c r="J218" s="406"/>
      <c r="K218" s="406"/>
      <c r="L218" s="406"/>
      <c r="M218" s="684"/>
      <c r="N218" s="398" t="str">
        <f t="shared" ref="N218:N281" si="20">CONCATENATE(E218,H218)</f>
        <v/>
      </c>
    </row>
    <row r="219" spans="1:14" ht="27" customHeight="1">
      <c r="A219" s="412">
        <v>226</v>
      </c>
      <c r="B219" s="412"/>
      <c r="C219" s="412"/>
      <c r="D219" s="395"/>
      <c r="E219" s="396"/>
      <c r="F219" s="396"/>
      <c r="G219" s="396"/>
      <c r="H219" s="396"/>
      <c r="I219" s="396"/>
      <c r="J219" s="406"/>
      <c r="K219" s="406"/>
      <c r="L219" s="406"/>
      <c r="M219" s="684"/>
      <c r="N219" s="398" t="str">
        <f t="shared" si="20"/>
        <v/>
      </c>
    </row>
    <row r="220" spans="1:14" ht="27" customHeight="1">
      <c r="A220" s="412">
        <v>227</v>
      </c>
      <c r="B220" s="412"/>
      <c r="C220" s="412"/>
      <c r="D220" s="395"/>
      <c r="E220" s="396"/>
      <c r="F220" s="396"/>
      <c r="G220" s="396"/>
      <c r="H220" s="396"/>
      <c r="I220" s="396"/>
      <c r="J220" s="397"/>
      <c r="K220" s="397"/>
      <c r="L220" s="397"/>
      <c r="M220" s="682"/>
      <c r="N220" s="398" t="str">
        <f t="shared" si="20"/>
        <v/>
      </c>
    </row>
    <row r="221" spans="1:14" ht="27" customHeight="1">
      <c r="A221" s="412">
        <v>228</v>
      </c>
      <c r="B221" s="412"/>
      <c r="C221" s="412"/>
      <c r="D221" s="400"/>
      <c r="E221" s="396"/>
      <c r="F221" s="396"/>
      <c r="G221" s="396"/>
      <c r="H221" s="396"/>
      <c r="I221" s="396"/>
      <c r="J221" s="404"/>
      <c r="K221" s="404"/>
      <c r="L221" s="404"/>
      <c r="M221" s="683"/>
      <c r="N221" s="398" t="str">
        <f t="shared" si="20"/>
        <v/>
      </c>
    </row>
    <row r="222" spans="1:14" ht="27" customHeight="1">
      <c r="A222" s="412">
        <v>229</v>
      </c>
      <c r="B222" s="412"/>
      <c r="C222" s="412"/>
      <c r="D222" s="395"/>
      <c r="E222" s="396"/>
      <c r="F222" s="396"/>
      <c r="G222" s="396"/>
      <c r="H222" s="396"/>
      <c r="I222" s="399"/>
      <c r="J222" s="406"/>
      <c r="K222" s="406"/>
      <c r="L222" s="406"/>
      <c r="M222" s="684"/>
      <c r="N222" s="398" t="str">
        <f t="shared" si="20"/>
        <v/>
      </c>
    </row>
    <row r="223" spans="1:14" ht="27" customHeight="1">
      <c r="A223" s="412">
        <v>230</v>
      </c>
      <c r="B223" s="412"/>
      <c r="C223" s="412"/>
      <c r="D223" s="395"/>
      <c r="E223" s="396"/>
      <c r="F223" s="396"/>
      <c r="G223" s="396"/>
      <c r="H223" s="396"/>
      <c r="I223" s="396"/>
      <c r="J223" s="397"/>
      <c r="K223" s="397"/>
      <c r="L223" s="397"/>
      <c r="M223" s="682"/>
      <c r="N223" s="398" t="str">
        <f t="shared" si="20"/>
        <v/>
      </c>
    </row>
    <row r="224" spans="1:14" ht="27" customHeight="1">
      <c r="A224" s="412">
        <v>231</v>
      </c>
      <c r="B224" s="412"/>
      <c r="C224" s="412"/>
      <c r="D224" s="395"/>
      <c r="E224" s="396"/>
      <c r="F224" s="396"/>
      <c r="G224" s="396"/>
      <c r="H224" s="396"/>
      <c r="I224" s="396"/>
      <c r="J224" s="397"/>
      <c r="K224" s="397"/>
      <c r="L224" s="397"/>
      <c r="M224" s="682"/>
      <c r="N224" s="398" t="str">
        <f t="shared" si="20"/>
        <v/>
      </c>
    </row>
    <row r="225" spans="1:14" ht="27" customHeight="1">
      <c r="A225" s="412">
        <v>232</v>
      </c>
      <c r="B225" s="412"/>
      <c r="C225" s="412"/>
      <c r="D225" s="395"/>
      <c r="E225" s="396"/>
      <c r="F225" s="396"/>
      <c r="G225" s="396"/>
      <c r="H225" s="396"/>
      <c r="I225" s="396"/>
      <c r="J225" s="397"/>
      <c r="K225" s="397"/>
      <c r="L225" s="397"/>
      <c r="M225" s="682"/>
      <c r="N225" s="398" t="str">
        <f t="shared" si="20"/>
        <v/>
      </c>
    </row>
    <row r="226" spans="1:14" ht="27" customHeight="1">
      <c r="A226" s="412">
        <v>233</v>
      </c>
      <c r="B226" s="412"/>
      <c r="C226" s="412"/>
      <c r="D226" s="395"/>
      <c r="E226" s="396"/>
      <c r="F226" s="396"/>
      <c r="G226" s="396"/>
      <c r="H226" s="396"/>
      <c r="I226" s="399"/>
      <c r="J226" s="397"/>
      <c r="K226" s="397"/>
      <c r="L226" s="397"/>
      <c r="M226" s="682"/>
      <c r="N226" s="398" t="str">
        <f t="shared" si="20"/>
        <v/>
      </c>
    </row>
    <row r="227" spans="1:14" ht="27" customHeight="1">
      <c r="A227" s="412">
        <v>234</v>
      </c>
      <c r="B227" s="412"/>
      <c r="C227" s="412"/>
      <c r="D227" s="395"/>
      <c r="E227" s="396"/>
      <c r="F227" s="396"/>
      <c r="G227" s="396"/>
      <c r="H227" s="396"/>
      <c r="I227" s="396"/>
      <c r="J227" s="397"/>
      <c r="K227" s="397"/>
      <c r="L227" s="397"/>
      <c r="M227" s="682"/>
      <c r="N227" s="398" t="str">
        <f t="shared" si="20"/>
        <v/>
      </c>
    </row>
    <row r="228" spans="1:14" ht="27" customHeight="1">
      <c r="A228" s="412">
        <v>235</v>
      </c>
      <c r="B228" s="412"/>
      <c r="C228" s="412"/>
      <c r="D228" s="395"/>
      <c r="E228" s="396"/>
      <c r="F228" s="396"/>
      <c r="G228" s="396"/>
      <c r="H228" s="396"/>
      <c r="I228" s="396"/>
      <c r="J228" s="397"/>
      <c r="K228" s="397"/>
      <c r="L228" s="397"/>
      <c r="M228" s="682"/>
      <c r="N228" s="398" t="str">
        <f t="shared" si="20"/>
        <v/>
      </c>
    </row>
    <row r="229" spans="1:14" ht="27" customHeight="1">
      <c r="A229" s="412">
        <v>236</v>
      </c>
      <c r="B229" s="412"/>
      <c r="C229" s="412"/>
      <c r="D229" s="395"/>
      <c r="E229" s="396"/>
      <c r="F229" s="396"/>
      <c r="G229" s="396"/>
      <c r="H229" s="396"/>
      <c r="I229" s="396"/>
      <c r="J229" s="397"/>
      <c r="K229" s="397"/>
      <c r="L229" s="397"/>
      <c r="M229" s="682"/>
      <c r="N229" s="398" t="str">
        <f t="shared" si="20"/>
        <v/>
      </c>
    </row>
    <row r="230" spans="1:14" ht="27" customHeight="1">
      <c r="A230" s="412">
        <v>237</v>
      </c>
      <c r="B230" s="412"/>
      <c r="C230" s="412"/>
      <c r="D230" s="395"/>
      <c r="E230" s="396"/>
      <c r="F230" s="396"/>
      <c r="G230" s="396"/>
      <c r="H230" s="396"/>
      <c r="I230" s="396"/>
      <c r="J230" s="397"/>
      <c r="K230" s="397"/>
      <c r="L230" s="397"/>
      <c r="M230" s="682"/>
      <c r="N230" s="398" t="str">
        <f t="shared" si="20"/>
        <v/>
      </c>
    </row>
    <row r="231" spans="1:14" ht="27" customHeight="1">
      <c r="A231" s="412">
        <v>238</v>
      </c>
      <c r="B231" s="412"/>
      <c r="C231" s="412"/>
      <c r="D231" s="395"/>
      <c r="E231" s="396"/>
      <c r="F231" s="396"/>
      <c r="G231" s="396"/>
      <c r="H231" s="396"/>
      <c r="I231" s="396"/>
      <c r="J231" s="397"/>
      <c r="K231" s="397"/>
      <c r="L231" s="397"/>
      <c r="M231" s="682"/>
      <c r="N231" s="398" t="str">
        <f t="shared" si="20"/>
        <v/>
      </c>
    </row>
    <row r="232" spans="1:14" ht="27" customHeight="1">
      <c r="A232" s="412">
        <v>239</v>
      </c>
      <c r="B232" s="412"/>
      <c r="C232" s="412"/>
      <c r="D232" s="395"/>
      <c r="E232" s="396"/>
      <c r="F232" s="396"/>
      <c r="G232" s="396"/>
      <c r="H232" s="396"/>
      <c r="I232" s="396"/>
      <c r="J232" s="397"/>
      <c r="K232" s="397"/>
      <c r="L232" s="397"/>
      <c r="M232" s="682"/>
      <c r="N232" s="398" t="str">
        <f t="shared" si="20"/>
        <v/>
      </c>
    </row>
    <row r="233" spans="1:14" ht="27" customHeight="1">
      <c r="A233" s="412">
        <v>240</v>
      </c>
      <c r="B233" s="412"/>
      <c r="C233" s="412"/>
      <c r="D233" s="395"/>
      <c r="E233" s="396"/>
      <c r="F233" s="396"/>
      <c r="G233" s="396"/>
      <c r="H233" s="396"/>
      <c r="I233" s="396"/>
      <c r="J233" s="406"/>
      <c r="K233" s="406"/>
      <c r="L233" s="406"/>
      <c r="M233" s="684"/>
      <c r="N233" s="398" t="str">
        <f t="shared" si="20"/>
        <v/>
      </c>
    </row>
    <row r="234" spans="1:14" ht="27" customHeight="1">
      <c r="A234" s="412">
        <v>241</v>
      </c>
      <c r="B234" s="412"/>
      <c r="C234" s="412"/>
      <c r="D234" s="395"/>
      <c r="E234" s="396"/>
      <c r="F234" s="396"/>
      <c r="G234" s="396"/>
      <c r="H234" s="396"/>
      <c r="I234" s="399"/>
      <c r="J234" s="406"/>
      <c r="K234" s="406"/>
      <c r="L234" s="406"/>
      <c r="M234" s="684"/>
      <c r="N234" s="398" t="str">
        <f t="shared" si="20"/>
        <v/>
      </c>
    </row>
    <row r="235" spans="1:14" ht="27" customHeight="1">
      <c r="A235" s="412">
        <v>242</v>
      </c>
      <c r="B235" s="412"/>
      <c r="C235" s="412"/>
      <c r="D235" s="395"/>
      <c r="E235" s="396"/>
      <c r="F235" s="396"/>
      <c r="G235" s="396"/>
      <c r="H235" s="396"/>
      <c r="I235" s="396"/>
      <c r="J235" s="406"/>
      <c r="K235" s="406"/>
      <c r="L235" s="406"/>
      <c r="M235" s="684"/>
      <c r="N235" s="398" t="str">
        <f t="shared" si="20"/>
        <v/>
      </c>
    </row>
    <row r="236" spans="1:14" ht="27" customHeight="1">
      <c r="A236" s="412">
        <v>243</v>
      </c>
      <c r="B236" s="412"/>
      <c r="C236" s="412"/>
      <c r="D236" s="395"/>
      <c r="E236" s="396"/>
      <c r="F236" s="396"/>
      <c r="G236" s="396"/>
      <c r="H236" s="396"/>
      <c r="I236" s="396"/>
      <c r="J236" s="406"/>
      <c r="K236" s="406"/>
      <c r="L236" s="406"/>
      <c r="M236" s="684"/>
      <c r="N236" s="398" t="str">
        <f t="shared" si="20"/>
        <v/>
      </c>
    </row>
    <row r="237" spans="1:14" ht="27" customHeight="1">
      <c r="A237" s="1085" t="s">
        <v>38</v>
      </c>
      <c r="B237" s="1085"/>
      <c r="C237" s="1085"/>
      <c r="D237" s="1085"/>
      <c r="E237" s="1085"/>
      <c r="F237" s="403"/>
      <c r="G237" s="403"/>
      <c r="H237" s="404"/>
      <c r="I237" s="404"/>
      <c r="J237" s="404"/>
      <c r="K237" s="404"/>
      <c r="L237" s="404"/>
      <c r="M237" s="683"/>
      <c r="N237" s="398" t="str">
        <f t="shared" si="20"/>
        <v/>
      </c>
    </row>
    <row r="238" spans="1:14" ht="27" customHeight="1">
      <c r="A238" s="412">
        <v>244</v>
      </c>
      <c r="B238" s="412"/>
      <c r="C238" s="412"/>
      <c r="D238" s="395"/>
      <c r="E238" s="396"/>
      <c r="F238" s="396"/>
      <c r="G238" s="396"/>
      <c r="H238" s="396"/>
      <c r="I238" s="396"/>
      <c r="J238" s="406"/>
      <c r="K238" s="406"/>
      <c r="L238" s="406"/>
      <c r="M238" s="684"/>
      <c r="N238" s="398" t="str">
        <f t="shared" si="20"/>
        <v/>
      </c>
    </row>
    <row r="239" spans="1:14" ht="27" customHeight="1">
      <c r="A239" s="412">
        <v>245</v>
      </c>
      <c r="B239" s="412"/>
      <c r="C239" s="412"/>
      <c r="D239" s="395"/>
      <c r="E239" s="396"/>
      <c r="F239" s="396"/>
      <c r="G239" s="396"/>
      <c r="H239" s="396"/>
      <c r="I239" s="396"/>
      <c r="J239" s="406"/>
      <c r="K239" s="406"/>
      <c r="L239" s="406"/>
      <c r="M239" s="684"/>
      <c r="N239" s="398" t="str">
        <f t="shared" si="20"/>
        <v/>
      </c>
    </row>
    <row r="240" spans="1:14" ht="27" customHeight="1">
      <c r="A240" s="412">
        <v>246</v>
      </c>
      <c r="B240" s="412"/>
      <c r="C240" s="412"/>
      <c r="D240" s="395"/>
      <c r="E240" s="396"/>
      <c r="F240" s="396"/>
      <c r="G240" s="396"/>
      <c r="H240" s="396"/>
      <c r="I240" s="396"/>
      <c r="J240" s="406"/>
      <c r="K240" s="406"/>
      <c r="L240" s="406"/>
      <c r="M240" s="684"/>
      <c r="N240" s="398" t="str">
        <f t="shared" si="20"/>
        <v/>
      </c>
    </row>
    <row r="241" spans="1:14" ht="27" customHeight="1">
      <c r="A241" s="412">
        <v>247</v>
      </c>
      <c r="B241" s="412"/>
      <c r="C241" s="412"/>
      <c r="D241" s="395"/>
      <c r="E241" s="396"/>
      <c r="F241" s="396"/>
      <c r="G241" s="396"/>
      <c r="H241" s="396"/>
      <c r="I241" s="396"/>
      <c r="J241" s="397"/>
      <c r="K241" s="397"/>
      <c r="L241" s="397"/>
      <c r="M241" s="682"/>
      <c r="N241" s="398" t="str">
        <f t="shared" si="20"/>
        <v/>
      </c>
    </row>
    <row r="242" spans="1:14" ht="27" customHeight="1">
      <c r="A242" s="412">
        <v>248</v>
      </c>
      <c r="B242" s="412"/>
      <c r="C242" s="412"/>
      <c r="D242" s="400"/>
      <c r="E242" s="396"/>
      <c r="F242" s="396"/>
      <c r="G242" s="396"/>
      <c r="H242" s="396"/>
      <c r="I242" s="399"/>
      <c r="J242" s="404"/>
      <c r="K242" s="404"/>
      <c r="L242" s="404"/>
      <c r="M242" s="683"/>
      <c r="N242" s="398" t="str">
        <f t="shared" si="20"/>
        <v/>
      </c>
    </row>
    <row r="243" spans="1:14" ht="27" customHeight="1">
      <c r="A243" s="412">
        <v>249</v>
      </c>
      <c r="B243" s="412"/>
      <c r="C243" s="412"/>
      <c r="D243" s="395"/>
      <c r="E243" s="396"/>
      <c r="F243" s="396"/>
      <c r="G243" s="396"/>
      <c r="H243" s="396"/>
      <c r="I243" s="396"/>
      <c r="J243" s="406"/>
      <c r="K243" s="406"/>
      <c r="L243" s="406"/>
      <c r="M243" s="684"/>
      <c r="N243" s="398" t="str">
        <f t="shared" si="20"/>
        <v/>
      </c>
    </row>
    <row r="244" spans="1:14" ht="27" customHeight="1">
      <c r="A244" s="412">
        <v>250</v>
      </c>
      <c r="B244" s="412"/>
      <c r="C244" s="412"/>
      <c r="D244" s="395"/>
      <c r="E244" s="396"/>
      <c r="F244" s="396"/>
      <c r="G244" s="396"/>
      <c r="H244" s="399"/>
      <c r="I244" s="396"/>
      <c r="J244" s="397"/>
      <c r="K244" s="397"/>
      <c r="L244" s="397"/>
      <c r="M244" s="682"/>
      <c r="N244" s="398" t="str">
        <f t="shared" si="20"/>
        <v/>
      </c>
    </row>
    <row r="245" spans="1:14" ht="27" customHeight="1">
      <c r="A245" s="412">
        <v>251</v>
      </c>
      <c r="B245" s="412"/>
      <c r="C245" s="412"/>
      <c r="D245" s="395"/>
      <c r="E245" s="396"/>
      <c r="F245" s="396"/>
      <c r="G245" s="396"/>
      <c r="H245" s="396"/>
      <c r="I245" s="399"/>
      <c r="J245" s="397"/>
      <c r="K245" s="397"/>
      <c r="L245" s="397"/>
      <c r="M245" s="682"/>
      <c r="N245" s="398" t="str">
        <f t="shared" si="20"/>
        <v/>
      </c>
    </row>
    <row r="246" spans="1:14" ht="27" customHeight="1">
      <c r="A246" s="412">
        <v>252</v>
      </c>
      <c r="B246" s="412"/>
      <c r="C246" s="412"/>
      <c r="D246" s="395"/>
      <c r="E246" s="396"/>
      <c r="F246" s="396"/>
      <c r="G246" s="396"/>
      <c r="H246" s="396"/>
      <c r="I246" s="396"/>
      <c r="J246" s="397"/>
      <c r="K246" s="397"/>
      <c r="L246" s="397"/>
      <c r="M246" s="682"/>
      <c r="N246" s="398" t="str">
        <f t="shared" si="20"/>
        <v/>
      </c>
    </row>
    <row r="247" spans="1:14" ht="27" customHeight="1">
      <c r="A247" s="412">
        <v>253</v>
      </c>
      <c r="B247" s="412"/>
      <c r="C247" s="412"/>
      <c r="D247" s="395"/>
      <c r="E247" s="396"/>
      <c r="F247" s="396"/>
      <c r="G247" s="396"/>
      <c r="H247" s="396"/>
      <c r="I247" s="396"/>
      <c r="J247" s="397"/>
      <c r="K247" s="397"/>
      <c r="L247" s="397"/>
      <c r="M247" s="682"/>
      <c r="N247" s="398" t="str">
        <f t="shared" si="20"/>
        <v/>
      </c>
    </row>
    <row r="248" spans="1:14" ht="27" customHeight="1">
      <c r="A248" s="412">
        <v>254</v>
      </c>
      <c r="B248" s="412"/>
      <c r="C248" s="412"/>
      <c r="D248" s="395"/>
      <c r="E248" s="396"/>
      <c r="F248" s="396"/>
      <c r="G248" s="396"/>
      <c r="H248" s="396"/>
      <c r="I248" s="396"/>
      <c r="J248" s="397"/>
      <c r="K248" s="397"/>
      <c r="L248" s="397"/>
      <c r="M248" s="682"/>
      <c r="N248" s="398" t="str">
        <f t="shared" si="20"/>
        <v/>
      </c>
    </row>
    <row r="249" spans="1:14" ht="27" customHeight="1">
      <c r="A249" s="412">
        <v>255</v>
      </c>
      <c r="B249" s="412"/>
      <c r="C249" s="412"/>
      <c r="D249" s="395"/>
      <c r="E249" s="396"/>
      <c r="F249" s="396"/>
      <c r="G249" s="396"/>
      <c r="H249" s="396"/>
      <c r="I249" s="396"/>
      <c r="J249" s="397"/>
      <c r="K249" s="397"/>
      <c r="L249" s="397"/>
      <c r="M249" s="682"/>
      <c r="N249" s="398" t="str">
        <f t="shared" si="20"/>
        <v/>
      </c>
    </row>
    <row r="250" spans="1:14" ht="27" customHeight="1">
      <c r="A250" s="412">
        <v>256</v>
      </c>
      <c r="B250" s="412"/>
      <c r="C250" s="412"/>
      <c r="D250" s="395"/>
      <c r="E250" s="396"/>
      <c r="F250" s="396"/>
      <c r="G250" s="396"/>
      <c r="H250" s="396"/>
      <c r="I250" s="399"/>
      <c r="J250" s="397"/>
      <c r="K250" s="397"/>
      <c r="L250" s="397"/>
      <c r="M250" s="682"/>
      <c r="N250" s="398" t="str">
        <f t="shared" si="20"/>
        <v/>
      </c>
    </row>
    <row r="251" spans="1:14" ht="27" customHeight="1">
      <c r="A251" s="412">
        <v>257</v>
      </c>
      <c r="B251" s="412"/>
      <c r="C251" s="412"/>
      <c r="D251" s="395"/>
      <c r="E251" s="396"/>
      <c r="F251" s="396"/>
      <c r="G251" s="396"/>
      <c r="H251" s="396"/>
      <c r="I251" s="399"/>
      <c r="J251" s="397"/>
      <c r="K251" s="397"/>
      <c r="L251" s="397"/>
      <c r="M251" s="682"/>
      <c r="N251" s="398" t="str">
        <f t="shared" si="20"/>
        <v/>
      </c>
    </row>
    <row r="252" spans="1:14" ht="27" customHeight="1">
      <c r="A252" s="412">
        <v>258</v>
      </c>
      <c r="B252" s="412"/>
      <c r="C252" s="412"/>
      <c r="D252" s="395"/>
      <c r="E252" s="396"/>
      <c r="F252" s="396"/>
      <c r="G252" s="396"/>
      <c r="H252" s="396"/>
      <c r="I252" s="396"/>
      <c r="J252" s="397"/>
      <c r="K252" s="397"/>
      <c r="L252" s="397"/>
      <c r="M252" s="682"/>
      <c r="N252" s="398" t="str">
        <f t="shared" si="20"/>
        <v/>
      </c>
    </row>
    <row r="253" spans="1:14" ht="27" customHeight="1">
      <c r="A253" s="412">
        <v>259</v>
      </c>
      <c r="B253" s="412"/>
      <c r="C253" s="412"/>
      <c r="D253" s="395"/>
      <c r="E253" s="396"/>
      <c r="F253" s="396"/>
      <c r="G253" s="396"/>
      <c r="H253" s="396"/>
      <c r="I253" s="396"/>
      <c r="J253" s="397"/>
      <c r="K253" s="397"/>
      <c r="L253" s="397"/>
      <c r="M253" s="682"/>
      <c r="N253" s="398" t="str">
        <f t="shared" si="20"/>
        <v/>
      </c>
    </row>
    <row r="254" spans="1:14" ht="27" customHeight="1">
      <c r="A254" s="412">
        <v>260</v>
      </c>
      <c r="B254" s="412"/>
      <c r="C254" s="412"/>
      <c r="D254" s="395"/>
      <c r="E254" s="396"/>
      <c r="F254" s="396"/>
      <c r="G254" s="396"/>
      <c r="H254" s="396"/>
      <c r="I254" s="396"/>
      <c r="J254" s="406"/>
      <c r="K254" s="406"/>
      <c r="L254" s="406"/>
      <c r="M254" s="684"/>
      <c r="N254" s="398" t="str">
        <f t="shared" si="20"/>
        <v/>
      </c>
    </row>
    <row r="255" spans="1:14" ht="27" customHeight="1">
      <c r="A255" s="412">
        <v>261</v>
      </c>
      <c r="B255" s="412"/>
      <c r="C255" s="412"/>
      <c r="D255" s="395"/>
      <c r="E255" s="396"/>
      <c r="F255" s="396"/>
      <c r="G255" s="396"/>
      <c r="H255" s="396"/>
      <c r="I255" s="396"/>
      <c r="J255" s="406"/>
      <c r="K255" s="406"/>
      <c r="L255" s="406"/>
      <c r="M255" s="684"/>
      <c r="N255" s="398" t="str">
        <f t="shared" si="20"/>
        <v/>
      </c>
    </row>
    <row r="256" spans="1:14" ht="27" customHeight="1">
      <c r="A256" s="412">
        <v>262</v>
      </c>
      <c r="B256" s="412"/>
      <c r="C256" s="412"/>
      <c r="D256" s="395"/>
      <c r="E256" s="396"/>
      <c r="F256" s="396"/>
      <c r="G256" s="396"/>
      <c r="H256" s="396"/>
      <c r="I256" s="396"/>
      <c r="J256" s="406"/>
      <c r="K256" s="406"/>
      <c r="L256" s="406"/>
      <c r="M256" s="684"/>
      <c r="N256" s="398" t="str">
        <f t="shared" si="20"/>
        <v/>
      </c>
    </row>
    <row r="257" spans="1:14" ht="27" customHeight="1">
      <c r="A257" s="412">
        <v>263</v>
      </c>
      <c r="B257" s="412"/>
      <c r="C257" s="412"/>
      <c r="D257" s="395"/>
      <c r="E257" s="396"/>
      <c r="F257" s="396"/>
      <c r="G257" s="396"/>
      <c r="H257" s="396"/>
      <c r="I257" s="396"/>
      <c r="J257" s="406"/>
      <c r="K257" s="406"/>
      <c r="L257" s="406"/>
      <c r="M257" s="684"/>
      <c r="N257" s="398" t="str">
        <f t="shared" si="20"/>
        <v/>
      </c>
    </row>
    <row r="258" spans="1:14" ht="27" customHeight="1">
      <c r="A258" s="1085" t="s">
        <v>38</v>
      </c>
      <c r="B258" s="1085"/>
      <c r="C258" s="1085"/>
      <c r="D258" s="1085"/>
      <c r="E258" s="1085"/>
      <c r="F258" s="403"/>
      <c r="G258" s="403"/>
      <c r="H258" s="404"/>
      <c r="I258" s="404"/>
      <c r="J258" s="404"/>
      <c r="K258" s="404"/>
      <c r="L258" s="404"/>
      <c r="M258" s="683"/>
      <c r="N258" s="398" t="str">
        <f t="shared" si="20"/>
        <v/>
      </c>
    </row>
    <row r="259" spans="1:14" ht="27" customHeight="1">
      <c r="A259" s="412">
        <v>264</v>
      </c>
      <c r="B259" s="412"/>
      <c r="C259" s="412"/>
      <c r="D259" s="395"/>
      <c r="E259" s="396"/>
      <c r="F259" s="396"/>
      <c r="G259" s="396"/>
      <c r="H259" s="396"/>
      <c r="I259" s="396"/>
      <c r="J259" s="406"/>
      <c r="K259" s="406"/>
      <c r="L259" s="406"/>
      <c r="M259" s="684"/>
      <c r="N259" s="398" t="str">
        <f t="shared" si="20"/>
        <v/>
      </c>
    </row>
    <row r="260" spans="1:14" ht="27" customHeight="1">
      <c r="A260" s="412">
        <v>265</v>
      </c>
      <c r="B260" s="412"/>
      <c r="C260" s="412"/>
      <c r="D260" s="395"/>
      <c r="E260" s="396"/>
      <c r="F260" s="396"/>
      <c r="G260" s="396"/>
      <c r="H260" s="396"/>
      <c r="I260" s="396"/>
      <c r="J260" s="406"/>
      <c r="K260" s="406"/>
      <c r="L260" s="406"/>
      <c r="M260" s="684"/>
      <c r="N260" s="398" t="str">
        <f t="shared" si="20"/>
        <v/>
      </c>
    </row>
    <row r="261" spans="1:14" ht="27" customHeight="1">
      <c r="A261" s="412">
        <v>266</v>
      </c>
      <c r="B261" s="412"/>
      <c r="C261" s="412"/>
      <c r="D261" s="395"/>
      <c r="E261" s="396"/>
      <c r="F261" s="396"/>
      <c r="G261" s="396"/>
      <c r="H261" s="396"/>
      <c r="I261" s="396"/>
      <c r="J261" s="406"/>
      <c r="K261" s="406"/>
      <c r="L261" s="406"/>
      <c r="M261" s="684"/>
      <c r="N261" s="398" t="str">
        <f t="shared" si="20"/>
        <v/>
      </c>
    </row>
    <row r="262" spans="1:14" ht="27" customHeight="1">
      <c r="A262" s="412">
        <v>267</v>
      </c>
      <c r="B262" s="412"/>
      <c r="C262" s="412"/>
      <c r="D262" s="395"/>
      <c r="E262" s="396"/>
      <c r="F262" s="396"/>
      <c r="G262" s="396"/>
      <c r="H262" s="396"/>
      <c r="I262" s="399"/>
      <c r="J262" s="397"/>
      <c r="K262" s="397"/>
      <c r="L262" s="397"/>
      <c r="M262" s="682"/>
      <c r="N262" s="398" t="str">
        <f t="shared" si="20"/>
        <v/>
      </c>
    </row>
    <row r="263" spans="1:14" ht="27" customHeight="1">
      <c r="A263" s="412">
        <v>268</v>
      </c>
      <c r="B263" s="412"/>
      <c r="C263" s="412"/>
      <c r="D263" s="400"/>
      <c r="E263" s="396"/>
      <c r="F263" s="396"/>
      <c r="G263" s="396"/>
      <c r="H263" s="396"/>
      <c r="I263" s="396"/>
      <c r="J263" s="404"/>
      <c r="K263" s="404"/>
      <c r="L263" s="404"/>
      <c r="M263" s="683"/>
      <c r="N263" s="398" t="str">
        <f t="shared" si="20"/>
        <v/>
      </c>
    </row>
    <row r="264" spans="1:14" ht="27" customHeight="1">
      <c r="A264" s="412">
        <v>269</v>
      </c>
      <c r="B264" s="412"/>
      <c r="C264" s="412"/>
      <c r="D264" s="395"/>
      <c r="E264" s="396"/>
      <c r="F264" s="396"/>
      <c r="G264" s="396"/>
      <c r="H264" s="396"/>
      <c r="I264" s="396"/>
      <c r="J264" s="406"/>
      <c r="K264" s="406"/>
      <c r="L264" s="406"/>
      <c r="M264" s="684"/>
      <c r="N264" s="398" t="str">
        <f t="shared" si="20"/>
        <v/>
      </c>
    </row>
    <row r="265" spans="1:14" ht="27" customHeight="1">
      <c r="A265" s="412">
        <v>270</v>
      </c>
      <c r="B265" s="412"/>
      <c r="C265" s="412"/>
      <c r="D265" s="395"/>
      <c r="E265" s="396"/>
      <c r="F265" s="396"/>
      <c r="G265" s="396"/>
      <c r="H265" s="396"/>
      <c r="I265" s="399"/>
      <c r="J265" s="397"/>
      <c r="K265" s="397"/>
      <c r="L265" s="397"/>
      <c r="M265" s="682"/>
      <c r="N265" s="398" t="str">
        <f t="shared" si="20"/>
        <v/>
      </c>
    </row>
    <row r="266" spans="1:14" ht="27" customHeight="1">
      <c r="A266" s="412">
        <v>271</v>
      </c>
      <c r="B266" s="412"/>
      <c r="C266" s="412"/>
      <c r="D266" s="395"/>
      <c r="E266" s="396"/>
      <c r="F266" s="396"/>
      <c r="G266" s="396"/>
      <c r="H266" s="396"/>
      <c r="I266" s="396"/>
      <c r="J266" s="397"/>
      <c r="K266" s="397"/>
      <c r="L266" s="397"/>
      <c r="M266" s="682"/>
      <c r="N266" s="398" t="str">
        <f t="shared" si="20"/>
        <v/>
      </c>
    </row>
    <row r="267" spans="1:14" ht="27" customHeight="1">
      <c r="A267" s="412">
        <v>272</v>
      </c>
      <c r="B267" s="412"/>
      <c r="C267" s="412"/>
      <c r="D267" s="395"/>
      <c r="E267" s="396"/>
      <c r="F267" s="396"/>
      <c r="G267" s="396"/>
      <c r="H267" s="396"/>
      <c r="I267" s="396"/>
      <c r="J267" s="397"/>
      <c r="K267" s="397"/>
      <c r="L267" s="397"/>
      <c r="M267" s="682"/>
      <c r="N267" s="398" t="str">
        <f t="shared" si="20"/>
        <v/>
      </c>
    </row>
    <row r="268" spans="1:14" ht="27" customHeight="1">
      <c r="A268" s="412">
        <v>273</v>
      </c>
      <c r="B268" s="412"/>
      <c r="C268" s="412"/>
      <c r="D268" s="395"/>
      <c r="E268" s="396"/>
      <c r="F268" s="396"/>
      <c r="G268" s="396"/>
      <c r="H268" s="396"/>
      <c r="I268" s="396"/>
      <c r="J268" s="397"/>
      <c r="K268" s="397"/>
      <c r="L268" s="397"/>
      <c r="M268" s="682"/>
      <c r="N268" s="398" t="str">
        <f t="shared" si="20"/>
        <v/>
      </c>
    </row>
    <row r="269" spans="1:14" ht="27" customHeight="1">
      <c r="A269" s="412">
        <v>274</v>
      </c>
      <c r="B269" s="412"/>
      <c r="C269" s="412"/>
      <c r="D269" s="395"/>
      <c r="E269" s="396"/>
      <c r="F269" s="396"/>
      <c r="G269" s="396"/>
      <c r="H269" s="396"/>
      <c r="I269" s="396"/>
      <c r="J269" s="397"/>
      <c r="K269" s="397"/>
      <c r="L269" s="397"/>
      <c r="M269" s="682"/>
      <c r="N269" s="398" t="str">
        <f t="shared" si="20"/>
        <v/>
      </c>
    </row>
    <row r="270" spans="1:14" ht="27" customHeight="1">
      <c r="A270" s="412">
        <v>275</v>
      </c>
      <c r="B270" s="412"/>
      <c r="C270" s="412"/>
      <c r="D270" s="395"/>
      <c r="E270" s="396"/>
      <c r="F270" s="396"/>
      <c r="G270" s="396"/>
      <c r="H270" s="396"/>
      <c r="I270" s="396"/>
      <c r="J270" s="397"/>
      <c r="K270" s="397"/>
      <c r="L270" s="397"/>
      <c r="M270" s="682"/>
      <c r="N270" s="398" t="str">
        <f t="shared" si="20"/>
        <v/>
      </c>
    </row>
    <row r="271" spans="1:14" ht="27" customHeight="1">
      <c r="A271" s="412">
        <v>276</v>
      </c>
      <c r="B271" s="412"/>
      <c r="C271" s="412"/>
      <c r="D271" s="395"/>
      <c r="E271" s="396"/>
      <c r="F271" s="396"/>
      <c r="G271" s="396"/>
      <c r="H271" s="396"/>
      <c r="I271" s="396"/>
      <c r="J271" s="397"/>
      <c r="K271" s="397"/>
      <c r="L271" s="397"/>
      <c r="M271" s="682"/>
      <c r="N271" s="398" t="str">
        <f t="shared" si="20"/>
        <v/>
      </c>
    </row>
    <row r="272" spans="1:14" ht="27" customHeight="1">
      <c r="A272" s="412">
        <v>277</v>
      </c>
      <c r="B272" s="412"/>
      <c r="C272" s="412"/>
      <c r="D272" s="395"/>
      <c r="E272" s="396"/>
      <c r="F272" s="396"/>
      <c r="G272" s="396"/>
      <c r="H272" s="396"/>
      <c r="I272" s="415"/>
      <c r="J272" s="397"/>
      <c r="K272" s="397"/>
      <c r="L272" s="397"/>
      <c r="M272" s="682"/>
      <c r="N272" s="398" t="str">
        <f t="shared" si="20"/>
        <v/>
      </c>
    </row>
    <row r="273" spans="1:14" ht="27" customHeight="1">
      <c r="A273" s="412">
        <v>278</v>
      </c>
      <c r="B273" s="412"/>
      <c r="C273" s="412"/>
      <c r="D273" s="395"/>
      <c r="E273" s="396"/>
      <c r="F273" s="396"/>
      <c r="G273" s="396"/>
      <c r="H273" s="396"/>
      <c r="I273" s="415"/>
      <c r="J273" s="397"/>
      <c r="K273" s="397"/>
      <c r="L273" s="397"/>
      <c r="M273" s="682"/>
      <c r="N273" s="398" t="str">
        <f t="shared" si="20"/>
        <v/>
      </c>
    </row>
    <row r="274" spans="1:14" ht="27" customHeight="1">
      <c r="A274" s="412">
        <v>279</v>
      </c>
      <c r="B274" s="412"/>
      <c r="C274" s="412"/>
      <c r="D274" s="395"/>
      <c r="E274" s="396"/>
      <c r="F274" s="396"/>
      <c r="G274" s="396"/>
      <c r="H274" s="396"/>
      <c r="I274" s="396"/>
      <c r="J274" s="397"/>
      <c r="K274" s="397"/>
      <c r="L274" s="397"/>
      <c r="M274" s="682"/>
      <c r="N274" s="398" t="str">
        <f t="shared" si="20"/>
        <v/>
      </c>
    </row>
    <row r="275" spans="1:14" ht="27" customHeight="1">
      <c r="A275" s="412">
        <v>280</v>
      </c>
      <c r="B275" s="412"/>
      <c r="C275" s="412"/>
      <c r="D275" s="395"/>
      <c r="E275" s="396"/>
      <c r="F275" s="396"/>
      <c r="G275" s="396"/>
      <c r="H275" s="396"/>
      <c r="I275" s="396"/>
      <c r="J275" s="406"/>
      <c r="K275" s="406"/>
      <c r="L275" s="406"/>
      <c r="M275" s="684"/>
      <c r="N275" s="398" t="str">
        <f t="shared" si="20"/>
        <v/>
      </c>
    </row>
    <row r="276" spans="1:14" ht="27" customHeight="1">
      <c r="A276" s="412">
        <v>281</v>
      </c>
      <c r="B276" s="412"/>
      <c r="C276" s="412"/>
      <c r="D276" s="395"/>
      <c r="E276" s="396"/>
      <c r="F276" s="396"/>
      <c r="G276" s="396"/>
      <c r="H276" s="396"/>
      <c r="I276" s="396"/>
      <c r="J276" s="406"/>
      <c r="K276" s="406"/>
      <c r="L276" s="406"/>
      <c r="M276" s="684"/>
      <c r="N276" s="398" t="str">
        <f t="shared" si="20"/>
        <v/>
      </c>
    </row>
    <row r="277" spans="1:14" ht="27" customHeight="1">
      <c r="A277" s="412">
        <v>282</v>
      </c>
      <c r="B277" s="412"/>
      <c r="C277" s="412"/>
      <c r="D277" s="395"/>
      <c r="E277" s="396"/>
      <c r="F277" s="396"/>
      <c r="G277" s="396"/>
      <c r="H277" s="396"/>
      <c r="I277" s="396"/>
      <c r="J277" s="406"/>
      <c r="K277" s="406"/>
      <c r="L277" s="406"/>
      <c r="M277" s="684"/>
      <c r="N277" s="398" t="str">
        <f t="shared" si="20"/>
        <v/>
      </c>
    </row>
    <row r="278" spans="1:14" ht="27" customHeight="1">
      <c r="A278" s="412">
        <v>283</v>
      </c>
      <c r="B278" s="412"/>
      <c r="C278" s="412"/>
      <c r="D278" s="395"/>
      <c r="E278" s="396"/>
      <c r="F278" s="396"/>
      <c r="G278" s="396"/>
      <c r="H278" s="396"/>
      <c r="I278" s="396"/>
      <c r="J278" s="406"/>
      <c r="K278" s="406"/>
      <c r="L278" s="406"/>
      <c r="M278" s="684"/>
      <c r="N278" s="398" t="str">
        <f t="shared" si="20"/>
        <v/>
      </c>
    </row>
    <row r="279" spans="1:14" ht="27" customHeight="1">
      <c r="A279" s="1085" t="s">
        <v>38</v>
      </c>
      <c r="B279" s="1085"/>
      <c r="C279" s="1085"/>
      <c r="D279" s="1085"/>
      <c r="E279" s="1085"/>
      <c r="F279" s="403"/>
      <c r="G279" s="403"/>
      <c r="H279" s="404"/>
      <c r="I279" s="404"/>
      <c r="J279" s="404"/>
      <c r="K279" s="404"/>
      <c r="L279" s="404"/>
      <c r="M279" s="683"/>
      <c r="N279" s="398" t="str">
        <f t="shared" si="20"/>
        <v/>
      </c>
    </row>
    <row r="280" spans="1:14" ht="27" customHeight="1">
      <c r="A280" s="412">
        <v>284</v>
      </c>
      <c r="B280" s="412"/>
      <c r="C280" s="412"/>
      <c r="D280" s="395"/>
      <c r="E280" s="396"/>
      <c r="F280" s="396"/>
      <c r="G280" s="396"/>
      <c r="H280" s="396"/>
      <c r="I280" s="396"/>
      <c r="J280" s="406"/>
      <c r="K280" s="406"/>
      <c r="L280" s="406"/>
      <c r="M280" s="684"/>
      <c r="N280" s="398" t="str">
        <f t="shared" si="20"/>
        <v/>
      </c>
    </row>
    <row r="281" spans="1:14" ht="27" customHeight="1">
      <c r="A281" s="412">
        <v>285</v>
      </c>
      <c r="B281" s="412"/>
      <c r="C281" s="412"/>
      <c r="D281" s="395"/>
      <c r="E281" s="396"/>
      <c r="F281" s="396"/>
      <c r="G281" s="396"/>
      <c r="H281" s="396"/>
      <c r="I281" s="399"/>
      <c r="J281" s="406"/>
      <c r="K281" s="406"/>
      <c r="L281" s="406"/>
      <c r="M281" s="684"/>
      <c r="N281" s="398" t="str">
        <f t="shared" si="20"/>
        <v/>
      </c>
    </row>
    <row r="282" spans="1:14" ht="27" customHeight="1">
      <c r="A282" s="412">
        <v>286</v>
      </c>
      <c r="B282" s="412"/>
      <c r="C282" s="412"/>
      <c r="D282" s="395"/>
      <c r="E282" s="396"/>
      <c r="F282" s="396"/>
      <c r="G282" s="396"/>
      <c r="H282" s="396"/>
      <c r="I282" s="396"/>
      <c r="J282" s="406"/>
      <c r="K282" s="406"/>
      <c r="L282" s="406"/>
      <c r="M282" s="684"/>
      <c r="N282" s="398" t="str">
        <f t="shared" ref="N282:N345" si="21">CONCATENATE(E282,H282)</f>
        <v/>
      </c>
    </row>
    <row r="283" spans="1:14" ht="27" customHeight="1">
      <c r="A283" s="412">
        <v>287</v>
      </c>
      <c r="B283" s="412"/>
      <c r="C283" s="412"/>
      <c r="D283" s="395"/>
      <c r="E283" s="396"/>
      <c r="F283" s="396"/>
      <c r="G283" s="396"/>
      <c r="H283" s="396"/>
      <c r="I283" s="396"/>
      <c r="J283" s="397"/>
      <c r="K283" s="397"/>
      <c r="L283" s="397"/>
      <c r="M283" s="682"/>
      <c r="N283" s="398" t="str">
        <f t="shared" si="21"/>
        <v/>
      </c>
    </row>
    <row r="284" spans="1:14" ht="27" customHeight="1">
      <c r="A284" s="412">
        <v>288</v>
      </c>
      <c r="B284" s="412"/>
      <c r="C284" s="412"/>
      <c r="D284" s="400"/>
      <c r="E284" s="396"/>
      <c r="F284" s="396"/>
      <c r="G284" s="396"/>
      <c r="H284" s="396"/>
      <c r="I284" s="399"/>
      <c r="J284" s="404"/>
      <c r="K284" s="404"/>
      <c r="L284" s="404"/>
      <c r="M284" s="683"/>
      <c r="N284" s="398" t="str">
        <f t="shared" si="21"/>
        <v/>
      </c>
    </row>
    <row r="285" spans="1:14" ht="27" customHeight="1">
      <c r="A285" s="412">
        <v>289</v>
      </c>
      <c r="B285" s="412"/>
      <c r="C285" s="412"/>
      <c r="D285" s="395"/>
      <c r="E285" s="396"/>
      <c r="F285" s="396"/>
      <c r="G285" s="396"/>
      <c r="H285" s="396"/>
      <c r="I285" s="396"/>
      <c r="J285" s="406"/>
      <c r="K285" s="406"/>
      <c r="L285" s="406"/>
      <c r="M285" s="684"/>
      <c r="N285" s="398" t="str">
        <f t="shared" si="21"/>
        <v/>
      </c>
    </row>
    <row r="286" spans="1:14" ht="27" customHeight="1">
      <c r="A286" s="412">
        <v>290</v>
      </c>
      <c r="B286" s="412"/>
      <c r="C286" s="412"/>
      <c r="D286" s="395"/>
      <c r="E286" s="396"/>
      <c r="F286" s="396"/>
      <c r="G286" s="396"/>
      <c r="H286" s="396"/>
      <c r="I286" s="396"/>
      <c r="J286" s="397"/>
      <c r="K286" s="397"/>
      <c r="L286" s="397"/>
      <c r="M286" s="682"/>
      <c r="N286" s="398" t="str">
        <f t="shared" si="21"/>
        <v/>
      </c>
    </row>
    <row r="287" spans="1:14" ht="27" customHeight="1">
      <c r="A287" s="412">
        <v>291</v>
      </c>
      <c r="B287" s="412"/>
      <c r="C287" s="412"/>
      <c r="D287" s="395"/>
      <c r="E287" s="396"/>
      <c r="F287" s="396"/>
      <c r="G287" s="396"/>
      <c r="H287" s="396"/>
      <c r="I287" s="399"/>
      <c r="J287" s="397"/>
      <c r="K287" s="397"/>
      <c r="L287" s="397"/>
      <c r="M287" s="682"/>
      <c r="N287" s="398" t="str">
        <f t="shared" si="21"/>
        <v/>
      </c>
    </row>
    <row r="288" spans="1:14" ht="27" customHeight="1">
      <c r="A288" s="412">
        <v>292</v>
      </c>
      <c r="B288" s="412"/>
      <c r="C288" s="412"/>
      <c r="D288" s="395"/>
      <c r="E288" s="396"/>
      <c r="F288" s="396"/>
      <c r="G288" s="396"/>
      <c r="H288" s="396"/>
      <c r="I288" s="399"/>
      <c r="J288" s="397"/>
      <c r="K288" s="397"/>
      <c r="L288" s="397"/>
      <c r="M288" s="682"/>
      <c r="N288" s="398" t="str">
        <f t="shared" si="21"/>
        <v/>
      </c>
    </row>
    <row r="289" spans="1:14" ht="27" customHeight="1">
      <c r="A289" s="412">
        <v>293</v>
      </c>
      <c r="B289" s="412"/>
      <c r="C289" s="412"/>
      <c r="D289" s="395"/>
      <c r="E289" s="396"/>
      <c r="F289" s="396"/>
      <c r="G289" s="396"/>
      <c r="H289" s="396"/>
      <c r="I289" s="399"/>
      <c r="J289" s="397"/>
      <c r="K289" s="397"/>
      <c r="L289" s="397"/>
      <c r="M289" s="682"/>
      <c r="N289" s="398" t="str">
        <f t="shared" si="21"/>
        <v/>
      </c>
    </row>
    <row r="290" spans="1:14" ht="27" customHeight="1">
      <c r="A290" s="412">
        <v>294</v>
      </c>
      <c r="B290" s="412"/>
      <c r="C290" s="412"/>
      <c r="D290" s="395"/>
      <c r="E290" s="396"/>
      <c r="F290" s="396"/>
      <c r="G290" s="396"/>
      <c r="H290" s="396"/>
      <c r="I290" s="399"/>
      <c r="J290" s="397"/>
      <c r="K290" s="397"/>
      <c r="L290" s="397"/>
      <c r="M290" s="682"/>
      <c r="N290" s="398" t="str">
        <f t="shared" si="21"/>
        <v/>
      </c>
    </row>
    <row r="291" spans="1:14" ht="27" customHeight="1">
      <c r="A291" s="412">
        <v>295</v>
      </c>
      <c r="B291" s="412"/>
      <c r="C291" s="412"/>
      <c r="D291" s="395"/>
      <c r="E291" s="396"/>
      <c r="F291" s="396"/>
      <c r="G291" s="396"/>
      <c r="H291" s="396"/>
      <c r="I291" s="399"/>
      <c r="J291" s="397"/>
      <c r="K291" s="397"/>
      <c r="L291" s="397"/>
      <c r="M291" s="682"/>
      <c r="N291" s="398" t="str">
        <f t="shared" si="21"/>
        <v/>
      </c>
    </row>
    <row r="292" spans="1:14" ht="27" customHeight="1">
      <c r="A292" s="412">
        <v>296</v>
      </c>
      <c r="B292" s="412"/>
      <c r="C292" s="412"/>
      <c r="D292" s="395"/>
      <c r="E292" s="396"/>
      <c r="F292" s="396"/>
      <c r="G292" s="396"/>
      <c r="H292" s="396"/>
      <c r="I292" s="399"/>
      <c r="J292" s="397"/>
      <c r="K292" s="397"/>
      <c r="L292" s="397"/>
      <c r="M292" s="682"/>
      <c r="N292" s="398" t="str">
        <f t="shared" si="21"/>
        <v/>
      </c>
    </row>
    <row r="293" spans="1:14" ht="27" customHeight="1">
      <c r="A293" s="412">
        <v>297</v>
      </c>
      <c r="B293" s="412"/>
      <c r="C293" s="412"/>
      <c r="D293" s="395"/>
      <c r="E293" s="396"/>
      <c r="F293" s="396"/>
      <c r="G293" s="396"/>
      <c r="H293" s="396"/>
      <c r="I293" s="399"/>
      <c r="J293" s="397"/>
      <c r="K293" s="397"/>
      <c r="L293" s="397"/>
      <c r="M293" s="682"/>
      <c r="N293" s="398" t="str">
        <f t="shared" si="21"/>
        <v/>
      </c>
    </row>
    <row r="294" spans="1:14" ht="27" customHeight="1">
      <c r="A294" s="412">
        <v>298</v>
      </c>
      <c r="B294" s="412"/>
      <c r="C294" s="412"/>
      <c r="D294" s="395"/>
      <c r="E294" s="396"/>
      <c r="F294" s="396"/>
      <c r="G294" s="396"/>
      <c r="H294" s="396"/>
      <c r="I294" s="399"/>
      <c r="J294" s="397"/>
      <c r="K294" s="397"/>
      <c r="L294" s="397"/>
      <c r="M294" s="682"/>
      <c r="N294" s="398" t="str">
        <f t="shared" si="21"/>
        <v/>
      </c>
    </row>
    <row r="295" spans="1:14" ht="27" customHeight="1">
      <c r="A295" s="412">
        <v>299</v>
      </c>
      <c r="B295" s="412"/>
      <c r="C295" s="412"/>
      <c r="D295" s="395"/>
      <c r="E295" s="396"/>
      <c r="F295" s="396"/>
      <c r="G295" s="396"/>
      <c r="H295" s="396"/>
      <c r="I295" s="399"/>
      <c r="J295" s="397"/>
      <c r="K295" s="397"/>
      <c r="L295" s="397"/>
      <c r="M295" s="682"/>
      <c r="N295" s="398" t="str">
        <f t="shared" si="21"/>
        <v/>
      </c>
    </row>
    <row r="296" spans="1:14" ht="27" customHeight="1">
      <c r="A296" s="412">
        <v>300</v>
      </c>
      <c r="B296" s="412"/>
      <c r="C296" s="412"/>
      <c r="D296" s="395"/>
      <c r="E296" s="396"/>
      <c r="F296" s="396"/>
      <c r="G296" s="396"/>
      <c r="H296" s="396"/>
      <c r="I296" s="399"/>
      <c r="J296" s="406"/>
      <c r="K296" s="406"/>
      <c r="L296" s="406"/>
      <c r="M296" s="684"/>
      <c r="N296" s="398" t="str">
        <f t="shared" si="21"/>
        <v/>
      </c>
    </row>
    <row r="297" spans="1:14" ht="27" customHeight="1">
      <c r="A297" s="412">
        <v>301</v>
      </c>
      <c r="B297" s="412"/>
      <c r="C297" s="412"/>
      <c r="D297" s="395"/>
      <c r="E297" s="396"/>
      <c r="F297" s="396"/>
      <c r="G297" s="396"/>
      <c r="H297" s="396"/>
      <c r="I297" s="399"/>
      <c r="J297" s="406"/>
      <c r="K297" s="406"/>
      <c r="L297" s="406"/>
      <c r="M297" s="684"/>
      <c r="N297" s="398" t="str">
        <f t="shared" si="21"/>
        <v/>
      </c>
    </row>
    <row r="298" spans="1:14" ht="27" customHeight="1">
      <c r="A298" s="412">
        <v>302</v>
      </c>
      <c r="B298" s="412"/>
      <c r="C298" s="412"/>
      <c r="D298" s="395"/>
      <c r="E298" s="396"/>
      <c r="F298" s="396"/>
      <c r="G298" s="396"/>
      <c r="H298" s="396"/>
      <c r="I298" s="396"/>
      <c r="J298" s="406"/>
      <c r="K298" s="406"/>
      <c r="L298" s="406"/>
      <c r="M298" s="684"/>
      <c r="N298" s="398" t="str">
        <f t="shared" si="21"/>
        <v/>
      </c>
    </row>
    <row r="299" spans="1:14" ht="27" customHeight="1">
      <c r="A299" s="412">
        <v>303</v>
      </c>
      <c r="B299" s="412"/>
      <c r="C299" s="412"/>
      <c r="D299" s="395"/>
      <c r="E299" s="396"/>
      <c r="F299" s="396"/>
      <c r="G299" s="396"/>
      <c r="H299" s="396"/>
      <c r="I299" s="396"/>
      <c r="J299" s="406"/>
      <c r="K299" s="406"/>
      <c r="L299" s="406"/>
      <c r="M299" s="684"/>
      <c r="N299" s="398" t="str">
        <f t="shared" si="21"/>
        <v/>
      </c>
    </row>
    <row r="300" spans="1:14" ht="27" customHeight="1">
      <c r="A300" s="1085" t="s">
        <v>38</v>
      </c>
      <c r="B300" s="1085"/>
      <c r="C300" s="1085"/>
      <c r="D300" s="1085"/>
      <c r="E300" s="1085"/>
      <c r="F300" s="403"/>
      <c r="G300" s="403"/>
      <c r="H300" s="404"/>
      <c r="I300" s="404"/>
      <c r="J300" s="404"/>
      <c r="K300" s="404"/>
      <c r="L300" s="404"/>
      <c r="M300" s="683"/>
      <c r="N300" s="398" t="str">
        <f t="shared" si="21"/>
        <v/>
      </c>
    </row>
    <row r="301" spans="1:14" ht="27" customHeight="1">
      <c r="A301" s="412">
        <v>304</v>
      </c>
      <c r="B301" s="412"/>
      <c r="C301" s="412"/>
      <c r="D301" s="395"/>
      <c r="E301" s="396"/>
      <c r="F301" s="396"/>
      <c r="G301" s="396"/>
      <c r="H301" s="396"/>
      <c r="I301" s="396"/>
      <c r="J301" s="406"/>
      <c r="K301" s="406"/>
      <c r="L301" s="406"/>
      <c r="M301" s="684"/>
      <c r="N301" s="398" t="str">
        <f t="shared" si="21"/>
        <v/>
      </c>
    </row>
    <row r="302" spans="1:14" ht="27" customHeight="1">
      <c r="A302" s="412">
        <v>305</v>
      </c>
      <c r="B302" s="412"/>
      <c r="C302" s="412"/>
      <c r="D302" s="395"/>
      <c r="E302" s="396"/>
      <c r="F302" s="396"/>
      <c r="G302" s="396"/>
      <c r="H302" s="396"/>
      <c r="I302" s="396"/>
      <c r="J302" s="406"/>
      <c r="K302" s="406"/>
      <c r="L302" s="406"/>
      <c r="M302" s="684"/>
      <c r="N302" s="398" t="str">
        <f t="shared" si="21"/>
        <v/>
      </c>
    </row>
    <row r="303" spans="1:14" ht="27" customHeight="1">
      <c r="A303" s="412">
        <v>306</v>
      </c>
      <c r="B303" s="412"/>
      <c r="C303" s="412"/>
      <c r="D303" s="395"/>
      <c r="E303" s="396"/>
      <c r="F303" s="396"/>
      <c r="G303" s="396"/>
      <c r="H303" s="396"/>
      <c r="I303" s="399"/>
      <c r="J303" s="406"/>
      <c r="K303" s="406"/>
      <c r="L303" s="406"/>
      <c r="M303" s="684"/>
      <c r="N303" s="398" t="str">
        <f t="shared" si="21"/>
        <v/>
      </c>
    </row>
    <row r="304" spans="1:14" ht="27" customHeight="1">
      <c r="A304" s="412">
        <v>307</v>
      </c>
      <c r="B304" s="412"/>
      <c r="C304" s="412"/>
      <c r="D304" s="395"/>
      <c r="E304" s="396"/>
      <c r="F304" s="396"/>
      <c r="G304" s="396"/>
      <c r="H304" s="396"/>
      <c r="I304" s="396"/>
      <c r="J304" s="397"/>
      <c r="K304" s="397"/>
      <c r="L304" s="397"/>
      <c r="M304" s="682"/>
      <c r="N304" s="398" t="str">
        <f t="shared" si="21"/>
        <v/>
      </c>
    </row>
    <row r="305" spans="1:14" ht="27" customHeight="1">
      <c r="A305" s="412">
        <v>308</v>
      </c>
      <c r="B305" s="412"/>
      <c r="C305" s="412"/>
      <c r="D305" s="400"/>
      <c r="E305" s="396"/>
      <c r="F305" s="396"/>
      <c r="G305" s="396"/>
      <c r="H305" s="396"/>
      <c r="I305" s="396"/>
      <c r="J305" s="404"/>
      <c r="K305" s="404"/>
      <c r="L305" s="404"/>
      <c r="M305" s="683"/>
      <c r="N305" s="398" t="str">
        <f t="shared" si="21"/>
        <v/>
      </c>
    </row>
    <row r="306" spans="1:14" ht="27" customHeight="1">
      <c r="A306" s="412">
        <v>309</v>
      </c>
      <c r="B306" s="412"/>
      <c r="C306" s="412"/>
      <c r="D306" s="395"/>
      <c r="E306" s="396"/>
      <c r="F306" s="396"/>
      <c r="G306" s="396"/>
      <c r="H306" s="396"/>
      <c r="I306" s="396"/>
      <c r="J306" s="406"/>
      <c r="K306" s="406"/>
      <c r="L306" s="406"/>
      <c r="M306" s="684"/>
      <c r="N306" s="398" t="str">
        <f t="shared" si="21"/>
        <v/>
      </c>
    </row>
    <row r="307" spans="1:14" ht="27" customHeight="1">
      <c r="A307" s="412">
        <v>310</v>
      </c>
      <c r="B307" s="412"/>
      <c r="C307" s="412"/>
      <c r="D307" s="395"/>
      <c r="E307" s="396"/>
      <c r="F307" s="396"/>
      <c r="G307" s="396"/>
      <c r="H307" s="396"/>
      <c r="I307" s="396"/>
      <c r="J307" s="397"/>
      <c r="K307" s="397"/>
      <c r="L307" s="397"/>
      <c r="M307" s="682"/>
      <c r="N307" s="398" t="str">
        <f t="shared" si="21"/>
        <v/>
      </c>
    </row>
    <row r="308" spans="1:14" ht="27" customHeight="1">
      <c r="A308" s="412">
        <v>311</v>
      </c>
      <c r="B308" s="412"/>
      <c r="C308" s="412"/>
      <c r="D308" s="395"/>
      <c r="E308" s="396"/>
      <c r="F308" s="396"/>
      <c r="G308" s="396"/>
      <c r="H308" s="396"/>
      <c r="I308" s="396"/>
      <c r="J308" s="397"/>
      <c r="K308" s="397"/>
      <c r="L308" s="397"/>
      <c r="M308" s="682"/>
      <c r="N308" s="398" t="str">
        <f t="shared" si="21"/>
        <v/>
      </c>
    </row>
    <row r="309" spans="1:14" ht="27" customHeight="1">
      <c r="A309" s="412">
        <v>312</v>
      </c>
      <c r="B309" s="412"/>
      <c r="C309" s="412"/>
      <c r="D309" s="395"/>
      <c r="E309" s="396"/>
      <c r="F309" s="396"/>
      <c r="G309" s="396"/>
      <c r="H309" s="396"/>
      <c r="I309" s="396"/>
      <c r="J309" s="397"/>
      <c r="K309" s="397"/>
      <c r="L309" s="397"/>
      <c r="M309" s="682"/>
      <c r="N309" s="398" t="str">
        <f t="shared" si="21"/>
        <v/>
      </c>
    </row>
    <row r="310" spans="1:14" ht="27" customHeight="1">
      <c r="A310" s="412">
        <v>313</v>
      </c>
      <c r="B310" s="412"/>
      <c r="C310" s="412"/>
      <c r="D310" s="395"/>
      <c r="E310" s="396"/>
      <c r="F310" s="396"/>
      <c r="G310" s="396"/>
      <c r="H310" s="396"/>
      <c r="I310" s="399"/>
      <c r="J310" s="397"/>
      <c r="K310" s="397"/>
      <c r="L310" s="397"/>
      <c r="M310" s="682"/>
      <c r="N310" s="398" t="str">
        <f t="shared" si="21"/>
        <v/>
      </c>
    </row>
    <row r="311" spans="1:14" ht="27" customHeight="1">
      <c r="A311" s="412">
        <v>314</v>
      </c>
      <c r="B311" s="412"/>
      <c r="C311" s="412"/>
      <c r="D311" s="395"/>
      <c r="E311" s="396"/>
      <c r="F311" s="396"/>
      <c r="G311" s="396"/>
      <c r="H311" s="396"/>
      <c r="I311" s="396"/>
      <c r="J311" s="397"/>
      <c r="K311" s="397"/>
      <c r="L311" s="397"/>
      <c r="M311" s="682"/>
      <c r="N311" s="398" t="str">
        <f t="shared" si="21"/>
        <v/>
      </c>
    </row>
    <row r="312" spans="1:14" ht="27" customHeight="1">
      <c r="A312" s="412">
        <v>315</v>
      </c>
      <c r="B312" s="412"/>
      <c r="C312" s="412"/>
      <c r="D312" s="395"/>
      <c r="E312" s="396"/>
      <c r="F312" s="396"/>
      <c r="G312" s="396"/>
      <c r="H312" s="396"/>
      <c r="I312" s="396"/>
      <c r="J312" s="397"/>
      <c r="K312" s="397"/>
      <c r="L312" s="397"/>
      <c r="M312" s="682"/>
      <c r="N312" s="398" t="str">
        <f t="shared" si="21"/>
        <v/>
      </c>
    </row>
    <row r="313" spans="1:14" ht="27" customHeight="1">
      <c r="A313" s="412">
        <v>316</v>
      </c>
      <c r="B313" s="412"/>
      <c r="C313" s="412"/>
      <c r="D313" s="395"/>
      <c r="E313" s="396"/>
      <c r="F313" s="396"/>
      <c r="G313" s="396"/>
      <c r="H313" s="396"/>
      <c r="I313" s="399"/>
      <c r="J313" s="397"/>
      <c r="K313" s="397"/>
      <c r="L313" s="397"/>
      <c r="M313" s="682"/>
      <c r="N313" s="398" t="str">
        <f t="shared" si="21"/>
        <v/>
      </c>
    </row>
    <row r="314" spans="1:14" ht="27" customHeight="1">
      <c r="A314" s="412">
        <v>317</v>
      </c>
      <c r="B314" s="412"/>
      <c r="C314" s="412"/>
      <c r="D314" s="395"/>
      <c r="E314" s="396"/>
      <c r="F314" s="396"/>
      <c r="G314" s="396"/>
      <c r="H314" s="396"/>
      <c r="I314" s="396"/>
      <c r="J314" s="397"/>
      <c r="K314" s="397"/>
      <c r="L314" s="397"/>
      <c r="M314" s="682"/>
      <c r="N314" s="398" t="str">
        <f t="shared" si="21"/>
        <v/>
      </c>
    </row>
    <row r="315" spans="1:14" ht="27" customHeight="1">
      <c r="A315" s="412">
        <v>318</v>
      </c>
      <c r="B315" s="412"/>
      <c r="C315" s="412"/>
      <c r="D315" s="395"/>
      <c r="E315" s="396"/>
      <c r="F315" s="396"/>
      <c r="G315" s="396"/>
      <c r="H315" s="396"/>
      <c r="I315" s="396"/>
      <c r="J315" s="397"/>
      <c r="K315" s="397"/>
      <c r="L315" s="397"/>
      <c r="M315" s="682"/>
      <c r="N315" s="398" t="str">
        <f t="shared" si="21"/>
        <v/>
      </c>
    </row>
    <row r="316" spans="1:14" ht="27" customHeight="1">
      <c r="A316" s="412">
        <v>319</v>
      </c>
      <c r="B316" s="412"/>
      <c r="C316" s="412"/>
      <c r="D316" s="395"/>
      <c r="E316" s="396"/>
      <c r="F316" s="396"/>
      <c r="G316" s="396"/>
      <c r="H316" s="396"/>
      <c r="I316" s="399"/>
      <c r="J316" s="397"/>
      <c r="K316" s="397"/>
      <c r="L316" s="397"/>
      <c r="M316" s="682"/>
      <c r="N316" s="398" t="str">
        <f t="shared" si="21"/>
        <v/>
      </c>
    </row>
    <row r="317" spans="1:14" ht="27" customHeight="1">
      <c r="A317" s="412">
        <v>320</v>
      </c>
      <c r="B317" s="412"/>
      <c r="C317" s="412"/>
      <c r="D317" s="395"/>
      <c r="E317" s="396"/>
      <c r="F317" s="396"/>
      <c r="G317" s="396"/>
      <c r="H317" s="396"/>
      <c r="I317" s="396"/>
      <c r="J317" s="406"/>
      <c r="K317" s="406"/>
      <c r="L317" s="406"/>
      <c r="M317" s="684"/>
      <c r="N317" s="398" t="str">
        <f t="shared" si="21"/>
        <v/>
      </c>
    </row>
    <row r="318" spans="1:14" ht="27" customHeight="1">
      <c r="A318" s="412">
        <v>321</v>
      </c>
      <c r="B318" s="412"/>
      <c r="C318" s="412"/>
      <c r="D318" s="395"/>
      <c r="E318" s="396"/>
      <c r="F318" s="396"/>
      <c r="G318" s="396"/>
      <c r="H318" s="396"/>
      <c r="I318" s="396"/>
      <c r="J318" s="406"/>
      <c r="K318" s="406"/>
      <c r="L318" s="406"/>
      <c r="M318" s="684"/>
      <c r="N318" s="398" t="str">
        <f t="shared" si="21"/>
        <v/>
      </c>
    </row>
    <row r="319" spans="1:14" ht="27" customHeight="1">
      <c r="A319" s="412">
        <v>322</v>
      </c>
      <c r="B319" s="412"/>
      <c r="C319" s="412"/>
      <c r="D319" s="395"/>
      <c r="E319" s="396"/>
      <c r="F319" s="396"/>
      <c r="G319" s="396"/>
      <c r="H319" s="396"/>
      <c r="I319" s="396"/>
      <c r="J319" s="406"/>
      <c r="K319" s="406"/>
      <c r="L319" s="406"/>
      <c r="M319" s="684"/>
      <c r="N319" s="398" t="str">
        <f t="shared" si="21"/>
        <v/>
      </c>
    </row>
    <row r="320" spans="1:14" ht="27" customHeight="1">
      <c r="A320" s="412">
        <v>323</v>
      </c>
      <c r="B320" s="412"/>
      <c r="C320" s="412"/>
      <c r="D320" s="395"/>
      <c r="E320" s="396"/>
      <c r="F320" s="396"/>
      <c r="G320" s="396"/>
      <c r="H320" s="396"/>
      <c r="I320" s="396"/>
      <c r="J320" s="406"/>
      <c r="K320" s="406"/>
      <c r="L320" s="406"/>
      <c r="M320" s="684"/>
      <c r="N320" s="398" t="str">
        <f t="shared" si="21"/>
        <v/>
      </c>
    </row>
    <row r="321" spans="1:14" ht="27" customHeight="1">
      <c r="A321" s="1085" t="s">
        <v>38</v>
      </c>
      <c r="B321" s="1085"/>
      <c r="C321" s="1085"/>
      <c r="D321" s="1085"/>
      <c r="E321" s="1085"/>
      <c r="F321" s="403"/>
      <c r="G321" s="403"/>
      <c r="H321" s="404"/>
      <c r="I321" s="404"/>
      <c r="J321" s="404"/>
      <c r="K321" s="404"/>
      <c r="L321" s="404"/>
      <c r="M321" s="683"/>
      <c r="N321" s="398" t="str">
        <f t="shared" si="21"/>
        <v/>
      </c>
    </row>
    <row r="322" spans="1:14" ht="27" customHeight="1">
      <c r="A322" s="412">
        <v>324</v>
      </c>
      <c r="B322" s="412"/>
      <c r="C322" s="412"/>
      <c r="D322" s="395"/>
      <c r="E322" s="396"/>
      <c r="F322" s="396"/>
      <c r="G322" s="396"/>
      <c r="H322" s="396"/>
      <c r="I322" s="396"/>
      <c r="J322" s="406"/>
      <c r="K322" s="406"/>
      <c r="L322" s="406"/>
      <c r="M322" s="684"/>
      <c r="N322" s="398" t="str">
        <f t="shared" si="21"/>
        <v/>
      </c>
    </row>
    <row r="323" spans="1:14" ht="27" customHeight="1">
      <c r="A323" s="412">
        <v>325</v>
      </c>
      <c r="B323" s="412"/>
      <c r="C323" s="412"/>
      <c r="D323" s="395"/>
      <c r="E323" s="396"/>
      <c r="F323" s="396"/>
      <c r="G323" s="396"/>
      <c r="H323" s="396"/>
      <c r="I323" s="399"/>
      <c r="J323" s="406"/>
      <c r="K323" s="406"/>
      <c r="L323" s="406"/>
      <c r="M323" s="684"/>
      <c r="N323" s="398" t="str">
        <f t="shared" si="21"/>
        <v/>
      </c>
    </row>
    <row r="324" spans="1:14" ht="27" customHeight="1">
      <c r="A324" s="412">
        <v>326</v>
      </c>
      <c r="B324" s="412"/>
      <c r="C324" s="412"/>
      <c r="D324" s="395"/>
      <c r="E324" s="396"/>
      <c r="F324" s="396"/>
      <c r="G324" s="396"/>
      <c r="H324" s="396"/>
      <c r="I324" s="396"/>
      <c r="J324" s="406"/>
      <c r="K324" s="406"/>
      <c r="L324" s="406"/>
      <c r="M324" s="684"/>
      <c r="N324" s="398" t="str">
        <f t="shared" si="21"/>
        <v/>
      </c>
    </row>
    <row r="325" spans="1:14" ht="27" customHeight="1">
      <c r="A325" s="412">
        <v>327</v>
      </c>
      <c r="B325" s="412"/>
      <c r="C325" s="412"/>
      <c r="D325" s="395"/>
      <c r="E325" s="396"/>
      <c r="F325" s="396"/>
      <c r="G325" s="396"/>
      <c r="H325" s="396"/>
      <c r="I325" s="396"/>
      <c r="J325" s="397"/>
      <c r="K325" s="397"/>
      <c r="L325" s="397"/>
      <c r="M325" s="682"/>
      <c r="N325" s="398" t="str">
        <f t="shared" si="21"/>
        <v/>
      </c>
    </row>
    <row r="326" spans="1:14" ht="27" customHeight="1">
      <c r="A326" s="412">
        <v>328</v>
      </c>
      <c r="B326" s="412"/>
      <c r="C326" s="412"/>
      <c r="D326" s="400"/>
      <c r="E326" s="396"/>
      <c r="F326" s="396"/>
      <c r="G326" s="396"/>
      <c r="H326" s="396"/>
      <c r="I326" s="396"/>
      <c r="J326" s="404"/>
      <c r="K326" s="404"/>
      <c r="L326" s="404"/>
      <c r="M326" s="683"/>
      <c r="N326" s="398" t="str">
        <f t="shared" si="21"/>
        <v/>
      </c>
    </row>
    <row r="327" spans="1:14" ht="27" customHeight="1">
      <c r="A327" s="412">
        <v>329</v>
      </c>
      <c r="B327" s="412"/>
      <c r="C327" s="412"/>
      <c r="D327" s="395"/>
      <c r="E327" s="396"/>
      <c r="F327" s="396"/>
      <c r="G327" s="396"/>
      <c r="H327" s="396"/>
      <c r="I327" s="396"/>
      <c r="J327" s="406"/>
      <c r="K327" s="406"/>
      <c r="L327" s="406"/>
      <c r="M327" s="684"/>
      <c r="N327" s="398" t="str">
        <f t="shared" si="21"/>
        <v/>
      </c>
    </row>
    <row r="328" spans="1:14" ht="27" customHeight="1">
      <c r="A328" s="412">
        <v>330</v>
      </c>
      <c r="B328" s="412"/>
      <c r="C328" s="412"/>
      <c r="D328" s="395"/>
      <c r="E328" s="396"/>
      <c r="F328" s="396"/>
      <c r="G328" s="396"/>
      <c r="H328" s="396"/>
      <c r="I328" s="396"/>
      <c r="J328" s="397"/>
      <c r="K328" s="397"/>
      <c r="L328" s="397"/>
      <c r="M328" s="682"/>
      <c r="N328" s="398" t="str">
        <f t="shared" si="21"/>
        <v/>
      </c>
    </row>
    <row r="329" spans="1:14" ht="27" customHeight="1">
      <c r="A329" s="412">
        <v>331</v>
      </c>
      <c r="B329" s="412"/>
      <c r="C329" s="412"/>
      <c r="D329" s="395"/>
      <c r="E329" s="396"/>
      <c r="F329" s="396"/>
      <c r="G329" s="396"/>
      <c r="H329" s="396"/>
      <c r="I329" s="399"/>
      <c r="J329" s="397"/>
      <c r="K329" s="397"/>
      <c r="L329" s="397"/>
      <c r="M329" s="682"/>
      <c r="N329" s="398" t="str">
        <f t="shared" si="21"/>
        <v/>
      </c>
    </row>
    <row r="330" spans="1:14" ht="27" customHeight="1">
      <c r="A330" s="412">
        <v>332</v>
      </c>
      <c r="B330" s="412"/>
      <c r="C330" s="412"/>
      <c r="D330" s="395"/>
      <c r="E330" s="396"/>
      <c r="F330" s="396"/>
      <c r="G330" s="396"/>
      <c r="H330" s="396"/>
      <c r="I330" s="396"/>
      <c r="J330" s="397"/>
      <c r="K330" s="397"/>
      <c r="L330" s="397"/>
      <c r="M330" s="682"/>
      <c r="N330" s="398" t="str">
        <f t="shared" si="21"/>
        <v/>
      </c>
    </row>
    <row r="331" spans="1:14" ht="27" customHeight="1">
      <c r="A331" s="412">
        <v>333</v>
      </c>
      <c r="B331" s="412"/>
      <c r="C331" s="412"/>
      <c r="D331" s="395"/>
      <c r="E331" s="396"/>
      <c r="F331" s="396"/>
      <c r="G331" s="396"/>
      <c r="H331" s="396"/>
      <c r="I331" s="396"/>
      <c r="J331" s="397"/>
      <c r="K331" s="397"/>
      <c r="L331" s="397"/>
      <c r="M331" s="682"/>
      <c r="N331" s="398" t="str">
        <f t="shared" si="21"/>
        <v/>
      </c>
    </row>
    <row r="332" spans="1:14" ht="27" customHeight="1">
      <c r="A332" s="412">
        <v>334</v>
      </c>
      <c r="B332" s="412"/>
      <c r="C332" s="412"/>
      <c r="D332" s="395"/>
      <c r="E332" s="396"/>
      <c r="F332" s="396"/>
      <c r="G332" s="396"/>
      <c r="H332" s="396"/>
      <c r="I332" s="399"/>
      <c r="J332" s="397"/>
      <c r="K332" s="397"/>
      <c r="L332" s="397"/>
      <c r="M332" s="682"/>
      <c r="N332" s="398" t="str">
        <f t="shared" si="21"/>
        <v/>
      </c>
    </row>
    <row r="333" spans="1:14" ht="27" customHeight="1">
      <c r="A333" s="412">
        <v>335</v>
      </c>
      <c r="B333" s="412"/>
      <c r="C333" s="412"/>
      <c r="D333" s="395"/>
      <c r="E333" s="396"/>
      <c r="F333" s="396"/>
      <c r="G333" s="396"/>
      <c r="H333" s="396"/>
      <c r="I333" s="396"/>
      <c r="J333" s="397"/>
      <c r="K333" s="397"/>
      <c r="L333" s="397"/>
      <c r="M333" s="682"/>
      <c r="N333" s="398" t="str">
        <f t="shared" si="21"/>
        <v/>
      </c>
    </row>
    <row r="334" spans="1:14" ht="27" customHeight="1">
      <c r="A334" s="412">
        <v>336</v>
      </c>
      <c r="B334" s="412"/>
      <c r="C334" s="412"/>
      <c r="D334" s="395"/>
      <c r="E334" s="396"/>
      <c r="F334" s="396"/>
      <c r="G334" s="396"/>
      <c r="H334" s="396"/>
      <c r="I334" s="396"/>
      <c r="J334" s="397"/>
      <c r="K334" s="397"/>
      <c r="L334" s="397"/>
      <c r="M334" s="682"/>
      <c r="N334" s="398" t="str">
        <f t="shared" si="21"/>
        <v/>
      </c>
    </row>
    <row r="335" spans="1:14" ht="27" customHeight="1">
      <c r="A335" s="412">
        <v>337</v>
      </c>
      <c r="B335" s="412"/>
      <c r="C335" s="412"/>
      <c r="D335" s="395"/>
      <c r="E335" s="396"/>
      <c r="F335" s="396"/>
      <c r="G335" s="396"/>
      <c r="H335" s="396"/>
      <c r="I335" s="396"/>
      <c r="J335" s="397"/>
      <c r="K335" s="397"/>
      <c r="L335" s="397"/>
      <c r="M335" s="682"/>
      <c r="N335" s="398" t="str">
        <f t="shared" si="21"/>
        <v/>
      </c>
    </row>
    <row r="336" spans="1:14" ht="27" customHeight="1">
      <c r="A336" s="412">
        <v>338</v>
      </c>
      <c r="B336" s="412"/>
      <c r="C336" s="412"/>
      <c r="D336" s="395"/>
      <c r="E336" s="396"/>
      <c r="F336" s="396"/>
      <c r="G336" s="396"/>
      <c r="H336" s="396"/>
      <c r="I336" s="396"/>
      <c r="J336" s="397"/>
      <c r="K336" s="397"/>
      <c r="L336" s="397"/>
      <c r="M336" s="682"/>
      <c r="N336" s="398" t="str">
        <f t="shared" si="21"/>
        <v/>
      </c>
    </row>
    <row r="337" spans="1:14" ht="27" customHeight="1">
      <c r="A337" s="412">
        <v>339</v>
      </c>
      <c r="B337" s="412"/>
      <c r="C337" s="412"/>
      <c r="D337" s="395"/>
      <c r="E337" s="396"/>
      <c r="F337" s="396"/>
      <c r="G337" s="396"/>
      <c r="H337" s="396"/>
      <c r="I337" s="396"/>
      <c r="J337" s="397"/>
      <c r="K337" s="397"/>
      <c r="L337" s="397"/>
      <c r="M337" s="682"/>
      <c r="N337" s="398" t="str">
        <f t="shared" si="21"/>
        <v/>
      </c>
    </row>
    <row r="338" spans="1:14" ht="27" customHeight="1">
      <c r="A338" s="412">
        <v>340</v>
      </c>
      <c r="B338" s="412"/>
      <c r="C338" s="412"/>
      <c r="D338" s="395"/>
      <c r="E338" s="396"/>
      <c r="F338" s="396"/>
      <c r="G338" s="396"/>
      <c r="H338" s="396"/>
      <c r="I338" s="396"/>
      <c r="J338" s="406"/>
      <c r="K338" s="406"/>
      <c r="L338" s="406"/>
      <c r="M338" s="684"/>
      <c r="N338" s="398" t="str">
        <f t="shared" si="21"/>
        <v/>
      </c>
    </row>
    <row r="339" spans="1:14" ht="27" customHeight="1">
      <c r="A339" s="412">
        <v>341</v>
      </c>
      <c r="B339" s="412"/>
      <c r="C339" s="412"/>
      <c r="D339" s="395"/>
      <c r="E339" s="396"/>
      <c r="F339" s="396"/>
      <c r="G339" s="396"/>
      <c r="H339" s="396"/>
      <c r="I339" s="396"/>
      <c r="J339" s="406"/>
      <c r="K339" s="406"/>
      <c r="L339" s="406"/>
      <c r="M339" s="684"/>
      <c r="N339" s="398" t="str">
        <f t="shared" si="21"/>
        <v/>
      </c>
    </row>
    <row r="340" spans="1:14" ht="27" customHeight="1">
      <c r="A340" s="412">
        <v>342</v>
      </c>
      <c r="B340" s="412"/>
      <c r="C340" s="412"/>
      <c r="D340" s="395"/>
      <c r="E340" s="396"/>
      <c r="F340" s="396"/>
      <c r="G340" s="396"/>
      <c r="H340" s="396"/>
      <c r="I340" s="396"/>
      <c r="J340" s="406"/>
      <c r="K340" s="406"/>
      <c r="L340" s="406"/>
      <c r="M340" s="684"/>
      <c r="N340" s="398" t="str">
        <f t="shared" si="21"/>
        <v/>
      </c>
    </row>
    <row r="341" spans="1:14" ht="27" customHeight="1">
      <c r="A341" s="412">
        <v>343</v>
      </c>
      <c r="B341" s="412"/>
      <c r="C341" s="412"/>
      <c r="D341" s="395"/>
      <c r="E341" s="396"/>
      <c r="F341" s="396"/>
      <c r="G341" s="396"/>
      <c r="H341" s="396"/>
      <c r="I341" s="396"/>
      <c r="J341" s="406"/>
      <c r="K341" s="406"/>
      <c r="L341" s="406"/>
      <c r="M341" s="684"/>
      <c r="N341" s="398" t="str">
        <f t="shared" si="21"/>
        <v/>
      </c>
    </row>
    <row r="342" spans="1:14" ht="27" customHeight="1">
      <c r="A342" s="1085" t="s">
        <v>38</v>
      </c>
      <c r="B342" s="1085"/>
      <c r="C342" s="1085"/>
      <c r="D342" s="1085"/>
      <c r="E342" s="1085"/>
      <c r="F342" s="403"/>
      <c r="G342" s="403"/>
      <c r="H342" s="404"/>
      <c r="I342" s="404"/>
      <c r="J342" s="404"/>
      <c r="K342" s="404"/>
      <c r="L342" s="404"/>
      <c r="M342" s="683"/>
      <c r="N342" s="398" t="str">
        <f t="shared" si="21"/>
        <v/>
      </c>
    </row>
    <row r="343" spans="1:14" ht="27" customHeight="1">
      <c r="A343" s="412">
        <v>344</v>
      </c>
      <c r="B343" s="412"/>
      <c r="C343" s="412"/>
      <c r="D343" s="395"/>
      <c r="E343" s="396"/>
      <c r="F343" s="396"/>
      <c r="G343" s="396"/>
      <c r="H343" s="396"/>
      <c r="I343" s="396"/>
      <c r="J343" s="406"/>
      <c r="K343" s="406"/>
      <c r="L343" s="406"/>
      <c r="M343" s="684"/>
      <c r="N343" s="398" t="str">
        <f t="shared" si="21"/>
        <v/>
      </c>
    </row>
    <row r="344" spans="1:14" ht="27" customHeight="1">
      <c r="A344" s="412">
        <v>345</v>
      </c>
      <c r="B344" s="412"/>
      <c r="C344" s="412"/>
      <c r="D344" s="395"/>
      <c r="E344" s="396"/>
      <c r="F344" s="396"/>
      <c r="G344" s="396"/>
      <c r="H344" s="396"/>
      <c r="I344" s="415"/>
      <c r="J344" s="406"/>
      <c r="K344" s="406"/>
      <c r="L344" s="406"/>
      <c r="M344" s="684"/>
      <c r="N344" s="398" t="str">
        <f t="shared" si="21"/>
        <v/>
      </c>
    </row>
    <row r="345" spans="1:14" ht="27" customHeight="1">
      <c r="A345" s="412">
        <v>346</v>
      </c>
      <c r="B345" s="412"/>
      <c r="C345" s="412"/>
      <c r="D345" s="395"/>
      <c r="E345" s="396"/>
      <c r="F345" s="396"/>
      <c r="G345" s="396"/>
      <c r="H345" s="396"/>
      <c r="I345" s="396"/>
      <c r="J345" s="406"/>
      <c r="K345" s="406"/>
      <c r="L345" s="406"/>
      <c r="M345" s="684"/>
      <c r="N345" s="398" t="str">
        <f t="shared" si="21"/>
        <v/>
      </c>
    </row>
    <row r="346" spans="1:14" ht="27" customHeight="1">
      <c r="A346" s="412">
        <v>347</v>
      </c>
      <c r="B346" s="412"/>
      <c r="C346" s="412"/>
      <c r="D346" s="395"/>
      <c r="E346" s="396"/>
      <c r="F346" s="396"/>
      <c r="G346" s="396"/>
      <c r="H346" s="396"/>
      <c r="I346" s="396"/>
      <c r="J346" s="397"/>
      <c r="K346" s="397"/>
      <c r="L346" s="397"/>
      <c r="M346" s="682"/>
      <c r="N346" s="398" t="str">
        <f t="shared" ref="N346:N394" si="22">CONCATENATE(E346,H346)</f>
        <v/>
      </c>
    </row>
    <row r="347" spans="1:14" ht="27" customHeight="1">
      <c r="A347" s="412">
        <v>348</v>
      </c>
      <c r="B347" s="412"/>
      <c r="C347" s="412"/>
      <c r="D347" s="400"/>
      <c r="E347" s="396"/>
      <c r="F347" s="396"/>
      <c r="G347" s="396"/>
      <c r="H347" s="396"/>
      <c r="I347" s="396"/>
      <c r="J347" s="404"/>
      <c r="K347" s="404"/>
      <c r="L347" s="404"/>
      <c r="M347" s="683"/>
      <c r="N347" s="398" t="str">
        <f t="shared" si="22"/>
        <v/>
      </c>
    </row>
    <row r="348" spans="1:14" ht="27" customHeight="1">
      <c r="A348" s="412">
        <v>349</v>
      </c>
      <c r="B348" s="412"/>
      <c r="C348" s="412"/>
      <c r="D348" s="395"/>
      <c r="E348" s="396"/>
      <c r="F348" s="396"/>
      <c r="G348" s="396"/>
      <c r="H348" s="396"/>
      <c r="I348" s="396"/>
      <c r="J348" s="406"/>
      <c r="K348" s="406"/>
      <c r="L348" s="406"/>
      <c r="M348" s="684"/>
      <c r="N348" s="398" t="str">
        <f t="shared" si="22"/>
        <v/>
      </c>
    </row>
    <row r="349" spans="1:14" ht="27" customHeight="1">
      <c r="A349" s="412">
        <v>350</v>
      </c>
      <c r="B349" s="412"/>
      <c r="C349" s="412"/>
      <c r="D349" s="395"/>
      <c r="E349" s="396"/>
      <c r="F349" s="396"/>
      <c r="G349" s="396"/>
      <c r="H349" s="396"/>
      <c r="I349" s="396"/>
      <c r="J349" s="397"/>
      <c r="K349" s="397"/>
      <c r="L349" s="397"/>
      <c r="M349" s="682"/>
      <c r="N349" s="398" t="str">
        <f t="shared" si="22"/>
        <v/>
      </c>
    </row>
    <row r="350" spans="1:14" ht="27" customHeight="1">
      <c r="A350" s="412">
        <v>351</v>
      </c>
      <c r="B350" s="412"/>
      <c r="C350" s="412"/>
      <c r="D350" s="395"/>
      <c r="E350" s="396"/>
      <c r="F350" s="396"/>
      <c r="G350" s="396"/>
      <c r="H350" s="396"/>
      <c r="I350" s="396"/>
      <c r="J350" s="397"/>
      <c r="K350" s="397"/>
      <c r="L350" s="397"/>
      <c r="M350" s="682"/>
      <c r="N350" s="398" t="str">
        <f t="shared" si="22"/>
        <v/>
      </c>
    </row>
    <row r="351" spans="1:14" ht="27" customHeight="1">
      <c r="A351" s="412">
        <v>352</v>
      </c>
      <c r="B351" s="412"/>
      <c r="C351" s="412"/>
      <c r="D351" s="395"/>
      <c r="E351" s="396"/>
      <c r="F351" s="396"/>
      <c r="G351" s="396"/>
      <c r="H351" s="396"/>
      <c r="I351" s="396"/>
      <c r="J351" s="397"/>
      <c r="K351" s="397"/>
      <c r="L351" s="397"/>
      <c r="M351" s="682"/>
      <c r="N351" s="398" t="str">
        <f t="shared" si="22"/>
        <v/>
      </c>
    </row>
    <row r="352" spans="1:14" ht="27" customHeight="1">
      <c r="A352" s="412">
        <v>353</v>
      </c>
      <c r="B352" s="412"/>
      <c r="C352" s="412"/>
      <c r="D352" s="395"/>
      <c r="E352" s="396"/>
      <c r="F352" s="396"/>
      <c r="G352" s="396"/>
      <c r="H352" s="396"/>
      <c r="I352" s="396"/>
      <c r="J352" s="397"/>
      <c r="K352" s="397"/>
      <c r="L352" s="397"/>
      <c r="M352" s="682"/>
      <c r="N352" s="398" t="str">
        <f t="shared" si="22"/>
        <v/>
      </c>
    </row>
    <row r="353" spans="1:14" ht="27" customHeight="1">
      <c r="A353" s="412">
        <v>354</v>
      </c>
      <c r="B353" s="412"/>
      <c r="C353" s="412"/>
      <c r="D353" s="419"/>
      <c r="E353" s="396"/>
      <c r="F353" s="396"/>
      <c r="G353" s="396"/>
      <c r="H353" s="396"/>
      <c r="I353" s="399"/>
      <c r="J353" s="397"/>
      <c r="K353" s="397"/>
      <c r="L353" s="397"/>
      <c r="M353" s="682"/>
      <c r="N353" s="398" t="str">
        <f t="shared" si="22"/>
        <v/>
      </c>
    </row>
    <row r="354" spans="1:14" ht="27" customHeight="1">
      <c r="A354" s="412">
        <v>355</v>
      </c>
      <c r="B354" s="412"/>
      <c r="C354" s="412"/>
      <c r="D354" s="419"/>
      <c r="E354" s="396"/>
      <c r="F354" s="396"/>
      <c r="G354" s="396"/>
      <c r="H354" s="396"/>
      <c r="I354" s="399"/>
      <c r="J354" s="397"/>
      <c r="K354" s="397"/>
      <c r="L354" s="397"/>
      <c r="M354" s="682"/>
      <c r="N354" s="398" t="str">
        <f t="shared" si="22"/>
        <v/>
      </c>
    </row>
    <row r="355" spans="1:14" ht="27" customHeight="1">
      <c r="A355" s="412">
        <v>356</v>
      </c>
      <c r="B355" s="412"/>
      <c r="C355" s="412"/>
      <c r="D355" s="419"/>
      <c r="E355" s="396"/>
      <c r="F355" s="396"/>
      <c r="G355" s="396"/>
      <c r="H355" s="396"/>
      <c r="I355" s="399"/>
      <c r="J355" s="397"/>
      <c r="K355" s="397"/>
      <c r="L355" s="397"/>
      <c r="M355" s="682"/>
      <c r="N355" s="398" t="str">
        <f t="shared" si="22"/>
        <v/>
      </c>
    </row>
    <row r="356" spans="1:14" ht="27" customHeight="1">
      <c r="A356" s="412">
        <v>357</v>
      </c>
      <c r="B356" s="412"/>
      <c r="C356" s="412"/>
      <c r="D356" s="419"/>
      <c r="E356" s="396"/>
      <c r="F356" s="396"/>
      <c r="G356" s="396"/>
      <c r="H356" s="396"/>
      <c r="I356" s="399"/>
      <c r="J356" s="397"/>
      <c r="K356" s="397"/>
      <c r="L356" s="397"/>
      <c r="M356" s="682"/>
      <c r="N356" s="398" t="str">
        <f t="shared" si="22"/>
        <v/>
      </c>
    </row>
    <row r="357" spans="1:14" ht="27" customHeight="1">
      <c r="A357" s="412">
        <v>358</v>
      </c>
      <c r="B357" s="412"/>
      <c r="C357" s="412"/>
      <c r="D357" s="419"/>
      <c r="E357" s="396"/>
      <c r="F357" s="396"/>
      <c r="G357" s="396"/>
      <c r="H357" s="396"/>
      <c r="I357" s="396"/>
      <c r="J357" s="397"/>
      <c r="K357" s="397"/>
      <c r="L357" s="397"/>
      <c r="M357" s="682"/>
      <c r="N357" s="398" t="str">
        <f t="shared" si="22"/>
        <v/>
      </c>
    </row>
    <row r="358" spans="1:14" ht="27" customHeight="1">
      <c r="A358" s="412">
        <v>359</v>
      </c>
      <c r="B358" s="412"/>
      <c r="C358" s="412"/>
      <c r="D358" s="419"/>
      <c r="E358" s="396"/>
      <c r="F358" s="396"/>
      <c r="G358" s="396"/>
      <c r="H358" s="396"/>
      <c r="I358" s="399"/>
      <c r="J358" s="397"/>
      <c r="K358" s="397"/>
      <c r="L358" s="397"/>
      <c r="M358" s="682"/>
      <c r="N358" s="398" t="str">
        <f t="shared" si="22"/>
        <v/>
      </c>
    </row>
    <row r="359" spans="1:14" ht="27" customHeight="1">
      <c r="A359" s="412">
        <v>360</v>
      </c>
      <c r="B359" s="412"/>
      <c r="C359" s="412"/>
      <c r="D359" s="419"/>
      <c r="E359" s="396"/>
      <c r="F359" s="396"/>
      <c r="G359" s="396"/>
      <c r="H359" s="396"/>
      <c r="I359" s="396"/>
      <c r="J359" s="406"/>
      <c r="K359" s="406"/>
      <c r="L359" s="406"/>
      <c r="M359" s="684"/>
      <c r="N359" s="398" t="str">
        <f t="shared" si="22"/>
        <v/>
      </c>
    </row>
    <row r="360" spans="1:14" ht="27" customHeight="1">
      <c r="A360" s="412">
        <v>361</v>
      </c>
      <c r="B360" s="412"/>
      <c r="C360" s="412"/>
      <c r="D360" s="419"/>
      <c r="E360" s="396"/>
      <c r="F360" s="396"/>
      <c r="G360" s="396"/>
      <c r="H360" s="396"/>
      <c r="I360" s="396"/>
      <c r="J360" s="406"/>
      <c r="K360" s="406"/>
      <c r="L360" s="406"/>
      <c r="M360" s="684"/>
      <c r="N360" s="398" t="str">
        <f t="shared" si="22"/>
        <v/>
      </c>
    </row>
    <row r="361" spans="1:14" ht="27" customHeight="1">
      <c r="A361" s="412">
        <v>362</v>
      </c>
      <c r="B361" s="412"/>
      <c r="C361" s="412"/>
      <c r="D361" s="419"/>
      <c r="E361" s="396"/>
      <c r="F361" s="396"/>
      <c r="G361" s="396"/>
      <c r="H361" s="396"/>
      <c r="I361" s="396"/>
      <c r="J361" s="406"/>
      <c r="K361" s="406"/>
      <c r="L361" s="406"/>
      <c r="M361" s="684"/>
      <c r="N361" s="398" t="str">
        <f t="shared" si="22"/>
        <v/>
      </c>
    </row>
    <row r="362" spans="1:14" ht="27" customHeight="1">
      <c r="A362" s="412">
        <v>363</v>
      </c>
      <c r="B362" s="412"/>
      <c r="C362" s="412"/>
      <c r="D362" s="419"/>
      <c r="E362" s="396"/>
      <c r="F362" s="396"/>
      <c r="G362" s="396"/>
      <c r="H362" s="396"/>
      <c r="I362" s="396"/>
      <c r="J362" s="406"/>
      <c r="K362" s="406"/>
      <c r="L362" s="406"/>
      <c r="M362" s="684"/>
      <c r="N362" s="398" t="str">
        <f t="shared" si="22"/>
        <v/>
      </c>
    </row>
    <row r="363" spans="1:14" ht="27" customHeight="1">
      <c r="A363" s="1085" t="s">
        <v>38</v>
      </c>
      <c r="B363" s="1085"/>
      <c r="C363" s="1085"/>
      <c r="D363" s="1085"/>
      <c r="E363" s="1085"/>
      <c r="F363" s="403"/>
      <c r="G363" s="403"/>
      <c r="H363" s="404"/>
      <c r="I363" s="404"/>
      <c r="J363" s="404"/>
      <c r="K363" s="404"/>
      <c r="L363" s="404"/>
      <c r="M363" s="683"/>
      <c r="N363" s="398" t="str">
        <f t="shared" si="22"/>
        <v/>
      </c>
    </row>
    <row r="364" spans="1:14" ht="27" customHeight="1">
      <c r="A364" s="412">
        <v>364</v>
      </c>
      <c r="B364" s="412"/>
      <c r="C364" s="412"/>
      <c r="D364" s="419"/>
      <c r="E364" s="396"/>
      <c r="F364" s="396"/>
      <c r="G364" s="396"/>
      <c r="H364" s="396"/>
      <c r="I364" s="396"/>
      <c r="J364" s="406"/>
      <c r="K364" s="406"/>
      <c r="L364" s="406"/>
      <c r="M364" s="684"/>
      <c r="N364" s="398" t="str">
        <f t="shared" si="22"/>
        <v/>
      </c>
    </row>
    <row r="365" spans="1:14" ht="27" customHeight="1">
      <c r="A365" s="412">
        <v>365</v>
      </c>
      <c r="B365" s="412"/>
      <c r="C365" s="412"/>
      <c r="D365" s="419"/>
      <c r="E365" s="396"/>
      <c r="F365" s="396"/>
      <c r="G365" s="396"/>
      <c r="H365" s="396"/>
      <c r="I365" s="399"/>
      <c r="J365" s="406"/>
      <c r="K365" s="406"/>
      <c r="L365" s="406"/>
      <c r="M365" s="684"/>
      <c r="N365" s="398" t="str">
        <f t="shared" si="22"/>
        <v/>
      </c>
    </row>
    <row r="366" spans="1:14" ht="27" customHeight="1">
      <c r="A366" s="412">
        <v>366</v>
      </c>
      <c r="B366" s="412"/>
      <c r="C366" s="412"/>
      <c r="D366" s="419"/>
      <c r="E366" s="396"/>
      <c r="F366" s="396"/>
      <c r="G366" s="396"/>
      <c r="H366" s="396"/>
      <c r="I366" s="396"/>
      <c r="J366" s="406"/>
      <c r="K366" s="406"/>
      <c r="L366" s="406"/>
      <c r="M366" s="684"/>
      <c r="N366" s="398" t="str">
        <f t="shared" si="22"/>
        <v/>
      </c>
    </row>
    <row r="367" spans="1:14" ht="27" customHeight="1">
      <c r="A367" s="412">
        <v>367</v>
      </c>
      <c r="B367" s="412"/>
      <c r="C367" s="412"/>
      <c r="D367" s="419"/>
      <c r="E367" s="396"/>
      <c r="F367" s="396"/>
      <c r="G367" s="396"/>
      <c r="H367" s="396"/>
      <c r="I367" s="396"/>
      <c r="J367" s="397"/>
      <c r="K367" s="397"/>
      <c r="L367" s="397"/>
      <c r="M367" s="682"/>
      <c r="N367" s="398" t="str">
        <f t="shared" si="22"/>
        <v/>
      </c>
    </row>
    <row r="368" spans="1:14" ht="27" customHeight="1">
      <c r="A368" s="412">
        <v>368</v>
      </c>
      <c r="B368" s="412"/>
      <c r="C368" s="412"/>
      <c r="D368" s="419"/>
      <c r="E368" s="396"/>
      <c r="F368" s="396"/>
      <c r="G368" s="396"/>
      <c r="H368" s="396"/>
      <c r="I368" s="396"/>
      <c r="J368" s="404"/>
      <c r="K368" s="404"/>
      <c r="L368" s="404"/>
      <c r="M368" s="683"/>
      <c r="N368" s="398" t="str">
        <f t="shared" si="22"/>
        <v/>
      </c>
    </row>
    <row r="369" spans="1:14" ht="27" customHeight="1">
      <c r="A369" s="412">
        <v>369</v>
      </c>
      <c r="B369" s="412"/>
      <c r="C369" s="412"/>
      <c r="D369" s="419"/>
      <c r="E369" s="396"/>
      <c r="F369" s="396"/>
      <c r="G369" s="396"/>
      <c r="H369" s="396"/>
      <c r="I369" s="396"/>
      <c r="J369" s="406"/>
      <c r="K369" s="406"/>
      <c r="L369" s="406"/>
      <c r="M369" s="684"/>
      <c r="N369" s="398" t="str">
        <f t="shared" si="22"/>
        <v/>
      </c>
    </row>
    <row r="370" spans="1:14" ht="27" customHeight="1">
      <c r="A370" s="412">
        <v>370</v>
      </c>
      <c r="B370" s="412"/>
      <c r="C370" s="412"/>
      <c r="D370" s="419"/>
      <c r="E370" s="396"/>
      <c r="F370" s="396"/>
      <c r="G370" s="396"/>
      <c r="H370" s="396"/>
      <c r="I370" s="396"/>
      <c r="J370" s="397"/>
      <c r="K370" s="397"/>
      <c r="L370" s="397"/>
      <c r="M370" s="682"/>
      <c r="N370" s="398" t="str">
        <f t="shared" si="22"/>
        <v/>
      </c>
    </row>
    <row r="371" spans="1:14" ht="27" customHeight="1">
      <c r="A371" s="412">
        <v>371</v>
      </c>
      <c r="B371" s="412"/>
      <c r="C371" s="412"/>
      <c r="D371" s="419"/>
      <c r="E371" s="396"/>
      <c r="F371" s="396"/>
      <c r="G371" s="396"/>
      <c r="H371" s="396"/>
      <c r="I371" s="415"/>
      <c r="J371" s="397"/>
      <c r="K371" s="397"/>
      <c r="L371" s="397"/>
      <c r="M371" s="682"/>
      <c r="N371" s="398" t="str">
        <f t="shared" si="22"/>
        <v/>
      </c>
    </row>
    <row r="372" spans="1:14" ht="27" customHeight="1">
      <c r="A372" s="412">
        <v>372</v>
      </c>
      <c r="B372" s="412"/>
      <c r="C372" s="412"/>
      <c r="D372" s="395"/>
      <c r="E372" s="396"/>
      <c r="F372" s="396"/>
      <c r="G372" s="396"/>
      <c r="H372" s="396"/>
      <c r="I372" s="396"/>
      <c r="J372" s="397"/>
      <c r="K372" s="397"/>
      <c r="L372" s="397"/>
      <c r="M372" s="682"/>
      <c r="N372" s="398" t="str">
        <f t="shared" si="22"/>
        <v/>
      </c>
    </row>
    <row r="373" spans="1:14" ht="27" customHeight="1">
      <c r="A373" s="412">
        <v>373</v>
      </c>
      <c r="B373" s="412"/>
      <c r="C373" s="412"/>
      <c r="D373" s="419"/>
      <c r="E373" s="396"/>
      <c r="F373" s="396"/>
      <c r="G373" s="396"/>
      <c r="H373" s="396"/>
      <c r="I373" s="396"/>
      <c r="J373" s="397"/>
      <c r="K373" s="397"/>
      <c r="L373" s="397"/>
      <c r="M373" s="682"/>
      <c r="N373" s="398" t="str">
        <f t="shared" si="22"/>
        <v/>
      </c>
    </row>
    <row r="374" spans="1:14" ht="27" customHeight="1">
      <c r="A374" s="412">
        <v>374</v>
      </c>
      <c r="B374" s="412"/>
      <c r="C374" s="412"/>
      <c r="D374" s="419"/>
      <c r="E374" s="396"/>
      <c r="F374" s="396"/>
      <c r="G374" s="396"/>
      <c r="H374" s="420"/>
      <c r="I374" s="420"/>
      <c r="J374" s="397"/>
      <c r="K374" s="397"/>
      <c r="L374" s="397"/>
      <c r="M374" s="682"/>
      <c r="N374" s="398" t="str">
        <f t="shared" si="22"/>
        <v/>
      </c>
    </row>
    <row r="375" spans="1:14" ht="27" customHeight="1">
      <c r="A375" s="412">
        <v>375</v>
      </c>
      <c r="B375" s="412"/>
      <c r="C375" s="412"/>
      <c r="D375" s="419"/>
      <c r="E375" s="396"/>
      <c r="F375" s="396"/>
      <c r="G375" s="396"/>
      <c r="H375" s="396"/>
      <c r="I375" s="396"/>
      <c r="J375" s="397"/>
      <c r="K375" s="397"/>
      <c r="L375" s="397"/>
      <c r="M375" s="682"/>
      <c r="N375" s="398" t="str">
        <f t="shared" si="22"/>
        <v/>
      </c>
    </row>
    <row r="376" spans="1:14" ht="27" customHeight="1">
      <c r="A376" s="412">
        <v>376</v>
      </c>
      <c r="B376" s="412"/>
      <c r="C376" s="412"/>
      <c r="D376" s="419"/>
      <c r="E376" s="396"/>
      <c r="F376" s="396"/>
      <c r="G376" s="396"/>
      <c r="H376" s="396"/>
      <c r="I376" s="396"/>
      <c r="J376" s="397"/>
      <c r="K376" s="397"/>
      <c r="L376" s="397"/>
      <c r="M376" s="682"/>
      <c r="N376" s="398" t="str">
        <f t="shared" si="22"/>
        <v/>
      </c>
    </row>
    <row r="377" spans="1:14" ht="27" customHeight="1">
      <c r="A377" s="412">
        <v>377</v>
      </c>
      <c r="B377" s="412"/>
      <c r="C377" s="412"/>
      <c r="D377" s="395"/>
      <c r="E377" s="396"/>
      <c r="F377" s="396"/>
      <c r="G377" s="396"/>
      <c r="H377" s="396"/>
      <c r="I377" s="399"/>
      <c r="J377" s="397"/>
      <c r="K377" s="397"/>
      <c r="L377" s="397"/>
      <c r="M377" s="682"/>
      <c r="N377" s="398" t="str">
        <f t="shared" si="22"/>
        <v/>
      </c>
    </row>
    <row r="378" spans="1:14" ht="27" customHeight="1">
      <c r="A378" s="412">
        <v>378</v>
      </c>
      <c r="B378" s="412"/>
      <c r="C378" s="412"/>
      <c r="D378" s="419"/>
      <c r="E378" s="396"/>
      <c r="F378" s="396"/>
      <c r="G378" s="396"/>
      <c r="H378" s="396"/>
      <c r="I378" s="399"/>
      <c r="J378" s="397"/>
      <c r="K378" s="397"/>
      <c r="L378" s="397"/>
      <c r="M378" s="682"/>
      <c r="N378" s="398" t="str">
        <f t="shared" si="22"/>
        <v/>
      </c>
    </row>
    <row r="379" spans="1:14" ht="27" customHeight="1">
      <c r="A379" s="412">
        <v>379</v>
      </c>
      <c r="B379" s="412"/>
      <c r="C379" s="412"/>
      <c r="D379" s="419"/>
      <c r="E379" s="396"/>
      <c r="F379" s="396"/>
      <c r="G379" s="396"/>
      <c r="H379" s="396"/>
      <c r="I379" s="396"/>
      <c r="J379" s="397"/>
      <c r="K379" s="397"/>
      <c r="L379" s="397"/>
      <c r="M379" s="682"/>
      <c r="N379" s="398" t="str">
        <f t="shared" si="22"/>
        <v/>
      </c>
    </row>
    <row r="380" spans="1:14" ht="27" customHeight="1">
      <c r="A380" s="412">
        <v>380</v>
      </c>
      <c r="B380" s="412"/>
      <c r="C380" s="412"/>
      <c r="D380" s="419"/>
      <c r="E380" s="396"/>
      <c r="F380" s="396"/>
      <c r="G380" s="396"/>
      <c r="H380" s="396"/>
      <c r="I380" s="399"/>
      <c r="J380" s="406"/>
      <c r="K380" s="406"/>
      <c r="L380" s="406"/>
      <c r="M380" s="684"/>
      <c r="N380" s="398" t="str">
        <f t="shared" si="22"/>
        <v/>
      </c>
    </row>
    <row r="381" spans="1:14" ht="27" customHeight="1">
      <c r="A381" s="412">
        <v>381</v>
      </c>
      <c r="B381" s="412"/>
      <c r="C381" s="412"/>
      <c r="D381" s="419"/>
      <c r="E381" s="396"/>
      <c r="F381" s="396"/>
      <c r="G381" s="396"/>
      <c r="H381" s="396"/>
      <c r="I381" s="399"/>
      <c r="J381" s="406"/>
      <c r="K381" s="406"/>
      <c r="L381" s="406"/>
      <c r="M381" s="684"/>
      <c r="N381" s="398" t="str">
        <f t="shared" si="22"/>
        <v/>
      </c>
    </row>
    <row r="382" spans="1:14" ht="27" customHeight="1">
      <c r="A382" s="412">
        <v>382</v>
      </c>
      <c r="B382" s="412"/>
      <c r="C382" s="412"/>
      <c r="D382" s="395"/>
      <c r="E382" s="396"/>
      <c r="F382" s="396"/>
      <c r="G382" s="396"/>
      <c r="H382" s="396"/>
      <c r="I382" s="396"/>
      <c r="J382" s="406"/>
      <c r="K382" s="406"/>
      <c r="L382" s="406"/>
      <c r="M382" s="684"/>
      <c r="N382" s="398" t="str">
        <f t="shared" si="22"/>
        <v/>
      </c>
    </row>
    <row r="383" spans="1:14" ht="27" customHeight="1">
      <c r="A383" s="412">
        <v>383</v>
      </c>
      <c r="B383" s="412"/>
      <c r="C383" s="412"/>
      <c r="D383" s="395"/>
      <c r="E383" s="396"/>
      <c r="F383" s="396"/>
      <c r="G383" s="396"/>
      <c r="H383" s="396"/>
      <c r="I383" s="399"/>
      <c r="J383" s="406"/>
      <c r="K383" s="406"/>
      <c r="L383" s="406"/>
      <c r="M383" s="684"/>
      <c r="N383" s="398" t="str">
        <f t="shared" si="22"/>
        <v/>
      </c>
    </row>
    <row r="384" spans="1:14" ht="27" customHeight="1">
      <c r="A384" s="1085" t="s">
        <v>38</v>
      </c>
      <c r="B384" s="1085"/>
      <c r="C384" s="1085"/>
      <c r="D384" s="1085"/>
      <c r="E384" s="1085"/>
      <c r="F384" s="403"/>
      <c r="G384" s="403"/>
      <c r="H384" s="404"/>
      <c r="I384" s="404"/>
      <c r="J384" s="404"/>
      <c r="K384" s="404"/>
      <c r="L384" s="404"/>
      <c r="M384" s="683"/>
      <c r="N384" s="398" t="str">
        <f t="shared" si="22"/>
        <v/>
      </c>
    </row>
    <row r="385" spans="1:14" ht="27" customHeight="1">
      <c r="A385" s="412">
        <v>384</v>
      </c>
      <c r="B385" s="412"/>
      <c r="C385" s="412"/>
      <c r="D385" s="395"/>
      <c r="E385" s="396"/>
      <c r="F385" s="396"/>
      <c r="G385" s="396"/>
      <c r="H385" s="396"/>
      <c r="I385" s="421"/>
      <c r="J385" s="406"/>
      <c r="K385" s="406"/>
      <c r="L385" s="406"/>
      <c r="M385" s="684"/>
      <c r="N385" s="398" t="str">
        <f t="shared" si="22"/>
        <v/>
      </c>
    </row>
    <row r="386" spans="1:14" ht="27" customHeight="1">
      <c r="A386" s="412">
        <v>385</v>
      </c>
      <c r="B386" s="412"/>
      <c r="C386" s="412"/>
      <c r="D386" s="419"/>
      <c r="E386" s="396"/>
      <c r="F386" s="396"/>
      <c r="G386" s="396"/>
      <c r="H386" s="396"/>
      <c r="I386" s="396"/>
      <c r="J386" s="406"/>
      <c r="K386" s="406"/>
      <c r="L386" s="406"/>
      <c r="M386" s="684"/>
      <c r="N386" s="398" t="str">
        <f t="shared" si="22"/>
        <v/>
      </c>
    </row>
    <row r="387" spans="1:14" ht="27" customHeight="1">
      <c r="A387" s="412">
        <v>386</v>
      </c>
      <c r="B387" s="412"/>
      <c r="C387" s="412"/>
      <c r="D387" s="419"/>
      <c r="E387" s="396"/>
      <c r="F387" s="396"/>
      <c r="G387" s="396"/>
      <c r="H387" s="396"/>
      <c r="I387" s="396"/>
      <c r="J387" s="406"/>
      <c r="K387" s="406"/>
      <c r="L387" s="406"/>
      <c r="M387" s="684"/>
      <c r="N387" s="398" t="str">
        <f t="shared" si="22"/>
        <v/>
      </c>
    </row>
    <row r="388" spans="1:14" ht="27" customHeight="1">
      <c r="A388" s="412">
        <v>387</v>
      </c>
      <c r="B388" s="412"/>
      <c r="C388" s="412"/>
      <c r="D388" s="419"/>
      <c r="E388" s="396"/>
      <c r="F388" s="396"/>
      <c r="G388" s="396"/>
      <c r="H388" s="396"/>
      <c r="I388" s="396"/>
      <c r="J388" s="397"/>
      <c r="K388" s="397"/>
      <c r="L388" s="397"/>
      <c r="M388" s="682"/>
      <c r="N388" s="398" t="str">
        <f t="shared" si="22"/>
        <v/>
      </c>
    </row>
    <row r="389" spans="1:14" ht="27" customHeight="1">
      <c r="A389" s="412">
        <v>388</v>
      </c>
      <c r="B389" s="412"/>
      <c r="C389" s="412"/>
      <c r="D389" s="419"/>
      <c r="E389" s="396"/>
      <c r="F389" s="396"/>
      <c r="G389" s="396"/>
      <c r="H389" s="396"/>
      <c r="I389" s="396"/>
      <c r="J389" s="404"/>
      <c r="K389" s="404"/>
      <c r="L389" s="404"/>
      <c r="M389" s="683"/>
      <c r="N389" s="398" t="str">
        <f t="shared" si="22"/>
        <v/>
      </c>
    </row>
    <row r="390" spans="1:14" ht="27" customHeight="1">
      <c r="A390" s="412">
        <v>389</v>
      </c>
      <c r="B390" s="412"/>
      <c r="C390" s="412"/>
      <c r="D390" s="395"/>
      <c r="E390" s="396"/>
      <c r="F390" s="396"/>
      <c r="G390" s="396"/>
      <c r="H390" s="396"/>
      <c r="I390" s="415"/>
      <c r="J390" s="406"/>
      <c r="K390" s="406"/>
      <c r="L390" s="406"/>
      <c r="M390" s="684"/>
      <c r="N390" s="398" t="str">
        <f t="shared" si="22"/>
        <v/>
      </c>
    </row>
    <row r="391" spans="1:14" ht="27" customHeight="1">
      <c r="A391" s="412">
        <v>390</v>
      </c>
      <c r="B391" s="412"/>
      <c r="C391" s="412"/>
      <c r="D391" s="400"/>
      <c r="E391" s="396"/>
      <c r="F391" s="396"/>
      <c r="G391" s="396"/>
      <c r="H391" s="396"/>
      <c r="I391" s="396"/>
      <c r="J391" s="397"/>
      <c r="K391" s="397"/>
      <c r="L391" s="397"/>
      <c r="M391" s="682"/>
      <c r="N391" s="398" t="str">
        <f t="shared" si="22"/>
        <v/>
      </c>
    </row>
    <row r="392" spans="1:14" ht="27" customHeight="1">
      <c r="A392" s="412">
        <v>391</v>
      </c>
      <c r="B392" s="412"/>
      <c r="C392" s="412"/>
      <c r="D392" s="395"/>
      <c r="E392" s="396"/>
      <c r="F392" s="396"/>
      <c r="G392" s="396"/>
      <c r="H392" s="396"/>
      <c r="I392" s="396"/>
      <c r="J392" s="397"/>
      <c r="K392" s="397"/>
      <c r="L392" s="397"/>
      <c r="M392" s="682"/>
      <c r="N392" s="398" t="str">
        <f t="shared" si="22"/>
        <v/>
      </c>
    </row>
    <row r="393" spans="1:14" ht="27" customHeight="1">
      <c r="A393" s="412">
        <v>392</v>
      </c>
      <c r="B393" s="412"/>
      <c r="C393" s="412"/>
      <c r="D393" s="395"/>
      <c r="E393" s="396"/>
      <c r="F393" s="396"/>
      <c r="G393" s="396"/>
      <c r="H393" s="396"/>
      <c r="I393" s="399"/>
      <c r="J393" s="397"/>
      <c r="K393" s="397"/>
      <c r="L393" s="397"/>
      <c r="M393" s="682"/>
      <c r="N393" s="398" t="str">
        <f t="shared" si="22"/>
        <v/>
      </c>
    </row>
    <row r="394" spans="1:14" ht="27" customHeight="1">
      <c r="A394" s="412">
        <v>393</v>
      </c>
      <c r="B394" s="412"/>
      <c r="C394" s="412"/>
      <c r="D394" s="395"/>
      <c r="E394" s="396"/>
      <c r="F394" s="396"/>
      <c r="G394" s="396"/>
      <c r="H394" s="396"/>
      <c r="I394" s="396"/>
      <c r="J394" s="397"/>
      <c r="K394" s="397"/>
      <c r="L394" s="397"/>
      <c r="M394" s="682"/>
      <c r="N394" s="398" t="str">
        <f t="shared" si="22"/>
        <v/>
      </c>
    </row>
    <row r="395" spans="1:14" ht="27" hidden="1" customHeight="1">
      <c r="A395" s="422"/>
      <c r="B395" s="422"/>
      <c r="C395" s="422"/>
      <c r="D395" s="419"/>
      <c r="E395" s="396"/>
      <c r="F395" s="396"/>
      <c r="G395" s="396"/>
      <c r="H395" s="397"/>
      <c r="I395" s="397"/>
      <c r="J395" s="397"/>
      <c r="K395" s="397"/>
      <c r="L395" s="397"/>
      <c r="M395" s="682"/>
    </row>
    <row r="396" spans="1:14" ht="27" hidden="1" customHeight="1">
      <c r="A396" s="422"/>
      <c r="B396" s="422"/>
      <c r="C396" s="422"/>
      <c r="D396" s="419"/>
      <c r="E396" s="396"/>
      <c r="F396" s="396"/>
      <c r="G396" s="396"/>
      <c r="H396" s="397"/>
      <c r="I396" s="423"/>
      <c r="J396" s="397"/>
      <c r="K396" s="397"/>
      <c r="L396" s="397"/>
      <c r="M396" s="682"/>
    </row>
    <row r="397" spans="1:14" ht="27" hidden="1" customHeight="1">
      <c r="A397" s="422"/>
      <c r="B397" s="422"/>
      <c r="C397" s="422"/>
      <c r="D397" s="419"/>
      <c r="E397" s="396"/>
      <c r="F397" s="396"/>
      <c r="G397" s="396"/>
      <c r="H397" s="397"/>
      <c r="I397" s="397"/>
      <c r="J397" s="397"/>
      <c r="K397" s="397"/>
      <c r="L397" s="397"/>
      <c r="M397" s="682"/>
    </row>
    <row r="398" spans="1:14" ht="27" hidden="1" customHeight="1">
      <c r="A398" s="422"/>
      <c r="B398" s="422"/>
      <c r="C398" s="422"/>
      <c r="D398" s="419"/>
      <c r="E398" s="396"/>
      <c r="F398" s="396"/>
      <c r="G398" s="396"/>
      <c r="H398" s="397"/>
      <c r="I398" s="397"/>
      <c r="J398" s="397"/>
      <c r="K398" s="397"/>
      <c r="L398" s="397"/>
      <c r="M398" s="682"/>
    </row>
    <row r="399" spans="1:14" ht="27" hidden="1" customHeight="1">
      <c r="A399" s="422"/>
      <c r="B399" s="422"/>
      <c r="C399" s="422"/>
      <c r="D399" s="419"/>
      <c r="E399" s="396"/>
      <c r="F399" s="396"/>
      <c r="G399" s="396"/>
      <c r="H399" s="397"/>
      <c r="I399" s="397"/>
      <c r="J399" s="397"/>
      <c r="K399" s="397"/>
      <c r="L399" s="397"/>
      <c r="M399" s="682"/>
    </row>
    <row r="400" spans="1:14" ht="27" hidden="1" customHeight="1">
      <c r="A400" s="422"/>
      <c r="B400" s="422"/>
      <c r="C400" s="422"/>
      <c r="D400" s="419"/>
      <c r="E400" s="396"/>
      <c r="F400" s="396"/>
      <c r="G400" s="396"/>
      <c r="H400" s="397"/>
      <c r="I400" s="424"/>
      <c r="J400" s="397"/>
      <c r="K400" s="397"/>
      <c r="L400" s="397"/>
      <c r="M400" s="682"/>
    </row>
    <row r="401" spans="1:29" ht="27" hidden="1" customHeight="1">
      <c r="A401" s="422"/>
      <c r="B401" s="422"/>
      <c r="C401" s="422"/>
      <c r="D401" s="419"/>
      <c r="E401" s="396"/>
      <c r="F401" s="396"/>
      <c r="G401" s="396"/>
      <c r="H401" s="406"/>
      <c r="I401" s="425"/>
      <c r="J401" s="406"/>
      <c r="K401" s="406"/>
      <c r="L401" s="406"/>
      <c r="M401" s="684"/>
    </row>
    <row r="402" spans="1:29" ht="27" hidden="1" customHeight="1">
      <c r="A402" s="422"/>
      <c r="B402" s="422"/>
      <c r="C402" s="422"/>
      <c r="D402" s="419"/>
      <c r="E402" s="396"/>
      <c r="F402" s="396"/>
      <c r="G402" s="396"/>
      <c r="H402" s="406"/>
      <c r="I402" s="406"/>
      <c r="J402" s="406"/>
      <c r="K402" s="406"/>
      <c r="L402" s="406"/>
      <c r="M402" s="684"/>
    </row>
    <row r="403" spans="1:29" ht="27" hidden="1" customHeight="1">
      <c r="A403" s="422"/>
      <c r="B403" s="422"/>
      <c r="C403" s="422"/>
      <c r="D403" s="419"/>
      <c r="E403" s="396"/>
      <c r="F403" s="396"/>
      <c r="G403" s="396"/>
      <c r="H403" s="406"/>
      <c r="I403" s="406"/>
      <c r="J403" s="406"/>
      <c r="K403" s="406"/>
      <c r="L403" s="406"/>
      <c r="M403" s="684"/>
    </row>
    <row r="404" spans="1:29" ht="27" hidden="1" customHeight="1">
      <c r="A404" s="422"/>
      <c r="B404" s="422"/>
      <c r="C404" s="422"/>
      <c r="D404" s="419"/>
      <c r="E404" s="396"/>
      <c r="F404" s="396"/>
      <c r="G404" s="396"/>
      <c r="H404" s="406"/>
      <c r="I404" s="406"/>
      <c r="J404" s="406"/>
      <c r="K404" s="406"/>
      <c r="L404" s="406"/>
      <c r="M404" s="684"/>
    </row>
    <row r="405" spans="1:29" s="405" customFormat="1" ht="27" hidden="1" customHeight="1">
      <c r="A405" s="1085" t="s">
        <v>38</v>
      </c>
      <c r="B405" s="1085"/>
      <c r="C405" s="1085"/>
      <c r="D405" s="1085"/>
      <c r="E405" s="1085"/>
      <c r="F405" s="403"/>
      <c r="G405" s="403">
        <f>SUM(G385:G404)</f>
        <v>0</v>
      </c>
      <c r="H405" s="404"/>
      <c r="I405" s="404"/>
      <c r="J405" s="404"/>
      <c r="K405" s="404"/>
      <c r="L405" s="404"/>
      <c r="M405" s="683"/>
      <c r="O405" s="384"/>
      <c r="P405" s="384"/>
      <c r="Q405" s="384"/>
      <c r="R405" s="384"/>
      <c r="S405" s="384"/>
      <c r="T405" s="384"/>
      <c r="U405" s="384"/>
      <c r="V405" s="384"/>
      <c r="W405" s="384"/>
      <c r="X405" s="384"/>
      <c r="Y405" s="384"/>
      <c r="Z405" s="384"/>
      <c r="AA405" s="384"/>
      <c r="AB405" s="384"/>
      <c r="AC405" s="384"/>
    </row>
    <row r="406" spans="1:29" s="405" customFormat="1" ht="27" hidden="1" customHeight="1">
      <c r="A406" s="422"/>
      <c r="B406" s="422"/>
      <c r="C406" s="422"/>
      <c r="D406" s="395"/>
      <c r="E406" s="396"/>
      <c r="F406" s="396"/>
      <c r="G406" s="396"/>
      <c r="H406" s="396"/>
      <c r="I406" s="396"/>
      <c r="J406" s="397"/>
      <c r="K406" s="397"/>
      <c r="L406" s="397"/>
      <c r="M406" s="682"/>
      <c r="O406" s="384"/>
      <c r="P406" s="384"/>
      <c r="Q406" s="384"/>
      <c r="R406" s="384"/>
      <c r="S406" s="384"/>
      <c r="T406" s="384"/>
      <c r="U406" s="384"/>
      <c r="V406" s="384"/>
      <c r="W406" s="384"/>
      <c r="X406" s="384"/>
      <c r="Y406" s="384"/>
      <c r="Z406" s="384"/>
      <c r="AA406" s="384"/>
      <c r="AB406" s="384"/>
      <c r="AC406" s="384"/>
    </row>
    <row r="407" spans="1:29" s="405" customFormat="1" ht="27" hidden="1" customHeight="1">
      <c r="A407" s="422"/>
      <c r="B407" s="422"/>
      <c r="C407" s="422"/>
      <c r="D407" s="400"/>
      <c r="E407" s="396"/>
      <c r="F407" s="396"/>
      <c r="G407" s="396"/>
      <c r="H407" s="396"/>
      <c r="I407" s="396"/>
      <c r="J407" s="404"/>
      <c r="K407" s="404"/>
      <c r="L407" s="404"/>
      <c r="M407" s="683"/>
      <c r="O407" s="384"/>
      <c r="P407" s="384"/>
      <c r="Q407" s="384"/>
      <c r="R407" s="384"/>
      <c r="S407" s="384"/>
      <c r="T407" s="384"/>
      <c r="U407" s="384"/>
      <c r="V407" s="384"/>
      <c r="W407" s="384"/>
      <c r="X407" s="384"/>
      <c r="Y407" s="384"/>
      <c r="Z407" s="384"/>
      <c r="AA407" s="384"/>
      <c r="AB407" s="384"/>
      <c r="AC407" s="384"/>
    </row>
    <row r="408" spans="1:29" s="405" customFormat="1" ht="27" hidden="1" customHeight="1">
      <c r="A408" s="422"/>
      <c r="B408" s="422"/>
      <c r="C408" s="422"/>
      <c r="D408" s="395"/>
      <c r="E408" s="396"/>
      <c r="F408" s="396"/>
      <c r="G408" s="396"/>
      <c r="H408" s="396"/>
      <c r="I408" s="396"/>
      <c r="J408" s="406"/>
      <c r="K408" s="406"/>
      <c r="L408" s="406"/>
      <c r="M408" s="684"/>
      <c r="O408" s="384"/>
      <c r="P408" s="384"/>
      <c r="Q408" s="384"/>
      <c r="R408" s="384"/>
      <c r="S408" s="384"/>
      <c r="T408" s="384"/>
      <c r="U408" s="384"/>
      <c r="V408" s="384"/>
      <c r="W408" s="384"/>
      <c r="X408" s="384"/>
      <c r="Y408" s="384"/>
      <c r="Z408" s="384"/>
      <c r="AA408" s="384"/>
      <c r="AB408" s="384"/>
      <c r="AC408" s="384"/>
    </row>
    <row r="409" spans="1:29" s="405" customFormat="1" ht="27" hidden="1" customHeight="1">
      <c r="A409" s="422"/>
      <c r="B409" s="422"/>
      <c r="C409" s="422"/>
      <c r="D409" s="395"/>
      <c r="E409" s="396"/>
      <c r="F409" s="396"/>
      <c r="G409" s="396"/>
      <c r="H409" s="396"/>
      <c r="I409" s="396"/>
      <c r="J409" s="397"/>
      <c r="K409" s="397"/>
      <c r="L409" s="397"/>
      <c r="M409" s="682"/>
      <c r="O409" s="384"/>
      <c r="P409" s="384"/>
      <c r="Q409" s="384"/>
      <c r="R409" s="384"/>
      <c r="S409" s="384"/>
      <c r="T409" s="384"/>
      <c r="U409" s="384"/>
      <c r="V409" s="384"/>
      <c r="W409" s="384"/>
      <c r="X409" s="384"/>
      <c r="Y409" s="384"/>
      <c r="Z409" s="384"/>
      <c r="AA409" s="384"/>
      <c r="AB409" s="384"/>
      <c r="AC409" s="384"/>
    </row>
    <row r="410" spans="1:29" s="405" customFormat="1" ht="27" hidden="1" customHeight="1">
      <c r="A410" s="422"/>
      <c r="B410" s="422"/>
      <c r="C410" s="422"/>
      <c r="D410" s="395"/>
      <c r="E410" s="396"/>
      <c r="F410" s="396"/>
      <c r="G410" s="396"/>
      <c r="H410" s="396"/>
      <c r="I410" s="396"/>
      <c r="J410" s="397"/>
      <c r="K410" s="397"/>
      <c r="L410" s="397"/>
      <c r="M410" s="682"/>
      <c r="O410" s="384"/>
      <c r="P410" s="384"/>
      <c r="Q410" s="384"/>
      <c r="R410" s="384"/>
      <c r="S410" s="384"/>
      <c r="T410" s="384"/>
      <c r="U410" s="384"/>
      <c r="V410" s="384"/>
      <c r="W410" s="384"/>
      <c r="X410" s="384"/>
      <c r="Y410" s="384"/>
      <c r="Z410" s="384"/>
      <c r="AA410" s="384"/>
      <c r="AB410" s="384"/>
      <c r="AC410" s="384"/>
    </row>
    <row r="411" spans="1:29" s="405" customFormat="1" ht="27" hidden="1" customHeight="1">
      <c r="A411" s="422"/>
      <c r="B411" s="422"/>
      <c r="C411" s="422"/>
      <c r="D411" s="395"/>
      <c r="E411" s="396"/>
      <c r="F411" s="396"/>
      <c r="G411" s="396"/>
      <c r="H411" s="396"/>
      <c r="I411" s="396"/>
      <c r="J411" s="397"/>
      <c r="K411" s="397"/>
      <c r="L411" s="397"/>
      <c r="M411" s="682"/>
      <c r="O411" s="384"/>
      <c r="P411" s="384"/>
      <c r="Q411" s="384"/>
      <c r="R411" s="384"/>
      <c r="S411" s="384"/>
      <c r="T411" s="384"/>
      <c r="U411" s="384"/>
      <c r="V411" s="384"/>
      <c r="W411" s="384"/>
      <c r="X411" s="384"/>
      <c r="Y411" s="384"/>
      <c r="Z411" s="384"/>
      <c r="AA411" s="384"/>
      <c r="AB411" s="384"/>
      <c r="AC411" s="384"/>
    </row>
    <row r="412" spans="1:29" s="405" customFormat="1" ht="27" hidden="1" customHeight="1">
      <c r="A412" s="422"/>
      <c r="B412" s="422"/>
      <c r="C412" s="422"/>
      <c r="D412" s="395"/>
      <c r="E412" s="396"/>
      <c r="F412" s="396"/>
      <c r="G412" s="396"/>
      <c r="H412" s="396"/>
      <c r="I412" s="396"/>
      <c r="J412" s="397"/>
      <c r="K412" s="397"/>
      <c r="L412" s="397"/>
      <c r="M412" s="682"/>
      <c r="O412" s="384"/>
      <c r="P412" s="384"/>
      <c r="Q412" s="384"/>
      <c r="R412" s="384"/>
      <c r="S412" s="384"/>
      <c r="T412" s="384"/>
      <c r="U412" s="384"/>
      <c r="V412" s="384"/>
      <c r="W412" s="384"/>
      <c r="X412" s="384"/>
      <c r="Y412" s="384"/>
      <c r="Z412" s="384"/>
      <c r="AA412" s="384"/>
      <c r="AB412" s="384"/>
      <c r="AC412" s="384"/>
    </row>
    <row r="413" spans="1:29" s="405" customFormat="1" ht="27" hidden="1" customHeight="1">
      <c r="A413" s="422"/>
      <c r="B413" s="765"/>
      <c r="C413" s="765"/>
      <c r="D413" s="426"/>
      <c r="E413" s="427"/>
      <c r="F413" s="427"/>
      <c r="G413" s="427"/>
      <c r="H413" s="397"/>
      <c r="I413" s="397"/>
      <c r="J413" s="397"/>
      <c r="K413" s="397"/>
      <c r="L413" s="397"/>
      <c r="M413" s="682"/>
      <c r="O413" s="384"/>
      <c r="P413" s="384"/>
      <c r="Q413" s="384"/>
      <c r="R413" s="384"/>
      <c r="S413" s="384"/>
      <c r="T413" s="384"/>
      <c r="U413" s="384"/>
      <c r="V413" s="384"/>
      <c r="W413" s="384"/>
      <c r="X413" s="384"/>
      <c r="Y413" s="384"/>
      <c r="Z413" s="384"/>
      <c r="AA413" s="384"/>
      <c r="AB413" s="384"/>
      <c r="AC413" s="384"/>
    </row>
    <row r="414" spans="1:29" s="405" customFormat="1" ht="27" hidden="1" customHeight="1">
      <c r="A414" s="422"/>
      <c r="B414" s="766"/>
      <c r="C414" s="766"/>
      <c r="D414" s="428"/>
      <c r="E414" s="429"/>
      <c r="F414" s="429"/>
      <c r="G414" s="429"/>
      <c r="H414" s="397"/>
      <c r="I414" s="423"/>
      <c r="J414" s="397"/>
      <c r="K414" s="397"/>
      <c r="L414" s="397"/>
      <c r="M414" s="682"/>
      <c r="O414" s="384"/>
      <c r="P414" s="384"/>
      <c r="Q414" s="384"/>
      <c r="R414" s="384"/>
      <c r="S414" s="384"/>
      <c r="T414" s="384"/>
      <c r="U414" s="384"/>
      <c r="V414" s="384"/>
      <c r="W414" s="384"/>
      <c r="X414" s="384"/>
      <c r="Y414" s="384"/>
      <c r="Z414" s="384"/>
      <c r="AA414" s="384"/>
      <c r="AB414" s="384"/>
      <c r="AC414" s="384"/>
    </row>
    <row r="415" spans="1:29" s="405" customFormat="1" ht="27" hidden="1" customHeight="1">
      <c r="A415" s="422"/>
      <c r="B415" s="766"/>
      <c r="C415" s="766"/>
      <c r="D415" s="428"/>
      <c r="E415" s="429"/>
      <c r="F415" s="429"/>
      <c r="G415" s="429"/>
      <c r="H415" s="397"/>
      <c r="I415" s="397"/>
      <c r="J415" s="397"/>
      <c r="K415" s="397"/>
      <c r="L415" s="397"/>
      <c r="M415" s="682"/>
      <c r="O415" s="384"/>
      <c r="P415" s="384"/>
      <c r="Q415" s="384"/>
      <c r="R415" s="384"/>
      <c r="S415" s="384"/>
      <c r="T415" s="384"/>
      <c r="U415" s="384"/>
      <c r="V415" s="384"/>
      <c r="W415" s="384"/>
      <c r="X415" s="384"/>
      <c r="Y415" s="384"/>
      <c r="Z415" s="384"/>
      <c r="AA415" s="384"/>
      <c r="AB415" s="384"/>
      <c r="AC415" s="384"/>
    </row>
    <row r="416" spans="1:29" s="405" customFormat="1" ht="27" hidden="1" customHeight="1">
      <c r="A416" s="422"/>
      <c r="B416" s="766"/>
      <c r="C416" s="766"/>
      <c r="D416" s="428"/>
      <c r="E416" s="429"/>
      <c r="F416" s="429"/>
      <c r="G416" s="429"/>
      <c r="H416" s="397"/>
      <c r="I416" s="397"/>
      <c r="J416" s="397"/>
      <c r="K416" s="397"/>
      <c r="L416" s="397"/>
      <c r="M416" s="682"/>
      <c r="O416" s="384"/>
      <c r="P416" s="384"/>
      <c r="Q416" s="384"/>
      <c r="R416" s="384"/>
      <c r="S416" s="384"/>
      <c r="T416" s="384"/>
      <c r="U416" s="384"/>
      <c r="V416" s="384"/>
      <c r="W416" s="384"/>
      <c r="X416" s="384"/>
      <c r="Y416" s="384"/>
      <c r="Z416" s="384"/>
      <c r="AA416" s="384"/>
      <c r="AB416" s="384"/>
      <c r="AC416" s="384"/>
    </row>
    <row r="417" spans="1:29" s="405" customFormat="1" ht="27" hidden="1" customHeight="1">
      <c r="A417" s="422"/>
      <c r="B417" s="766"/>
      <c r="C417" s="766"/>
      <c r="D417" s="428"/>
      <c r="E417" s="429"/>
      <c r="F417" s="429"/>
      <c r="G417" s="429"/>
      <c r="H417" s="397"/>
      <c r="I417" s="397"/>
      <c r="J417" s="397"/>
      <c r="K417" s="397"/>
      <c r="L417" s="397"/>
      <c r="M417" s="682"/>
      <c r="O417" s="384"/>
      <c r="P417" s="384"/>
      <c r="Q417" s="384"/>
      <c r="R417" s="384"/>
      <c r="S417" s="384"/>
      <c r="T417" s="384"/>
      <c r="U417" s="384"/>
      <c r="V417" s="384"/>
      <c r="W417" s="384"/>
      <c r="X417" s="384"/>
      <c r="Y417" s="384"/>
      <c r="Z417" s="384"/>
      <c r="AA417" s="384"/>
      <c r="AB417" s="384"/>
      <c r="AC417" s="384"/>
    </row>
    <row r="418" spans="1:29" s="405" customFormat="1" ht="27" hidden="1" customHeight="1">
      <c r="A418" s="422"/>
      <c r="B418" s="766"/>
      <c r="C418" s="766"/>
      <c r="D418" s="428"/>
      <c r="E418" s="429"/>
      <c r="F418" s="429"/>
      <c r="G418" s="429"/>
      <c r="H418" s="397"/>
      <c r="I418" s="424"/>
      <c r="J418" s="397"/>
      <c r="K418" s="397"/>
      <c r="L418" s="397"/>
      <c r="M418" s="682"/>
      <c r="O418" s="384"/>
      <c r="P418" s="384"/>
      <c r="Q418" s="384"/>
      <c r="R418" s="384"/>
      <c r="S418" s="384"/>
      <c r="T418" s="384"/>
      <c r="U418" s="384"/>
      <c r="V418" s="384"/>
      <c r="W418" s="384"/>
      <c r="X418" s="384"/>
      <c r="Y418" s="384"/>
      <c r="Z418" s="384"/>
      <c r="AA418" s="384"/>
      <c r="AB418" s="384"/>
      <c r="AC418" s="384"/>
    </row>
    <row r="419" spans="1:29" s="405" customFormat="1" ht="27" hidden="1" customHeight="1">
      <c r="A419" s="422"/>
      <c r="B419" s="766"/>
      <c r="C419" s="766"/>
      <c r="D419" s="428"/>
      <c r="E419" s="429"/>
      <c r="F419" s="429"/>
      <c r="G419" s="429"/>
      <c r="H419" s="406"/>
      <c r="I419" s="425"/>
      <c r="J419" s="406"/>
      <c r="K419" s="406"/>
      <c r="L419" s="406"/>
      <c r="M419" s="684"/>
      <c r="O419" s="384"/>
      <c r="P419" s="384"/>
      <c r="Q419" s="384"/>
      <c r="R419" s="384"/>
      <c r="S419" s="384"/>
      <c r="T419" s="384"/>
      <c r="U419" s="384"/>
      <c r="V419" s="384"/>
      <c r="W419" s="384"/>
      <c r="X419" s="384"/>
      <c r="Y419" s="384"/>
      <c r="Z419" s="384"/>
      <c r="AA419" s="384"/>
      <c r="AB419" s="384"/>
      <c r="AC419" s="384"/>
    </row>
    <row r="420" spans="1:29" s="405" customFormat="1" ht="27" hidden="1" customHeight="1">
      <c r="A420" s="422"/>
      <c r="B420" s="766"/>
      <c r="C420" s="766"/>
      <c r="D420" s="428"/>
      <c r="E420" s="429"/>
      <c r="F420" s="429"/>
      <c r="G420" s="429"/>
      <c r="H420" s="406"/>
      <c r="I420" s="406"/>
      <c r="J420" s="406"/>
      <c r="K420" s="406"/>
      <c r="L420" s="406"/>
      <c r="M420" s="684"/>
      <c r="O420" s="384"/>
      <c r="P420" s="384"/>
      <c r="Q420" s="384"/>
      <c r="R420" s="384"/>
      <c r="S420" s="384"/>
      <c r="T420" s="384"/>
      <c r="U420" s="384"/>
      <c r="V420" s="384"/>
      <c r="W420" s="384"/>
      <c r="X420" s="384"/>
      <c r="Y420" s="384"/>
      <c r="Z420" s="384"/>
      <c r="AA420" s="384"/>
      <c r="AB420" s="384"/>
      <c r="AC420" s="384"/>
    </row>
    <row r="421" spans="1:29" s="405" customFormat="1" ht="27" hidden="1" customHeight="1">
      <c r="A421" s="422"/>
      <c r="B421" s="766"/>
      <c r="C421" s="766"/>
      <c r="D421" s="428"/>
      <c r="E421" s="429"/>
      <c r="F421" s="429"/>
      <c r="G421" s="429"/>
      <c r="H421" s="406"/>
      <c r="I421" s="406"/>
      <c r="J421" s="406"/>
      <c r="K421" s="406"/>
      <c r="L421" s="406"/>
      <c r="M421" s="684"/>
      <c r="O421" s="384"/>
      <c r="P421" s="384"/>
      <c r="Q421" s="384"/>
      <c r="R421" s="384"/>
      <c r="S421" s="384"/>
      <c r="T421" s="384"/>
      <c r="U421" s="384"/>
      <c r="V421" s="384"/>
      <c r="W421" s="384"/>
      <c r="X421" s="384"/>
      <c r="Y421" s="384"/>
      <c r="Z421" s="384"/>
      <c r="AA421" s="384"/>
      <c r="AB421" s="384"/>
      <c r="AC421" s="384"/>
    </row>
    <row r="422" spans="1:29" s="405" customFormat="1" ht="27" hidden="1" customHeight="1">
      <c r="A422" s="422"/>
      <c r="B422" s="766"/>
      <c r="C422" s="766"/>
      <c r="D422" s="428"/>
      <c r="E422" s="429"/>
      <c r="F422" s="429"/>
      <c r="G422" s="429"/>
      <c r="H422" s="406"/>
      <c r="I422" s="406"/>
      <c r="J422" s="406"/>
      <c r="K422" s="406"/>
      <c r="L422" s="406"/>
      <c r="M422" s="684"/>
      <c r="O422" s="384"/>
      <c r="P422" s="384"/>
      <c r="Q422" s="384"/>
      <c r="R422" s="384"/>
      <c r="S422" s="384"/>
      <c r="T422" s="384"/>
      <c r="U422" s="384"/>
      <c r="V422" s="384"/>
      <c r="W422" s="384"/>
      <c r="X422" s="384"/>
      <c r="Y422" s="384"/>
      <c r="Z422" s="384"/>
      <c r="AA422" s="384"/>
      <c r="AB422" s="384"/>
      <c r="AC422" s="384"/>
    </row>
    <row r="423" spans="1:29" s="405" customFormat="1" ht="27" hidden="1" customHeight="1">
      <c r="A423" s="422"/>
      <c r="B423" s="766"/>
      <c r="C423" s="766"/>
      <c r="D423" s="428"/>
      <c r="E423" s="429"/>
      <c r="F423" s="429"/>
      <c r="G423" s="429"/>
      <c r="H423" s="406"/>
      <c r="I423" s="406"/>
      <c r="J423" s="406"/>
      <c r="K423" s="406"/>
      <c r="L423" s="406"/>
      <c r="M423" s="684"/>
      <c r="O423" s="384"/>
      <c r="P423" s="384"/>
      <c r="Q423" s="384"/>
      <c r="R423" s="384"/>
      <c r="S423" s="384"/>
      <c r="T423" s="384"/>
      <c r="U423" s="384"/>
      <c r="V423" s="384"/>
      <c r="W423" s="384"/>
      <c r="X423" s="384"/>
      <c r="Y423" s="384"/>
      <c r="Z423" s="384"/>
      <c r="AA423" s="384"/>
      <c r="AB423" s="384"/>
      <c r="AC423" s="384"/>
    </row>
    <row r="424" spans="1:29" s="405" customFormat="1" ht="27" hidden="1" customHeight="1">
      <c r="A424" s="422"/>
      <c r="B424" s="766"/>
      <c r="C424" s="766"/>
      <c r="D424" s="428"/>
      <c r="E424" s="429"/>
      <c r="F424" s="429"/>
      <c r="G424" s="429"/>
      <c r="H424" s="406"/>
      <c r="I424" s="406"/>
      <c r="J424" s="406"/>
      <c r="K424" s="406"/>
      <c r="L424" s="406"/>
      <c r="M424" s="684"/>
      <c r="O424" s="384"/>
      <c r="P424" s="384"/>
      <c r="Q424" s="384"/>
      <c r="R424" s="384"/>
      <c r="S424" s="384"/>
      <c r="T424" s="384"/>
      <c r="U424" s="384"/>
      <c r="V424" s="384"/>
      <c r="W424" s="384"/>
      <c r="X424" s="384"/>
      <c r="Y424" s="384"/>
      <c r="Z424" s="384"/>
      <c r="AA424" s="384"/>
      <c r="AB424" s="384"/>
      <c r="AC424" s="384"/>
    </row>
    <row r="425" spans="1:29" s="405" customFormat="1" ht="27" hidden="1" customHeight="1">
      <c r="A425" s="422"/>
      <c r="B425" s="766"/>
      <c r="C425" s="766"/>
      <c r="D425" s="428"/>
      <c r="E425" s="429"/>
      <c r="F425" s="429"/>
      <c r="G425" s="429"/>
      <c r="H425" s="406"/>
      <c r="I425" s="406"/>
      <c r="J425" s="406"/>
      <c r="K425" s="406"/>
      <c r="L425" s="406"/>
      <c r="M425" s="684"/>
      <c r="O425" s="384"/>
      <c r="P425" s="384"/>
      <c r="Q425" s="384"/>
      <c r="R425" s="384"/>
      <c r="S425" s="384"/>
      <c r="T425" s="384"/>
      <c r="U425" s="384"/>
      <c r="V425" s="384"/>
      <c r="W425" s="384"/>
      <c r="X425" s="384"/>
      <c r="Y425" s="384"/>
      <c r="Z425" s="384"/>
      <c r="AA425" s="384"/>
      <c r="AB425" s="384"/>
      <c r="AC425" s="384"/>
    </row>
    <row r="426" spans="1:29" s="405" customFormat="1" ht="27" hidden="1" customHeight="1">
      <c r="A426" s="1091" t="s">
        <v>38</v>
      </c>
      <c r="B426" s="1092"/>
      <c r="C426" s="1092"/>
      <c r="D426" s="1092"/>
      <c r="E426" s="1093"/>
      <c r="F426" s="403"/>
      <c r="G426" s="403">
        <f>SUM(G406:G425)</f>
        <v>0</v>
      </c>
      <c r="H426" s="404"/>
      <c r="I426" s="404"/>
      <c r="J426" s="404"/>
      <c r="K426" s="404"/>
      <c r="L426" s="404"/>
      <c r="M426" s="683"/>
      <c r="O426" s="384"/>
      <c r="P426" s="384"/>
      <c r="Q426" s="384"/>
      <c r="R426" s="384"/>
      <c r="S426" s="384"/>
      <c r="T426" s="384"/>
      <c r="U426" s="384"/>
      <c r="V426" s="384"/>
      <c r="W426" s="384"/>
      <c r="X426" s="384"/>
      <c r="Y426" s="384"/>
      <c r="Z426" s="384"/>
      <c r="AA426" s="384"/>
      <c r="AB426" s="384"/>
      <c r="AC426" s="384"/>
    </row>
    <row r="427" spans="1:29" s="405" customFormat="1" ht="27" hidden="1" customHeight="1">
      <c r="A427" s="422"/>
      <c r="B427" s="422"/>
      <c r="C427" s="422"/>
      <c r="D427" s="395"/>
      <c r="E427" s="396"/>
      <c r="F427" s="396"/>
      <c r="G427" s="396"/>
      <c r="H427" s="396"/>
      <c r="I427" s="396"/>
      <c r="J427" s="397"/>
      <c r="K427" s="397"/>
      <c r="L427" s="397"/>
      <c r="M427" s="682"/>
      <c r="O427" s="384"/>
      <c r="P427" s="384"/>
      <c r="Q427" s="384"/>
      <c r="R427" s="384"/>
      <c r="S427" s="384"/>
      <c r="T427" s="384"/>
      <c r="U427" s="384"/>
      <c r="V427" s="384"/>
      <c r="W427" s="384"/>
      <c r="X427" s="384"/>
      <c r="Y427" s="384"/>
      <c r="Z427" s="384"/>
      <c r="AA427" s="384"/>
      <c r="AB427" s="384"/>
      <c r="AC427" s="384"/>
    </row>
    <row r="428" spans="1:29" s="405" customFormat="1" ht="27" hidden="1" customHeight="1">
      <c r="A428" s="422"/>
      <c r="B428" s="422"/>
      <c r="C428" s="422"/>
      <c r="D428" s="400"/>
      <c r="E428" s="396"/>
      <c r="F428" s="396"/>
      <c r="G428" s="396"/>
      <c r="H428" s="396"/>
      <c r="I428" s="396"/>
      <c r="J428" s="404"/>
      <c r="K428" s="404"/>
      <c r="L428" s="404"/>
      <c r="M428" s="683"/>
      <c r="O428" s="384"/>
      <c r="P428" s="384"/>
      <c r="Q428" s="384"/>
      <c r="R428" s="384"/>
      <c r="S428" s="384"/>
      <c r="T428" s="384"/>
      <c r="U428" s="384"/>
      <c r="V428" s="384"/>
      <c r="W428" s="384"/>
      <c r="X428" s="384"/>
      <c r="Y428" s="384"/>
      <c r="Z428" s="384"/>
      <c r="AA428" s="384"/>
      <c r="AB428" s="384"/>
      <c r="AC428" s="384"/>
    </row>
    <row r="429" spans="1:29" s="405" customFormat="1" ht="27" hidden="1" customHeight="1">
      <c r="A429" s="422"/>
      <c r="B429" s="422"/>
      <c r="C429" s="422"/>
      <c r="D429" s="395"/>
      <c r="E429" s="396"/>
      <c r="F429" s="396"/>
      <c r="G429" s="396"/>
      <c r="H429" s="396"/>
      <c r="I429" s="396"/>
      <c r="J429" s="406"/>
      <c r="K429" s="406"/>
      <c r="L429" s="406"/>
      <c r="M429" s="684"/>
      <c r="O429" s="384"/>
      <c r="P429" s="384"/>
      <c r="Q429" s="384"/>
      <c r="R429" s="384"/>
      <c r="S429" s="384"/>
      <c r="T429" s="384"/>
      <c r="U429" s="384"/>
      <c r="V429" s="384"/>
      <c r="W429" s="384"/>
      <c r="X429" s="384"/>
      <c r="Y429" s="384"/>
      <c r="Z429" s="384"/>
      <c r="AA429" s="384"/>
      <c r="AB429" s="384"/>
      <c r="AC429" s="384"/>
    </row>
    <row r="430" spans="1:29" s="405" customFormat="1" ht="27" hidden="1" customHeight="1">
      <c r="A430" s="422"/>
      <c r="B430" s="422"/>
      <c r="C430" s="422"/>
      <c r="D430" s="395"/>
      <c r="E430" s="396"/>
      <c r="F430" s="396"/>
      <c r="G430" s="396"/>
      <c r="H430" s="396"/>
      <c r="I430" s="396"/>
      <c r="J430" s="397"/>
      <c r="K430" s="397"/>
      <c r="L430" s="397"/>
      <c r="M430" s="682"/>
      <c r="O430" s="384"/>
      <c r="P430" s="384"/>
      <c r="Q430" s="384"/>
      <c r="R430" s="384"/>
      <c r="S430" s="384"/>
      <c r="T430" s="384"/>
      <c r="U430" s="384"/>
      <c r="V430" s="384"/>
      <c r="W430" s="384"/>
      <c r="X430" s="384"/>
      <c r="Y430" s="384"/>
      <c r="Z430" s="384"/>
      <c r="AA430" s="384"/>
      <c r="AB430" s="384"/>
      <c r="AC430" s="384"/>
    </row>
    <row r="431" spans="1:29" s="405" customFormat="1" ht="27" hidden="1" customHeight="1">
      <c r="A431" s="422"/>
      <c r="B431" s="422"/>
      <c r="C431" s="422"/>
      <c r="D431" s="395"/>
      <c r="E431" s="396"/>
      <c r="F431" s="396"/>
      <c r="G431" s="396"/>
      <c r="H431" s="396"/>
      <c r="I431" s="396"/>
      <c r="J431" s="397"/>
      <c r="K431" s="397"/>
      <c r="L431" s="397"/>
      <c r="M431" s="682"/>
      <c r="O431" s="384"/>
      <c r="P431" s="384"/>
      <c r="Q431" s="384"/>
      <c r="R431" s="384"/>
      <c r="S431" s="384"/>
      <c r="T431" s="384"/>
      <c r="U431" s="384"/>
      <c r="V431" s="384"/>
      <c r="W431" s="384"/>
      <c r="X431" s="384"/>
      <c r="Y431" s="384"/>
      <c r="Z431" s="384"/>
      <c r="AA431" s="384"/>
      <c r="AB431" s="384"/>
      <c r="AC431" s="384"/>
    </row>
    <row r="432" spans="1:29" s="405" customFormat="1" ht="27" hidden="1" customHeight="1">
      <c r="A432" s="422"/>
      <c r="B432" s="422"/>
      <c r="C432" s="422"/>
      <c r="D432" s="395"/>
      <c r="E432" s="396"/>
      <c r="F432" s="396"/>
      <c r="G432" s="396"/>
      <c r="H432" s="396"/>
      <c r="I432" s="396"/>
      <c r="J432" s="397"/>
      <c r="K432" s="397"/>
      <c r="L432" s="397"/>
      <c r="M432" s="682"/>
      <c r="O432" s="384"/>
      <c r="P432" s="384"/>
      <c r="Q432" s="384"/>
      <c r="R432" s="384"/>
      <c r="S432" s="384"/>
      <c r="T432" s="384"/>
      <c r="U432" s="384"/>
      <c r="V432" s="384"/>
      <c r="W432" s="384"/>
      <c r="X432" s="384"/>
      <c r="Y432" s="384"/>
      <c r="Z432" s="384"/>
      <c r="AA432" s="384"/>
      <c r="AB432" s="384"/>
      <c r="AC432" s="384"/>
    </row>
    <row r="433" spans="1:29" s="405" customFormat="1" ht="27" hidden="1" customHeight="1">
      <c r="A433" s="422"/>
      <c r="B433" s="422"/>
      <c r="C433" s="422"/>
      <c r="D433" s="395"/>
      <c r="E433" s="396"/>
      <c r="F433" s="396"/>
      <c r="G433" s="396"/>
      <c r="H433" s="396"/>
      <c r="I433" s="396"/>
      <c r="J433" s="397"/>
      <c r="K433" s="397"/>
      <c r="L433" s="397"/>
      <c r="M433" s="682"/>
      <c r="O433" s="384"/>
      <c r="P433" s="384"/>
      <c r="Q433" s="384"/>
      <c r="R433" s="384"/>
      <c r="S433" s="384"/>
      <c r="T433" s="384"/>
      <c r="U433" s="384"/>
      <c r="V433" s="384"/>
      <c r="W433" s="384"/>
      <c r="X433" s="384"/>
      <c r="Y433" s="384"/>
      <c r="Z433" s="384"/>
      <c r="AA433" s="384"/>
      <c r="AB433" s="384"/>
      <c r="AC433" s="384"/>
    </row>
    <row r="434" spans="1:29" s="405" customFormat="1" ht="27" hidden="1" customHeight="1">
      <c r="A434" s="422"/>
      <c r="B434" s="765"/>
      <c r="C434" s="765"/>
      <c r="D434" s="426"/>
      <c r="E434" s="427"/>
      <c r="F434" s="427"/>
      <c r="G434" s="427"/>
      <c r="H434" s="397"/>
      <c r="I434" s="397"/>
      <c r="J434" s="397"/>
      <c r="K434" s="397"/>
      <c r="L434" s="397"/>
      <c r="M434" s="682"/>
      <c r="O434" s="384"/>
      <c r="P434" s="384"/>
      <c r="Q434" s="384"/>
      <c r="R434" s="384"/>
      <c r="S434" s="384"/>
      <c r="T434" s="384"/>
      <c r="U434" s="384"/>
      <c r="V434" s="384"/>
      <c r="W434" s="384"/>
      <c r="X434" s="384"/>
      <c r="Y434" s="384"/>
      <c r="Z434" s="384"/>
      <c r="AA434" s="384"/>
      <c r="AB434" s="384"/>
      <c r="AC434" s="384"/>
    </row>
    <row r="435" spans="1:29" s="405" customFormat="1" ht="27" hidden="1" customHeight="1">
      <c r="A435" s="422"/>
      <c r="B435" s="766"/>
      <c r="C435" s="766"/>
      <c r="D435" s="428"/>
      <c r="E435" s="429"/>
      <c r="F435" s="429"/>
      <c r="G435" s="429"/>
      <c r="H435" s="397"/>
      <c r="I435" s="423"/>
      <c r="J435" s="397"/>
      <c r="K435" s="397"/>
      <c r="L435" s="397"/>
      <c r="M435" s="682"/>
      <c r="O435" s="384"/>
      <c r="P435" s="384"/>
      <c r="Q435" s="384"/>
      <c r="R435" s="384"/>
      <c r="S435" s="384"/>
      <c r="T435" s="384"/>
      <c r="U435" s="384"/>
      <c r="V435" s="384"/>
      <c r="W435" s="384"/>
      <c r="X435" s="384"/>
      <c r="Y435" s="384"/>
      <c r="Z435" s="384"/>
      <c r="AA435" s="384"/>
      <c r="AB435" s="384"/>
      <c r="AC435" s="384"/>
    </row>
    <row r="436" spans="1:29" s="405" customFormat="1" ht="27" hidden="1" customHeight="1">
      <c r="A436" s="422"/>
      <c r="B436" s="766"/>
      <c r="C436" s="766"/>
      <c r="D436" s="428"/>
      <c r="E436" s="429"/>
      <c r="F436" s="429"/>
      <c r="G436" s="429"/>
      <c r="H436" s="397"/>
      <c r="I436" s="397"/>
      <c r="J436" s="397"/>
      <c r="K436" s="397"/>
      <c r="L436" s="397"/>
      <c r="M436" s="682"/>
      <c r="O436" s="384"/>
      <c r="P436" s="384"/>
      <c r="Q436" s="384"/>
      <c r="R436" s="384"/>
      <c r="S436" s="384"/>
      <c r="T436" s="384"/>
      <c r="U436" s="384"/>
      <c r="V436" s="384"/>
      <c r="W436" s="384"/>
      <c r="X436" s="384"/>
      <c r="Y436" s="384"/>
      <c r="Z436" s="384"/>
      <c r="AA436" s="384"/>
      <c r="AB436" s="384"/>
      <c r="AC436" s="384"/>
    </row>
    <row r="437" spans="1:29" s="405" customFormat="1" ht="27" hidden="1" customHeight="1">
      <c r="A437" s="422"/>
      <c r="B437" s="766"/>
      <c r="C437" s="766"/>
      <c r="D437" s="428"/>
      <c r="E437" s="429"/>
      <c r="F437" s="429"/>
      <c r="G437" s="429"/>
      <c r="H437" s="397"/>
      <c r="I437" s="397"/>
      <c r="J437" s="397"/>
      <c r="K437" s="397"/>
      <c r="L437" s="397"/>
      <c r="M437" s="682"/>
      <c r="O437" s="384"/>
      <c r="P437" s="384"/>
      <c r="Q437" s="384"/>
      <c r="R437" s="384"/>
      <c r="S437" s="384"/>
      <c r="T437" s="384"/>
      <c r="U437" s="384"/>
      <c r="V437" s="384"/>
      <c r="W437" s="384"/>
      <c r="X437" s="384"/>
      <c r="Y437" s="384"/>
      <c r="Z437" s="384"/>
      <c r="AA437" s="384"/>
      <c r="AB437" s="384"/>
      <c r="AC437" s="384"/>
    </row>
    <row r="438" spans="1:29" s="405" customFormat="1" ht="27" hidden="1" customHeight="1">
      <c r="A438" s="422"/>
      <c r="B438" s="766"/>
      <c r="C438" s="766"/>
      <c r="D438" s="428"/>
      <c r="E438" s="429"/>
      <c r="F438" s="429"/>
      <c r="G438" s="429"/>
      <c r="H438" s="397"/>
      <c r="I438" s="397"/>
      <c r="J438" s="397"/>
      <c r="K438" s="397"/>
      <c r="L438" s="397"/>
      <c r="M438" s="682"/>
      <c r="O438" s="384"/>
      <c r="P438" s="384"/>
      <c r="Q438" s="384"/>
      <c r="R438" s="384"/>
      <c r="S438" s="384"/>
      <c r="T438" s="384"/>
      <c r="U438" s="384"/>
      <c r="V438" s="384"/>
      <c r="W438" s="384"/>
      <c r="X438" s="384"/>
      <c r="Y438" s="384"/>
      <c r="Z438" s="384"/>
      <c r="AA438" s="384"/>
      <c r="AB438" s="384"/>
      <c r="AC438" s="384"/>
    </row>
    <row r="439" spans="1:29" s="405" customFormat="1" ht="27" hidden="1" customHeight="1">
      <c r="A439" s="422"/>
      <c r="B439" s="766"/>
      <c r="C439" s="766"/>
      <c r="D439" s="428"/>
      <c r="E439" s="429"/>
      <c r="F439" s="429"/>
      <c r="G439" s="429"/>
      <c r="H439" s="397"/>
      <c r="I439" s="424"/>
      <c r="J439" s="397"/>
      <c r="K439" s="397"/>
      <c r="L439" s="397"/>
      <c r="M439" s="682"/>
      <c r="O439" s="384"/>
      <c r="P439" s="384"/>
      <c r="Q439" s="384"/>
      <c r="R439" s="384"/>
      <c r="S439" s="384"/>
      <c r="T439" s="384"/>
      <c r="U439" s="384"/>
      <c r="V439" s="384"/>
      <c r="W439" s="384"/>
      <c r="X439" s="384"/>
      <c r="Y439" s="384"/>
      <c r="Z439" s="384"/>
      <c r="AA439" s="384"/>
      <c r="AB439" s="384"/>
      <c r="AC439" s="384"/>
    </row>
    <row r="440" spans="1:29" s="405" customFormat="1" ht="27" hidden="1" customHeight="1">
      <c r="A440" s="422"/>
      <c r="B440" s="766"/>
      <c r="C440" s="766"/>
      <c r="D440" s="428"/>
      <c r="E440" s="429"/>
      <c r="F440" s="429"/>
      <c r="G440" s="429"/>
      <c r="H440" s="406"/>
      <c r="I440" s="425"/>
      <c r="J440" s="406"/>
      <c r="K440" s="406"/>
      <c r="L440" s="406"/>
      <c r="M440" s="684"/>
      <c r="O440" s="384"/>
      <c r="P440" s="384"/>
      <c r="Q440" s="384"/>
      <c r="R440" s="384"/>
      <c r="S440" s="384"/>
      <c r="T440" s="384"/>
      <c r="U440" s="384"/>
      <c r="V440" s="384"/>
      <c r="W440" s="384"/>
      <c r="X440" s="384"/>
      <c r="Y440" s="384"/>
      <c r="Z440" s="384"/>
      <c r="AA440" s="384"/>
      <c r="AB440" s="384"/>
      <c r="AC440" s="384"/>
    </row>
    <row r="441" spans="1:29" s="405" customFormat="1" ht="27" hidden="1" customHeight="1">
      <c r="A441" s="422"/>
      <c r="B441" s="766"/>
      <c r="C441" s="766"/>
      <c r="D441" s="428"/>
      <c r="E441" s="429"/>
      <c r="F441" s="429"/>
      <c r="G441" s="429"/>
      <c r="H441" s="406"/>
      <c r="I441" s="406"/>
      <c r="J441" s="406"/>
      <c r="K441" s="406"/>
      <c r="L441" s="406"/>
      <c r="M441" s="684"/>
      <c r="O441" s="384"/>
      <c r="P441" s="384"/>
      <c r="Q441" s="384"/>
      <c r="R441" s="384"/>
      <c r="S441" s="384"/>
      <c r="T441" s="384"/>
      <c r="U441" s="384"/>
      <c r="V441" s="384"/>
      <c r="W441" s="384"/>
      <c r="X441" s="384"/>
      <c r="Y441" s="384"/>
      <c r="Z441" s="384"/>
      <c r="AA441" s="384"/>
      <c r="AB441" s="384"/>
      <c r="AC441" s="384"/>
    </row>
    <row r="442" spans="1:29" s="405" customFormat="1" ht="27" hidden="1" customHeight="1">
      <c r="A442" s="422"/>
      <c r="B442" s="766"/>
      <c r="C442" s="766"/>
      <c r="D442" s="428"/>
      <c r="E442" s="429"/>
      <c r="F442" s="429"/>
      <c r="G442" s="429"/>
      <c r="H442" s="406"/>
      <c r="I442" s="406"/>
      <c r="J442" s="406"/>
      <c r="K442" s="406"/>
      <c r="L442" s="406"/>
      <c r="M442" s="684"/>
      <c r="O442" s="384"/>
      <c r="P442" s="384"/>
      <c r="Q442" s="384"/>
      <c r="R442" s="384"/>
      <c r="S442" s="384"/>
      <c r="T442" s="384"/>
      <c r="U442" s="384"/>
      <c r="V442" s="384"/>
      <c r="W442" s="384"/>
      <c r="X442" s="384"/>
      <c r="Y442" s="384"/>
      <c r="Z442" s="384"/>
      <c r="AA442" s="384"/>
      <c r="AB442" s="384"/>
      <c r="AC442" s="384"/>
    </row>
    <row r="443" spans="1:29" s="405" customFormat="1" ht="27" hidden="1" customHeight="1">
      <c r="A443" s="422"/>
      <c r="B443" s="766"/>
      <c r="C443" s="766"/>
      <c r="D443" s="428"/>
      <c r="E443" s="429"/>
      <c r="F443" s="429"/>
      <c r="G443" s="429"/>
      <c r="H443" s="406"/>
      <c r="I443" s="406"/>
      <c r="J443" s="406"/>
      <c r="K443" s="406"/>
      <c r="L443" s="406"/>
      <c r="M443" s="684"/>
      <c r="O443" s="384"/>
      <c r="P443" s="384"/>
      <c r="Q443" s="384"/>
      <c r="R443" s="384"/>
      <c r="S443" s="384"/>
      <c r="T443" s="384"/>
      <c r="U443" s="384"/>
      <c r="V443" s="384"/>
      <c r="W443" s="384"/>
      <c r="X443" s="384"/>
      <c r="Y443" s="384"/>
      <c r="Z443" s="384"/>
      <c r="AA443" s="384"/>
      <c r="AB443" s="384"/>
      <c r="AC443" s="384"/>
    </row>
    <row r="444" spans="1:29" s="405" customFormat="1" ht="27" hidden="1" customHeight="1">
      <c r="A444" s="422"/>
      <c r="B444" s="766"/>
      <c r="C444" s="766"/>
      <c r="D444" s="428"/>
      <c r="E444" s="429"/>
      <c r="F444" s="429"/>
      <c r="G444" s="429"/>
      <c r="H444" s="406"/>
      <c r="I444" s="406"/>
      <c r="J444" s="406"/>
      <c r="K444" s="406"/>
      <c r="L444" s="406"/>
      <c r="M444" s="684"/>
      <c r="O444" s="384"/>
      <c r="P444" s="384"/>
      <c r="Q444" s="384"/>
      <c r="R444" s="384"/>
      <c r="S444" s="384"/>
      <c r="T444" s="384"/>
      <c r="U444" s="384"/>
      <c r="V444" s="384"/>
      <c r="W444" s="384"/>
      <c r="X444" s="384"/>
      <c r="Y444" s="384"/>
      <c r="Z444" s="384"/>
      <c r="AA444" s="384"/>
      <c r="AB444" s="384"/>
      <c r="AC444" s="384"/>
    </row>
    <row r="445" spans="1:29" s="405" customFormat="1" ht="27" hidden="1" customHeight="1">
      <c r="A445" s="422"/>
      <c r="B445" s="766"/>
      <c r="C445" s="766"/>
      <c r="D445" s="428"/>
      <c r="E445" s="429"/>
      <c r="F445" s="429"/>
      <c r="G445" s="429"/>
      <c r="H445" s="406"/>
      <c r="I445" s="406"/>
      <c r="J445" s="406"/>
      <c r="K445" s="406"/>
      <c r="L445" s="406"/>
      <c r="M445" s="684"/>
      <c r="O445" s="384"/>
      <c r="P445" s="384"/>
      <c r="Q445" s="384"/>
      <c r="R445" s="384"/>
      <c r="S445" s="384"/>
      <c r="T445" s="384"/>
      <c r="U445" s="384"/>
      <c r="V445" s="384"/>
      <c r="W445" s="384"/>
      <c r="X445" s="384"/>
      <c r="Y445" s="384"/>
      <c r="Z445" s="384"/>
      <c r="AA445" s="384"/>
      <c r="AB445" s="384"/>
      <c r="AC445" s="384"/>
    </row>
    <row r="446" spans="1:29" s="405" customFormat="1" ht="27" hidden="1" customHeight="1">
      <c r="A446" s="422"/>
      <c r="B446" s="766"/>
      <c r="C446" s="766"/>
      <c r="D446" s="428"/>
      <c r="E446" s="429"/>
      <c r="F446" s="429"/>
      <c r="G446" s="429"/>
      <c r="H446" s="406"/>
      <c r="I446" s="406"/>
      <c r="J446" s="406"/>
      <c r="K446" s="406"/>
      <c r="L446" s="406"/>
      <c r="M446" s="684"/>
      <c r="O446" s="384"/>
      <c r="P446" s="384"/>
      <c r="Q446" s="384"/>
      <c r="R446" s="384"/>
      <c r="S446" s="384"/>
      <c r="T446" s="384"/>
      <c r="U446" s="384"/>
      <c r="V446" s="384"/>
      <c r="W446" s="384"/>
      <c r="X446" s="384"/>
      <c r="Y446" s="384"/>
      <c r="Z446" s="384"/>
      <c r="AA446" s="384"/>
      <c r="AB446" s="384"/>
      <c r="AC446" s="384"/>
    </row>
    <row r="447" spans="1:29" s="405" customFormat="1" ht="27" hidden="1" customHeight="1">
      <c r="A447" s="1091" t="s">
        <v>38</v>
      </c>
      <c r="B447" s="1092"/>
      <c r="C447" s="1092"/>
      <c r="D447" s="1092"/>
      <c r="E447" s="1093"/>
      <c r="F447" s="403"/>
      <c r="G447" s="403">
        <f>SUM(G427:G446)</f>
        <v>0</v>
      </c>
      <c r="H447" s="404"/>
      <c r="I447" s="404"/>
      <c r="J447" s="404"/>
      <c r="K447" s="404"/>
      <c r="L447" s="404"/>
      <c r="M447" s="683"/>
      <c r="O447" s="384"/>
      <c r="P447" s="384"/>
      <c r="Q447" s="384"/>
      <c r="R447" s="384"/>
      <c r="S447" s="384"/>
      <c r="T447" s="384"/>
      <c r="U447" s="384"/>
      <c r="V447" s="384"/>
      <c r="W447" s="384"/>
      <c r="X447" s="384"/>
      <c r="Y447" s="384"/>
      <c r="Z447" s="384"/>
      <c r="AA447" s="384"/>
      <c r="AB447" s="384"/>
      <c r="AC447" s="384"/>
    </row>
    <row r="448" spans="1:29" s="405" customFormat="1" ht="27" hidden="1" customHeight="1">
      <c r="A448" s="422"/>
      <c r="B448" s="422"/>
      <c r="C448" s="422"/>
      <c r="D448" s="395"/>
      <c r="E448" s="396"/>
      <c r="F448" s="396"/>
      <c r="G448" s="396"/>
      <c r="H448" s="396"/>
      <c r="I448" s="396"/>
      <c r="J448" s="397"/>
      <c r="K448" s="397"/>
      <c r="L448" s="397"/>
      <c r="M448" s="682"/>
      <c r="O448" s="384"/>
      <c r="P448" s="384"/>
      <c r="Q448" s="384"/>
      <c r="R448" s="384"/>
      <c r="S448" s="384"/>
      <c r="T448" s="384"/>
      <c r="U448" s="384"/>
      <c r="V448" s="384"/>
      <c r="W448" s="384"/>
      <c r="X448" s="384"/>
      <c r="Y448" s="384"/>
      <c r="Z448" s="384"/>
      <c r="AA448" s="384"/>
      <c r="AB448" s="384"/>
      <c r="AC448" s="384"/>
    </row>
    <row r="449" spans="1:29" s="405" customFormat="1" ht="27" hidden="1" customHeight="1">
      <c r="A449" s="422"/>
      <c r="B449" s="422"/>
      <c r="C449" s="422"/>
      <c r="D449" s="400"/>
      <c r="E449" s="396"/>
      <c r="F449" s="396"/>
      <c r="G449" s="396"/>
      <c r="H449" s="396"/>
      <c r="I449" s="396"/>
      <c r="J449" s="404"/>
      <c r="K449" s="404"/>
      <c r="L449" s="404"/>
      <c r="M449" s="683"/>
      <c r="O449" s="384"/>
      <c r="P449" s="384"/>
      <c r="Q449" s="384"/>
      <c r="R449" s="384"/>
      <c r="S449" s="384"/>
      <c r="T449" s="384"/>
      <c r="U449" s="384"/>
      <c r="V449" s="384"/>
      <c r="W449" s="384"/>
      <c r="X449" s="384"/>
      <c r="Y449" s="384"/>
      <c r="Z449" s="384"/>
      <c r="AA449" s="384"/>
      <c r="AB449" s="384"/>
      <c r="AC449" s="384"/>
    </row>
    <row r="450" spans="1:29" s="405" customFormat="1" ht="27" hidden="1" customHeight="1">
      <c r="A450" s="422"/>
      <c r="B450" s="422"/>
      <c r="C450" s="422"/>
      <c r="D450" s="395"/>
      <c r="E450" s="396"/>
      <c r="F450" s="396"/>
      <c r="G450" s="396"/>
      <c r="H450" s="396"/>
      <c r="I450" s="396"/>
      <c r="J450" s="406"/>
      <c r="K450" s="406"/>
      <c r="L450" s="406"/>
      <c r="M450" s="684"/>
      <c r="O450" s="384"/>
      <c r="P450" s="384"/>
      <c r="Q450" s="384"/>
      <c r="R450" s="384"/>
      <c r="S450" s="384"/>
      <c r="T450" s="384"/>
      <c r="U450" s="384"/>
      <c r="V450" s="384"/>
      <c r="W450" s="384"/>
      <c r="X450" s="384"/>
      <c r="Y450" s="384"/>
      <c r="Z450" s="384"/>
      <c r="AA450" s="384"/>
      <c r="AB450" s="384"/>
      <c r="AC450" s="384"/>
    </row>
    <row r="451" spans="1:29" s="405" customFormat="1" ht="27" hidden="1" customHeight="1">
      <c r="A451" s="422"/>
      <c r="B451" s="422"/>
      <c r="C451" s="422"/>
      <c r="D451" s="395"/>
      <c r="E451" s="396"/>
      <c r="F451" s="396"/>
      <c r="G451" s="396"/>
      <c r="H451" s="396"/>
      <c r="I451" s="396"/>
      <c r="J451" s="397"/>
      <c r="K451" s="397"/>
      <c r="L451" s="397"/>
      <c r="M451" s="682"/>
      <c r="O451" s="384"/>
      <c r="P451" s="384"/>
      <c r="Q451" s="384"/>
      <c r="R451" s="384"/>
      <c r="S451" s="384"/>
      <c r="T451" s="384"/>
      <c r="U451" s="384"/>
      <c r="V451" s="384"/>
      <c r="W451" s="384"/>
      <c r="X451" s="384"/>
      <c r="Y451" s="384"/>
      <c r="Z451" s="384"/>
      <c r="AA451" s="384"/>
      <c r="AB451" s="384"/>
      <c r="AC451" s="384"/>
    </row>
    <row r="452" spans="1:29" s="405" customFormat="1" ht="27" hidden="1" customHeight="1">
      <c r="A452" s="422"/>
      <c r="B452" s="422"/>
      <c r="C452" s="422"/>
      <c r="D452" s="395"/>
      <c r="E452" s="396"/>
      <c r="F452" s="396"/>
      <c r="G452" s="396"/>
      <c r="H452" s="396"/>
      <c r="I452" s="396"/>
      <c r="J452" s="397"/>
      <c r="K452" s="397"/>
      <c r="L452" s="397"/>
      <c r="M452" s="682"/>
      <c r="O452" s="384"/>
      <c r="P452" s="384"/>
      <c r="Q452" s="384"/>
      <c r="R452" s="384"/>
      <c r="S452" s="384"/>
      <c r="T452" s="384"/>
      <c r="U452" s="384"/>
      <c r="V452" s="384"/>
      <c r="W452" s="384"/>
      <c r="X452" s="384"/>
      <c r="Y452" s="384"/>
      <c r="Z452" s="384"/>
      <c r="AA452" s="384"/>
      <c r="AB452" s="384"/>
      <c r="AC452" s="384"/>
    </row>
    <row r="453" spans="1:29" s="405" customFormat="1" ht="27" hidden="1" customHeight="1">
      <c r="A453" s="422"/>
      <c r="B453" s="422"/>
      <c r="C453" s="422"/>
      <c r="D453" s="395"/>
      <c r="E453" s="396"/>
      <c r="F453" s="396"/>
      <c r="G453" s="396"/>
      <c r="H453" s="396"/>
      <c r="I453" s="396"/>
      <c r="J453" s="397"/>
      <c r="K453" s="397"/>
      <c r="L453" s="397"/>
      <c r="M453" s="682"/>
      <c r="O453" s="384"/>
      <c r="P453" s="384"/>
      <c r="Q453" s="384"/>
      <c r="R453" s="384"/>
      <c r="S453" s="384"/>
      <c r="T453" s="384"/>
      <c r="U453" s="384"/>
      <c r="V453" s="384"/>
      <c r="W453" s="384"/>
      <c r="X453" s="384"/>
      <c r="Y453" s="384"/>
      <c r="Z453" s="384"/>
      <c r="AA453" s="384"/>
      <c r="AB453" s="384"/>
      <c r="AC453" s="384"/>
    </row>
    <row r="454" spans="1:29" s="405" customFormat="1" ht="27" hidden="1" customHeight="1">
      <c r="A454" s="422"/>
      <c r="B454" s="422"/>
      <c r="C454" s="422"/>
      <c r="D454" s="395"/>
      <c r="E454" s="396"/>
      <c r="F454" s="396"/>
      <c r="G454" s="396"/>
      <c r="H454" s="396"/>
      <c r="I454" s="396"/>
      <c r="J454" s="397"/>
      <c r="K454" s="397"/>
      <c r="L454" s="397"/>
      <c r="M454" s="682"/>
      <c r="O454" s="384"/>
      <c r="P454" s="384"/>
      <c r="Q454" s="384"/>
      <c r="R454" s="384"/>
      <c r="S454" s="384"/>
      <c r="T454" s="384"/>
      <c r="U454" s="384"/>
      <c r="V454" s="384"/>
      <c r="W454" s="384"/>
      <c r="X454" s="384"/>
      <c r="Y454" s="384"/>
      <c r="Z454" s="384"/>
      <c r="AA454" s="384"/>
      <c r="AB454" s="384"/>
      <c r="AC454" s="384"/>
    </row>
    <row r="455" spans="1:29" s="405" customFormat="1" ht="27" hidden="1" customHeight="1">
      <c r="A455" s="422"/>
      <c r="B455" s="765"/>
      <c r="C455" s="765"/>
      <c r="D455" s="426"/>
      <c r="E455" s="427"/>
      <c r="F455" s="427"/>
      <c r="G455" s="427"/>
      <c r="H455" s="397"/>
      <c r="I455" s="397"/>
      <c r="J455" s="397"/>
      <c r="K455" s="397"/>
      <c r="L455" s="397"/>
      <c r="M455" s="682"/>
      <c r="O455" s="384"/>
      <c r="P455" s="384"/>
      <c r="Q455" s="384"/>
      <c r="R455" s="384"/>
      <c r="S455" s="384"/>
      <c r="T455" s="384"/>
      <c r="U455" s="384"/>
      <c r="V455" s="384"/>
      <c r="W455" s="384"/>
      <c r="X455" s="384"/>
      <c r="Y455" s="384"/>
      <c r="Z455" s="384"/>
      <c r="AA455" s="384"/>
      <c r="AB455" s="384"/>
      <c r="AC455" s="384"/>
    </row>
    <row r="456" spans="1:29" s="405" customFormat="1" ht="27" hidden="1" customHeight="1">
      <c r="A456" s="422"/>
      <c r="B456" s="766"/>
      <c r="C456" s="766"/>
      <c r="D456" s="428"/>
      <c r="E456" s="429"/>
      <c r="F456" s="429"/>
      <c r="G456" s="429"/>
      <c r="H456" s="397"/>
      <c r="I456" s="423"/>
      <c r="J456" s="397"/>
      <c r="K456" s="397"/>
      <c r="L456" s="397"/>
      <c r="M456" s="682"/>
      <c r="O456" s="384"/>
      <c r="P456" s="384"/>
      <c r="Q456" s="384"/>
      <c r="R456" s="384"/>
      <c r="S456" s="384"/>
      <c r="T456" s="384"/>
      <c r="U456" s="384"/>
      <c r="V456" s="384"/>
      <c r="W456" s="384"/>
      <c r="X456" s="384"/>
      <c r="Y456" s="384"/>
      <c r="Z456" s="384"/>
      <c r="AA456" s="384"/>
      <c r="AB456" s="384"/>
      <c r="AC456" s="384"/>
    </row>
    <row r="457" spans="1:29" s="405" customFormat="1" ht="27" hidden="1" customHeight="1">
      <c r="A457" s="422"/>
      <c r="B457" s="766"/>
      <c r="C457" s="766"/>
      <c r="D457" s="428"/>
      <c r="E457" s="429"/>
      <c r="F457" s="429"/>
      <c r="G457" s="429"/>
      <c r="H457" s="397"/>
      <c r="I457" s="397"/>
      <c r="J457" s="397"/>
      <c r="K457" s="397"/>
      <c r="L457" s="397"/>
      <c r="M457" s="682"/>
      <c r="O457" s="384"/>
      <c r="P457" s="384"/>
      <c r="Q457" s="384"/>
      <c r="R457" s="384"/>
      <c r="S457" s="384"/>
      <c r="T457" s="384"/>
      <c r="U457" s="384"/>
      <c r="V457" s="384"/>
      <c r="W457" s="384"/>
      <c r="X457" s="384"/>
      <c r="Y457" s="384"/>
      <c r="Z457" s="384"/>
      <c r="AA457" s="384"/>
      <c r="AB457" s="384"/>
      <c r="AC457" s="384"/>
    </row>
    <row r="458" spans="1:29" s="405" customFormat="1" ht="27" hidden="1" customHeight="1">
      <c r="A458" s="422"/>
      <c r="B458" s="766"/>
      <c r="C458" s="766"/>
      <c r="D458" s="428"/>
      <c r="E458" s="429"/>
      <c r="F458" s="429"/>
      <c r="G458" s="429"/>
      <c r="H458" s="397"/>
      <c r="I458" s="397"/>
      <c r="J458" s="397"/>
      <c r="K458" s="397"/>
      <c r="L458" s="397"/>
      <c r="M458" s="682"/>
      <c r="O458" s="384"/>
      <c r="P458" s="384"/>
      <c r="Q458" s="384"/>
      <c r="R458" s="384"/>
      <c r="S458" s="384"/>
      <c r="T458" s="384"/>
      <c r="U458" s="384"/>
      <c r="V458" s="384"/>
      <c r="W458" s="384"/>
      <c r="X458" s="384"/>
      <c r="Y458" s="384"/>
      <c r="Z458" s="384"/>
      <c r="AA458" s="384"/>
      <c r="AB458" s="384"/>
      <c r="AC458" s="384"/>
    </row>
    <row r="459" spans="1:29" s="405" customFormat="1" ht="27" hidden="1" customHeight="1">
      <c r="A459" s="422"/>
      <c r="B459" s="766"/>
      <c r="C459" s="766"/>
      <c r="D459" s="428"/>
      <c r="E459" s="429"/>
      <c r="F459" s="429"/>
      <c r="G459" s="429"/>
      <c r="H459" s="397"/>
      <c r="I459" s="397"/>
      <c r="J459" s="397"/>
      <c r="K459" s="397"/>
      <c r="L459" s="397"/>
      <c r="M459" s="682"/>
      <c r="O459" s="384"/>
      <c r="P459" s="384"/>
      <c r="Q459" s="384"/>
      <c r="R459" s="384"/>
      <c r="S459" s="384"/>
      <c r="T459" s="384"/>
      <c r="U459" s="384"/>
      <c r="V459" s="384"/>
      <c r="W459" s="384"/>
      <c r="X459" s="384"/>
      <c r="Y459" s="384"/>
      <c r="Z459" s="384"/>
      <c r="AA459" s="384"/>
      <c r="AB459" s="384"/>
      <c r="AC459" s="384"/>
    </row>
    <row r="460" spans="1:29" s="405" customFormat="1" ht="27" hidden="1" customHeight="1">
      <c r="A460" s="422"/>
      <c r="B460" s="766"/>
      <c r="C460" s="766"/>
      <c r="D460" s="428"/>
      <c r="E460" s="429"/>
      <c r="F460" s="429"/>
      <c r="G460" s="429"/>
      <c r="H460" s="397"/>
      <c r="I460" s="424"/>
      <c r="J460" s="397"/>
      <c r="K460" s="397"/>
      <c r="L460" s="397"/>
      <c r="M460" s="682"/>
      <c r="O460" s="384"/>
      <c r="P460" s="384"/>
      <c r="Q460" s="384"/>
      <c r="R460" s="384"/>
      <c r="S460" s="384"/>
      <c r="T460" s="384"/>
      <c r="U460" s="384"/>
      <c r="V460" s="384"/>
      <c r="W460" s="384"/>
      <c r="X460" s="384"/>
      <c r="Y460" s="384"/>
      <c r="Z460" s="384"/>
      <c r="AA460" s="384"/>
      <c r="AB460" s="384"/>
      <c r="AC460" s="384"/>
    </row>
    <row r="461" spans="1:29" s="405" customFormat="1" ht="27" hidden="1" customHeight="1">
      <c r="A461" s="422"/>
      <c r="B461" s="766"/>
      <c r="C461" s="766"/>
      <c r="D461" s="428"/>
      <c r="E461" s="429"/>
      <c r="F461" s="429"/>
      <c r="G461" s="429"/>
      <c r="H461" s="406"/>
      <c r="I461" s="425"/>
      <c r="J461" s="406"/>
      <c r="K461" s="406"/>
      <c r="L461" s="406"/>
      <c r="M461" s="684"/>
      <c r="O461" s="384"/>
      <c r="P461" s="384"/>
      <c r="Q461" s="384"/>
      <c r="R461" s="384"/>
      <c r="S461" s="384"/>
      <c r="T461" s="384"/>
      <c r="U461" s="384"/>
      <c r="V461" s="384"/>
      <c r="W461" s="384"/>
      <c r="X461" s="384"/>
      <c r="Y461" s="384"/>
      <c r="Z461" s="384"/>
      <c r="AA461" s="384"/>
      <c r="AB461" s="384"/>
      <c r="AC461" s="384"/>
    </row>
    <row r="462" spans="1:29" s="405" customFormat="1" ht="27" hidden="1" customHeight="1">
      <c r="A462" s="422"/>
      <c r="B462" s="766"/>
      <c r="C462" s="766"/>
      <c r="D462" s="428"/>
      <c r="E462" s="429"/>
      <c r="F462" s="429"/>
      <c r="G462" s="429"/>
      <c r="H462" s="406"/>
      <c r="I462" s="406"/>
      <c r="J462" s="406"/>
      <c r="K462" s="406"/>
      <c r="L462" s="406"/>
      <c r="M462" s="684"/>
      <c r="O462" s="384"/>
      <c r="P462" s="384"/>
      <c r="Q462" s="384"/>
      <c r="R462" s="384"/>
      <c r="S462" s="384"/>
      <c r="T462" s="384"/>
      <c r="U462" s="384"/>
      <c r="V462" s="384"/>
      <c r="W462" s="384"/>
      <c r="X462" s="384"/>
      <c r="Y462" s="384"/>
      <c r="Z462" s="384"/>
      <c r="AA462" s="384"/>
      <c r="AB462" s="384"/>
      <c r="AC462" s="384"/>
    </row>
    <row r="463" spans="1:29" s="405" customFormat="1" ht="27" hidden="1" customHeight="1">
      <c r="A463" s="422"/>
      <c r="B463" s="766"/>
      <c r="C463" s="766"/>
      <c r="D463" s="428"/>
      <c r="E463" s="429"/>
      <c r="F463" s="429"/>
      <c r="G463" s="429"/>
      <c r="H463" s="406"/>
      <c r="I463" s="406"/>
      <c r="J463" s="406"/>
      <c r="K463" s="406"/>
      <c r="L463" s="406"/>
      <c r="M463" s="684"/>
      <c r="O463" s="384"/>
      <c r="P463" s="384"/>
      <c r="Q463" s="384"/>
      <c r="R463" s="384"/>
      <c r="S463" s="384"/>
      <c r="T463" s="384"/>
      <c r="U463" s="384"/>
      <c r="V463" s="384"/>
      <c r="W463" s="384"/>
      <c r="X463" s="384"/>
      <c r="Y463" s="384"/>
      <c r="Z463" s="384"/>
      <c r="AA463" s="384"/>
      <c r="AB463" s="384"/>
      <c r="AC463" s="384"/>
    </row>
    <row r="464" spans="1:29" s="405" customFormat="1" ht="27" hidden="1" customHeight="1">
      <c r="A464" s="422"/>
      <c r="B464" s="766"/>
      <c r="C464" s="766"/>
      <c r="D464" s="428"/>
      <c r="E464" s="429"/>
      <c r="F464" s="429"/>
      <c r="G464" s="429"/>
      <c r="H464" s="406"/>
      <c r="I464" s="406"/>
      <c r="J464" s="406"/>
      <c r="K464" s="406"/>
      <c r="L464" s="406"/>
      <c r="M464" s="684"/>
      <c r="O464" s="384"/>
      <c r="P464" s="384"/>
      <c r="Q464" s="384"/>
      <c r="R464" s="384"/>
      <c r="S464" s="384"/>
      <c r="T464" s="384"/>
      <c r="U464" s="384"/>
      <c r="V464" s="384"/>
      <c r="W464" s="384"/>
      <c r="X464" s="384"/>
      <c r="Y464" s="384"/>
      <c r="Z464" s="384"/>
      <c r="AA464" s="384"/>
      <c r="AB464" s="384"/>
      <c r="AC464" s="384"/>
    </row>
    <row r="465" spans="1:29" s="405" customFormat="1" ht="27" hidden="1" customHeight="1">
      <c r="A465" s="422"/>
      <c r="B465" s="766"/>
      <c r="C465" s="766"/>
      <c r="D465" s="428"/>
      <c r="E465" s="429"/>
      <c r="F465" s="429"/>
      <c r="G465" s="429"/>
      <c r="H465" s="406"/>
      <c r="I465" s="406"/>
      <c r="J465" s="406"/>
      <c r="K465" s="406"/>
      <c r="L465" s="406"/>
      <c r="M465" s="684"/>
      <c r="O465" s="384"/>
      <c r="P465" s="384"/>
      <c r="Q465" s="384"/>
      <c r="R465" s="384"/>
      <c r="S465" s="384"/>
      <c r="T465" s="384"/>
      <c r="U465" s="384"/>
      <c r="V465" s="384"/>
      <c r="W465" s="384"/>
      <c r="X465" s="384"/>
      <c r="Y465" s="384"/>
      <c r="Z465" s="384"/>
      <c r="AA465" s="384"/>
      <c r="AB465" s="384"/>
      <c r="AC465" s="384"/>
    </row>
    <row r="466" spans="1:29" s="405" customFormat="1" ht="27" hidden="1" customHeight="1">
      <c r="A466" s="422"/>
      <c r="B466" s="766"/>
      <c r="C466" s="766"/>
      <c r="D466" s="428"/>
      <c r="E466" s="429"/>
      <c r="F466" s="429"/>
      <c r="G466" s="429"/>
      <c r="H466" s="406"/>
      <c r="I466" s="406"/>
      <c r="J466" s="406"/>
      <c r="K466" s="406"/>
      <c r="L466" s="406"/>
      <c r="M466" s="684"/>
      <c r="O466" s="384"/>
      <c r="P466" s="384"/>
      <c r="Q466" s="384"/>
      <c r="R466" s="384"/>
      <c r="S466" s="384"/>
      <c r="T466" s="384"/>
      <c r="U466" s="384"/>
      <c r="V466" s="384"/>
      <c r="W466" s="384"/>
      <c r="X466" s="384"/>
      <c r="Y466" s="384"/>
      <c r="Z466" s="384"/>
      <c r="AA466" s="384"/>
      <c r="AB466" s="384"/>
      <c r="AC466" s="384"/>
    </row>
    <row r="467" spans="1:29" s="405" customFormat="1" ht="27" hidden="1" customHeight="1">
      <c r="A467" s="422"/>
      <c r="B467" s="766"/>
      <c r="C467" s="766"/>
      <c r="D467" s="428"/>
      <c r="E467" s="429"/>
      <c r="F467" s="429"/>
      <c r="G467" s="429"/>
      <c r="H467" s="406"/>
      <c r="I467" s="406"/>
      <c r="J467" s="406"/>
      <c r="K467" s="406"/>
      <c r="L467" s="406"/>
      <c r="M467" s="684"/>
      <c r="O467" s="384"/>
      <c r="P467" s="384"/>
      <c r="Q467" s="384"/>
      <c r="R467" s="384"/>
      <c r="S467" s="384"/>
      <c r="T467" s="384"/>
      <c r="U467" s="384"/>
      <c r="V467" s="384"/>
      <c r="W467" s="384"/>
      <c r="X467" s="384"/>
      <c r="Y467" s="384"/>
      <c r="Z467" s="384"/>
      <c r="AA467" s="384"/>
      <c r="AB467" s="384"/>
      <c r="AC467" s="384"/>
    </row>
    <row r="468" spans="1:29" s="405" customFormat="1" ht="27" hidden="1" customHeight="1">
      <c r="A468" s="1091" t="s">
        <v>38</v>
      </c>
      <c r="B468" s="1092"/>
      <c r="C468" s="1092"/>
      <c r="D468" s="1092"/>
      <c r="E468" s="1093"/>
      <c r="F468" s="403"/>
      <c r="G468" s="403">
        <f>SUM(G448:G467)</f>
        <v>0</v>
      </c>
      <c r="H468" s="404"/>
      <c r="I468" s="404"/>
      <c r="J468" s="404"/>
      <c r="K468" s="404"/>
      <c r="L468" s="404"/>
      <c r="M468" s="683"/>
      <c r="O468" s="384"/>
      <c r="P468" s="384"/>
      <c r="Q468" s="384"/>
      <c r="R468" s="384"/>
      <c r="S468" s="384"/>
      <c r="T468" s="384"/>
      <c r="U468" s="384"/>
      <c r="V468" s="384"/>
      <c r="W468" s="384"/>
      <c r="X468" s="384"/>
      <c r="Y468" s="384"/>
      <c r="Z468" s="384"/>
      <c r="AA468" s="384"/>
      <c r="AB468" s="384"/>
      <c r="AC468" s="384"/>
    </row>
    <row r="469" spans="1:29" s="405" customFormat="1" ht="27" hidden="1" customHeight="1">
      <c r="A469" s="422"/>
      <c r="B469" s="422"/>
      <c r="C469" s="422"/>
      <c r="D469" s="395"/>
      <c r="E469" s="396"/>
      <c r="F469" s="396"/>
      <c r="G469" s="396"/>
      <c r="H469" s="396"/>
      <c r="I469" s="396"/>
      <c r="J469" s="397"/>
      <c r="K469" s="397"/>
      <c r="L469" s="397"/>
      <c r="M469" s="682"/>
      <c r="O469" s="384"/>
      <c r="P469" s="384"/>
      <c r="Q469" s="384"/>
      <c r="R469" s="384"/>
      <c r="S469" s="384"/>
      <c r="T469" s="384"/>
      <c r="U469" s="384"/>
      <c r="V469" s="384"/>
      <c r="W469" s="384"/>
      <c r="X469" s="384"/>
      <c r="Y469" s="384"/>
      <c r="Z469" s="384"/>
      <c r="AA469" s="384"/>
      <c r="AB469" s="384"/>
      <c r="AC469" s="384"/>
    </row>
    <row r="470" spans="1:29" s="405" customFormat="1" ht="27" hidden="1" customHeight="1">
      <c r="A470" s="422"/>
      <c r="B470" s="422"/>
      <c r="C470" s="422"/>
      <c r="D470" s="400"/>
      <c r="E470" s="396"/>
      <c r="F470" s="396"/>
      <c r="G470" s="396"/>
      <c r="H470" s="396"/>
      <c r="I470" s="396"/>
      <c r="J470" s="404"/>
      <c r="K470" s="404"/>
      <c r="L470" s="404"/>
      <c r="M470" s="683"/>
      <c r="O470" s="384"/>
      <c r="P470" s="384"/>
      <c r="Q470" s="384"/>
      <c r="R470" s="384"/>
      <c r="S470" s="384"/>
      <c r="T470" s="384"/>
      <c r="U470" s="384"/>
      <c r="V470" s="384"/>
      <c r="W470" s="384"/>
      <c r="X470" s="384"/>
      <c r="Y470" s="384"/>
      <c r="Z470" s="384"/>
      <c r="AA470" s="384"/>
      <c r="AB470" s="384"/>
      <c r="AC470" s="384"/>
    </row>
    <row r="471" spans="1:29" s="405" customFormat="1" ht="27" hidden="1" customHeight="1">
      <c r="A471" s="422"/>
      <c r="B471" s="422"/>
      <c r="C471" s="422"/>
      <c r="D471" s="395"/>
      <c r="E471" s="396"/>
      <c r="F471" s="396"/>
      <c r="G471" s="396"/>
      <c r="H471" s="396"/>
      <c r="I471" s="396"/>
      <c r="J471" s="406"/>
      <c r="K471" s="406"/>
      <c r="L471" s="406"/>
      <c r="M471" s="684"/>
      <c r="O471" s="384"/>
      <c r="P471" s="384"/>
      <c r="Q471" s="384"/>
      <c r="R471" s="384"/>
      <c r="S471" s="384"/>
      <c r="T471" s="384"/>
      <c r="U471" s="384"/>
      <c r="V471" s="384"/>
      <c r="W471" s="384"/>
      <c r="X471" s="384"/>
      <c r="Y471" s="384"/>
      <c r="Z471" s="384"/>
      <c r="AA471" s="384"/>
      <c r="AB471" s="384"/>
      <c r="AC471" s="384"/>
    </row>
    <row r="472" spans="1:29" s="405" customFormat="1" ht="27" hidden="1" customHeight="1">
      <c r="A472" s="422"/>
      <c r="B472" s="422"/>
      <c r="C472" s="422"/>
      <c r="D472" s="395"/>
      <c r="E472" s="396"/>
      <c r="F472" s="396"/>
      <c r="G472" s="396"/>
      <c r="H472" s="396"/>
      <c r="I472" s="396"/>
      <c r="J472" s="397"/>
      <c r="K472" s="397"/>
      <c r="L472" s="397"/>
      <c r="M472" s="682"/>
      <c r="O472" s="384"/>
      <c r="P472" s="384"/>
      <c r="Q472" s="384"/>
      <c r="R472" s="384"/>
      <c r="S472" s="384"/>
      <c r="T472" s="384"/>
      <c r="U472" s="384"/>
      <c r="V472" s="384"/>
      <c r="W472" s="384"/>
      <c r="X472" s="384"/>
      <c r="Y472" s="384"/>
      <c r="Z472" s="384"/>
      <c r="AA472" s="384"/>
      <c r="AB472" s="384"/>
      <c r="AC472" s="384"/>
    </row>
    <row r="473" spans="1:29" s="405" customFormat="1" ht="27" hidden="1" customHeight="1">
      <c r="A473" s="422"/>
      <c r="B473" s="422"/>
      <c r="C473" s="422"/>
      <c r="D473" s="395"/>
      <c r="E473" s="396"/>
      <c r="F473" s="396"/>
      <c r="G473" s="396"/>
      <c r="H473" s="396"/>
      <c r="I473" s="396"/>
      <c r="J473" s="397"/>
      <c r="K473" s="397"/>
      <c r="L473" s="397"/>
      <c r="M473" s="682"/>
      <c r="O473" s="384"/>
      <c r="P473" s="384"/>
      <c r="Q473" s="384"/>
      <c r="R473" s="384"/>
      <c r="S473" s="384"/>
      <c r="T473" s="384"/>
      <c r="U473" s="384"/>
      <c r="V473" s="384"/>
      <c r="W473" s="384"/>
      <c r="X473" s="384"/>
      <c r="Y473" s="384"/>
      <c r="Z473" s="384"/>
      <c r="AA473" s="384"/>
      <c r="AB473" s="384"/>
      <c r="AC473" s="384"/>
    </row>
    <row r="474" spans="1:29" s="405" customFormat="1" ht="27" hidden="1" customHeight="1">
      <c r="A474" s="422"/>
      <c r="B474" s="422"/>
      <c r="C474" s="422"/>
      <c r="D474" s="395"/>
      <c r="E474" s="396"/>
      <c r="F474" s="396"/>
      <c r="G474" s="396"/>
      <c r="H474" s="396"/>
      <c r="I474" s="396"/>
      <c r="J474" s="397"/>
      <c r="K474" s="397"/>
      <c r="L474" s="397"/>
      <c r="M474" s="682"/>
      <c r="O474" s="384"/>
      <c r="P474" s="384"/>
      <c r="Q474" s="384"/>
      <c r="R474" s="384"/>
      <c r="S474" s="384"/>
      <c r="T474" s="384"/>
      <c r="U474" s="384"/>
      <c r="V474" s="384"/>
      <c r="W474" s="384"/>
      <c r="X474" s="384"/>
      <c r="Y474" s="384"/>
      <c r="Z474" s="384"/>
      <c r="AA474" s="384"/>
      <c r="AB474" s="384"/>
      <c r="AC474" s="384"/>
    </row>
    <row r="475" spans="1:29" s="405" customFormat="1" ht="27" hidden="1" customHeight="1">
      <c r="A475" s="422"/>
      <c r="B475" s="422"/>
      <c r="C475" s="422"/>
      <c r="D475" s="395"/>
      <c r="E475" s="396"/>
      <c r="F475" s="396"/>
      <c r="G475" s="396"/>
      <c r="H475" s="396"/>
      <c r="I475" s="396"/>
      <c r="J475" s="397"/>
      <c r="K475" s="397"/>
      <c r="L475" s="397"/>
      <c r="M475" s="682"/>
      <c r="O475" s="384"/>
      <c r="P475" s="384"/>
      <c r="Q475" s="384"/>
      <c r="R475" s="384"/>
      <c r="S475" s="384"/>
      <c r="T475" s="384"/>
      <c r="U475" s="384"/>
      <c r="V475" s="384"/>
      <c r="W475" s="384"/>
      <c r="X475" s="384"/>
      <c r="Y475" s="384"/>
      <c r="Z475" s="384"/>
      <c r="AA475" s="384"/>
      <c r="AB475" s="384"/>
      <c r="AC475" s="384"/>
    </row>
    <row r="476" spans="1:29" s="405" customFormat="1" ht="27" hidden="1" customHeight="1">
      <c r="A476" s="422"/>
      <c r="B476" s="765"/>
      <c r="C476" s="765"/>
      <c r="D476" s="426"/>
      <c r="E476" s="427"/>
      <c r="F476" s="427"/>
      <c r="G476" s="427"/>
      <c r="H476" s="397"/>
      <c r="I476" s="397"/>
      <c r="J476" s="397"/>
      <c r="K476" s="397"/>
      <c r="L476" s="397"/>
      <c r="M476" s="682"/>
      <c r="O476" s="384"/>
      <c r="P476" s="384"/>
      <c r="Q476" s="384"/>
      <c r="R476" s="384"/>
      <c r="S476" s="384"/>
      <c r="T476" s="384"/>
      <c r="U476" s="384"/>
      <c r="V476" s="384"/>
      <c r="W476" s="384"/>
      <c r="X476" s="384"/>
      <c r="Y476" s="384"/>
      <c r="Z476" s="384"/>
      <c r="AA476" s="384"/>
      <c r="AB476" s="384"/>
      <c r="AC476" s="384"/>
    </row>
    <row r="477" spans="1:29" s="405" customFormat="1" ht="27" hidden="1" customHeight="1">
      <c r="A477" s="422"/>
      <c r="B477" s="766"/>
      <c r="C477" s="766"/>
      <c r="D477" s="428"/>
      <c r="E477" s="429"/>
      <c r="F477" s="429"/>
      <c r="G477" s="429"/>
      <c r="H477" s="397"/>
      <c r="I477" s="423"/>
      <c r="J477" s="397"/>
      <c r="K477" s="397"/>
      <c r="L477" s="397"/>
      <c r="M477" s="682"/>
      <c r="O477" s="384"/>
      <c r="P477" s="384"/>
      <c r="Q477" s="384"/>
      <c r="R477" s="384"/>
      <c r="S477" s="384"/>
      <c r="T477" s="384"/>
      <c r="U477" s="384"/>
      <c r="V477" s="384"/>
      <c r="W477" s="384"/>
      <c r="X477" s="384"/>
      <c r="Y477" s="384"/>
      <c r="Z477" s="384"/>
      <c r="AA477" s="384"/>
      <c r="AB477" s="384"/>
      <c r="AC477" s="384"/>
    </row>
    <row r="478" spans="1:29" s="405" customFormat="1" ht="27" hidden="1" customHeight="1">
      <c r="A478" s="422"/>
      <c r="B478" s="766"/>
      <c r="C478" s="766"/>
      <c r="D478" s="428"/>
      <c r="E478" s="429"/>
      <c r="F478" s="429"/>
      <c r="G478" s="429"/>
      <c r="H478" s="397"/>
      <c r="I478" s="397"/>
      <c r="J478" s="397"/>
      <c r="K478" s="397"/>
      <c r="L478" s="397"/>
      <c r="M478" s="682"/>
      <c r="O478" s="384"/>
      <c r="P478" s="384"/>
      <c r="Q478" s="384"/>
      <c r="R478" s="384"/>
      <c r="S478" s="384"/>
      <c r="T478" s="384"/>
      <c r="U478" s="384"/>
      <c r="V478" s="384"/>
      <c r="W478" s="384"/>
      <c r="X478" s="384"/>
      <c r="Y478" s="384"/>
      <c r="Z478" s="384"/>
      <c r="AA478" s="384"/>
      <c r="AB478" s="384"/>
      <c r="AC478" s="384"/>
    </row>
    <row r="479" spans="1:29" s="405" customFormat="1" ht="27" hidden="1" customHeight="1">
      <c r="A479" s="422"/>
      <c r="B479" s="766"/>
      <c r="C479" s="766"/>
      <c r="D479" s="428"/>
      <c r="E479" s="429"/>
      <c r="F479" s="429"/>
      <c r="G479" s="429"/>
      <c r="H479" s="397"/>
      <c r="I479" s="397"/>
      <c r="J479" s="397"/>
      <c r="K479" s="397"/>
      <c r="L479" s="397"/>
      <c r="M479" s="682"/>
      <c r="O479" s="384"/>
      <c r="P479" s="384"/>
      <c r="Q479" s="384"/>
      <c r="R479" s="384"/>
      <c r="S479" s="384"/>
      <c r="T479" s="384"/>
      <c r="U479" s="384"/>
      <c r="V479" s="384"/>
      <c r="W479" s="384"/>
      <c r="X479" s="384"/>
      <c r="Y479" s="384"/>
      <c r="Z479" s="384"/>
      <c r="AA479" s="384"/>
      <c r="AB479" s="384"/>
      <c r="AC479" s="384"/>
    </row>
    <row r="480" spans="1:29" s="405" customFormat="1" ht="27" hidden="1" customHeight="1">
      <c r="A480" s="422"/>
      <c r="B480" s="766"/>
      <c r="C480" s="766"/>
      <c r="D480" s="428"/>
      <c r="E480" s="429"/>
      <c r="F480" s="429"/>
      <c r="G480" s="429"/>
      <c r="H480" s="397"/>
      <c r="I480" s="397"/>
      <c r="J480" s="397"/>
      <c r="K480" s="397"/>
      <c r="L480" s="397"/>
      <c r="M480" s="682"/>
      <c r="O480" s="384"/>
      <c r="P480" s="384"/>
      <c r="Q480" s="384"/>
      <c r="R480" s="384"/>
      <c r="S480" s="384"/>
      <c r="T480" s="384"/>
      <c r="U480" s="384"/>
      <c r="V480" s="384"/>
      <c r="W480" s="384"/>
      <c r="X480" s="384"/>
      <c r="Y480" s="384"/>
      <c r="Z480" s="384"/>
      <c r="AA480" s="384"/>
      <c r="AB480" s="384"/>
      <c r="AC480" s="384"/>
    </row>
    <row r="481" spans="1:29" s="405" customFormat="1" ht="27" hidden="1" customHeight="1">
      <c r="A481" s="422"/>
      <c r="B481" s="766"/>
      <c r="C481" s="766"/>
      <c r="D481" s="428"/>
      <c r="E481" s="429"/>
      <c r="F481" s="429"/>
      <c r="G481" s="429"/>
      <c r="H481" s="397"/>
      <c r="I481" s="424"/>
      <c r="J481" s="397"/>
      <c r="K481" s="397"/>
      <c r="L481" s="397"/>
      <c r="M481" s="682"/>
      <c r="O481" s="384"/>
      <c r="P481" s="384"/>
      <c r="Q481" s="384"/>
      <c r="R481" s="384"/>
      <c r="S481" s="384"/>
      <c r="T481" s="384"/>
      <c r="U481" s="384"/>
      <c r="V481" s="384"/>
      <c r="W481" s="384"/>
      <c r="X481" s="384"/>
      <c r="Y481" s="384"/>
      <c r="Z481" s="384"/>
      <c r="AA481" s="384"/>
      <c r="AB481" s="384"/>
      <c r="AC481" s="384"/>
    </row>
    <row r="482" spans="1:29" s="405" customFormat="1" ht="27" hidden="1" customHeight="1">
      <c r="A482" s="422"/>
      <c r="B482" s="766"/>
      <c r="C482" s="766"/>
      <c r="D482" s="428"/>
      <c r="E482" s="429"/>
      <c r="F482" s="429"/>
      <c r="G482" s="429"/>
      <c r="H482" s="406"/>
      <c r="I482" s="425"/>
      <c r="J482" s="406"/>
      <c r="K482" s="406"/>
      <c r="L482" s="406"/>
      <c r="M482" s="684"/>
      <c r="O482" s="384"/>
      <c r="P482" s="384"/>
      <c r="Q482" s="384"/>
      <c r="R482" s="384"/>
      <c r="S482" s="384"/>
      <c r="T482" s="384"/>
      <c r="U482" s="384"/>
      <c r="V482" s="384"/>
      <c r="W482" s="384"/>
      <c r="X482" s="384"/>
      <c r="Y482" s="384"/>
      <c r="Z482" s="384"/>
      <c r="AA482" s="384"/>
      <c r="AB482" s="384"/>
      <c r="AC482" s="384"/>
    </row>
    <row r="483" spans="1:29" s="405" customFormat="1" ht="27" hidden="1" customHeight="1">
      <c r="A483" s="422"/>
      <c r="B483" s="766"/>
      <c r="C483" s="766"/>
      <c r="D483" s="428"/>
      <c r="E483" s="429"/>
      <c r="F483" s="429"/>
      <c r="G483" s="429"/>
      <c r="H483" s="406"/>
      <c r="I483" s="406"/>
      <c r="J483" s="406"/>
      <c r="K483" s="406"/>
      <c r="L483" s="406"/>
      <c r="M483" s="684"/>
      <c r="O483" s="384"/>
      <c r="P483" s="384"/>
      <c r="Q483" s="384"/>
      <c r="R483" s="384"/>
      <c r="S483" s="384"/>
      <c r="T483" s="384"/>
      <c r="U483" s="384"/>
      <c r="V483" s="384"/>
      <c r="W483" s="384"/>
      <c r="X483" s="384"/>
      <c r="Y483" s="384"/>
      <c r="Z483" s="384"/>
      <c r="AA483" s="384"/>
      <c r="AB483" s="384"/>
      <c r="AC483" s="384"/>
    </row>
    <row r="484" spans="1:29" s="405" customFormat="1" ht="27" hidden="1" customHeight="1">
      <c r="A484" s="422"/>
      <c r="B484" s="766"/>
      <c r="C484" s="766"/>
      <c r="D484" s="428"/>
      <c r="E484" s="429"/>
      <c r="F484" s="429"/>
      <c r="G484" s="429"/>
      <c r="H484" s="406"/>
      <c r="I484" s="406"/>
      <c r="J484" s="406"/>
      <c r="K484" s="406"/>
      <c r="L484" s="406"/>
      <c r="M484" s="684"/>
      <c r="O484" s="384"/>
      <c r="P484" s="384"/>
      <c r="Q484" s="384"/>
      <c r="R484" s="384"/>
      <c r="S484" s="384"/>
      <c r="T484" s="384"/>
      <c r="U484" s="384"/>
      <c r="V484" s="384"/>
      <c r="W484" s="384"/>
      <c r="X484" s="384"/>
      <c r="Y484" s="384"/>
      <c r="Z484" s="384"/>
      <c r="AA484" s="384"/>
      <c r="AB484" s="384"/>
      <c r="AC484" s="384"/>
    </row>
    <row r="485" spans="1:29" s="405" customFormat="1" ht="27" hidden="1" customHeight="1">
      <c r="A485" s="422"/>
      <c r="B485" s="766"/>
      <c r="C485" s="766"/>
      <c r="D485" s="428"/>
      <c r="E485" s="429"/>
      <c r="F485" s="429"/>
      <c r="G485" s="429"/>
      <c r="H485" s="406"/>
      <c r="I485" s="406"/>
      <c r="J485" s="406"/>
      <c r="K485" s="406"/>
      <c r="L485" s="406"/>
      <c r="M485" s="684"/>
      <c r="O485" s="384"/>
      <c r="P485" s="384"/>
      <c r="Q485" s="384"/>
      <c r="R485" s="384"/>
      <c r="S485" s="384"/>
      <c r="T485" s="384"/>
      <c r="U485" s="384"/>
      <c r="V485" s="384"/>
      <c r="W485" s="384"/>
      <c r="X485" s="384"/>
      <c r="Y485" s="384"/>
      <c r="Z485" s="384"/>
      <c r="AA485" s="384"/>
      <c r="AB485" s="384"/>
      <c r="AC485" s="384"/>
    </row>
    <row r="486" spans="1:29" s="405" customFormat="1" ht="27" hidden="1" customHeight="1">
      <c r="A486" s="422"/>
      <c r="B486" s="766"/>
      <c r="C486" s="766"/>
      <c r="D486" s="428"/>
      <c r="E486" s="429"/>
      <c r="F486" s="429"/>
      <c r="G486" s="429"/>
      <c r="H486" s="406"/>
      <c r="I486" s="406"/>
      <c r="J486" s="406"/>
      <c r="K486" s="406"/>
      <c r="L486" s="406"/>
      <c r="M486" s="684"/>
      <c r="O486" s="384"/>
      <c r="P486" s="384"/>
      <c r="Q486" s="384"/>
      <c r="R486" s="384"/>
      <c r="S486" s="384"/>
      <c r="T486" s="384"/>
      <c r="U486" s="384"/>
      <c r="V486" s="384"/>
      <c r="W486" s="384"/>
      <c r="X486" s="384"/>
      <c r="Y486" s="384"/>
      <c r="Z486" s="384"/>
      <c r="AA486" s="384"/>
      <c r="AB486" s="384"/>
      <c r="AC486" s="384"/>
    </row>
    <row r="487" spans="1:29" s="405" customFormat="1" ht="27" hidden="1" customHeight="1">
      <c r="A487" s="422"/>
      <c r="B487" s="766"/>
      <c r="C487" s="766"/>
      <c r="D487" s="428"/>
      <c r="E487" s="429"/>
      <c r="F487" s="429"/>
      <c r="G487" s="429"/>
      <c r="H487" s="406"/>
      <c r="I487" s="406"/>
      <c r="J487" s="406"/>
      <c r="K487" s="406"/>
      <c r="L487" s="406"/>
      <c r="M487" s="684"/>
      <c r="O487" s="384"/>
      <c r="P487" s="384"/>
      <c r="Q487" s="384"/>
      <c r="R487" s="384"/>
      <c r="S487" s="384"/>
      <c r="T487" s="384"/>
      <c r="U487" s="384"/>
      <c r="V487" s="384"/>
      <c r="W487" s="384"/>
      <c r="X487" s="384"/>
      <c r="Y487" s="384"/>
      <c r="Z487" s="384"/>
      <c r="AA487" s="384"/>
      <c r="AB487" s="384"/>
      <c r="AC487" s="384"/>
    </row>
    <row r="488" spans="1:29" s="405" customFormat="1" ht="27" hidden="1" customHeight="1">
      <c r="A488" s="422"/>
      <c r="B488" s="766"/>
      <c r="C488" s="766"/>
      <c r="D488" s="428"/>
      <c r="E488" s="429"/>
      <c r="F488" s="429"/>
      <c r="G488" s="429"/>
      <c r="H488" s="406"/>
      <c r="I488" s="406"/>
      <c r="J488" s="406"/>
      <c r="K488" s="406"/>
      <c r="L488" s="406"/>
      <c r="M488" s="684"/>
      <c r="O488" s="384"/>
      <c r="P488" s="384"/>
      <c r="Q488" s="384"/>
      <c r="R488" s="384"/>
      <c r="S488" s="384"/>
      <c r="T488" s="384"/>
      <c r="U488" s="384"/>
      <c r="V488" s="384"/>
      <c r="W488" s="384"/>
      <c r="X488" s="384"/>
      <c r="Y488" s="384"/>
      <c r="Z488" s="384"/>
      <c r="AA488" s="384"/>
      <c r="AB488" s="384"/>
      <c r="AC488" s="384"/>
    </row>
    <row r="489" spans="1:29" s="405" customFormat="1" ht="27" hidden="1" customHeight="1">
      <c r="A489" s="1091" t="s">
        <v>38</v>
      </c>
      <c r="B489" s="1092"/>
      <c r="C489" s="1092"/>
      <c r="D489" s="1092"/>
      <c r="E489" s="1093"/>
      <c r="F489" s="403"/>
      <c r="G489" s="403">
        <f>SUM(G469:G488)</f>
        <v>0</v>
      </c>
      <c r="H489" s="404"/>
      <c r="I489" s="404"/>
      <c r="J489" s="404"/>
      <c r="K489" s="404"/>
      <c r="L489" s="404"/>
      <c r="M489" s="683"/>
      <c r="O489" s="384"/>
      <c r="P489" s="384"/>
      <c r="Q489" s="384"/>
      <c r="R489" s="384"/>
      <c r="S489" s="384"/>
      <c r="T489" s="384"/>
      <c r="U489" s="384"/>
      <c r="V489" s="384"/>
      <c r="W489" s="384"/>
      <c r="X489" s="384"/>
      <c r="Y489" s="384"/>
      <c r="Z489" s="384"/>
      <c r="AA489" s="384"/>
      <c r="AB489" s="384"/>
      <c r="AC489" s="384"/>
    </row>
    <row r="490" spans="1:29" s="405" customFormat="1" ht="27" hidden="1" customHeight="1">
      <c r="A490" s="422"/>
      <c r="B490" s="422"/>
      <c r="C490" s="422"/>
      <c r="D490" s="395"/>
      <c r="E490" s="396"/>
      <c r="F490" s="396"/>
      <c r="G490" s="396"/>
      <c r="H490" s="396"/>
      <c r="I490" s="396"/>
      <c r="J490" s="397"/>
      <c r="K490" s="397"/>
      <c r="L490" s="397"/>
      <c r="M490" s="682"/>
      <c r="O490" s="384"/>
      <c r="P490" s="384"/>
      <c r="Q490" s="384"/>
      <c r="R490" s="384"/>
      <c r="S490" s="384"/>
      <c r="T490" s="384"/>
      <c r="U490" s="384"/>
      <c r="V490" s="384"/>
      <c r="W490" s="384"/>
      <c r="X490" s="384"/>
      <c r="Y490" s="384"/>
      <c r="Z490" s="384"/>
      <c r="AA490" s="384"/>
      <c r="AB490" s="384"/>
      <c r="AC490" s="384"/>
    </row>
    <row r="491" spans="1:29" s="405" customFormat="1" ht="27" hidden="1" customHeight="1">
      <c r="A491" s="422"/>
      <c r="B491" s="422"/>
      <c r="C491" s="422"/>
      <c r="D491" s="400"/>
      <c r="E491" s="396"/>
      <c r="F491" s="396"/>
      <c r="G491" s="396"/>
      <c r="H491" s="396"/>
      <c r="I491" s="396"/>
      <c r="J491" s="404"/>
      <c r="K491" s="404"/>
      <c r="L491" s="404"/>
      <c r="M491" s="683"/>
      <c r="O491" s="384"/>
      <c r="P491" s="384"/>
      <c r="Q491" s="384"/>
      <c r="R491" s="384"/>
      <c r="S491" s="384"/>
      <c r="T491" s="384"/>
      <c r="U491" s="384"/>
      <c r="V491" s="384"/>
      <c r="W491" s="384"/>
      <c r="X491" s="384"/>
      <c r="Y491" s="384"/>
      <c r="Z491" s="384"/>
      <c r="AA491" s="384"/>
      <c r="AB491" s="384"/>
      <c r="AC491" s="384"/>
    </row>
    <row r="492" spans="1:29" s="405" customFormat="1" ht="27" hidden="1" customHeight="1">
      <c r="A492" s="422"/>
      <c r="B492" s="422"/>
      <c r="C492" s="422"/>
      <c r="D492" s="395"/>
      <c r="E492" s="396"/>
      <c r="F492" s="396"/>
      <c r="G492" s="396"/>
      <c r="H492" s="396"/>
      <c r="I492" s="396"/>
      <c r="J492" s="406"/>
      <c r="K492" s="406"/>
      <c r="L492" s="406"/>
      <c r="M492" s="684"/>
      <c r="O492" s="384"/>
      <c r="P492" s="384"/>
      <c r="Q492" s="384"/>
      <c r="R492" s="384"/>
      <c r="S492" s="384"/>
      <c r="T492" s="384"/>
      <c r="U492" s="384"/>
      <c r="V492" s="384"/>
      <c r="W492" s="384"/>
      <c r="X492" s="384"/>
      <c r="Y492" s="384"/>
      <c r="Z492" s="384"/>
      <c r="AA492" s="384"/>
      <c r="AB492" s="384"/>
      <c r="AC492" s="384"/>
    </row>
    <row r="493" spans="1:29" s="405" customFormat="1" ht="27" hidden="1" customHeight="1">
      <c r="A493" s="422"/>
      <c r="B493" s="422"/>
      <c r="C493" s="422"/>
      <c r="D493" s="395"/>
      <c r="E493" s="396"/>
      <c r="F493" s="396"/>
      <c r="G493" s="396"/>
      <c r="H493" s="396"/>
      <c r="I493" s="396"/>
      <c r="J493" s="397"/>
      <c r="K493" s="397"/>
      <c r="L493" s="397"/>
      <c r="M493" s="682"/>
      <c r="O493" s="384"/>
      <c r="P493" s="384"/>
      <c r="Q493" s="384"/>
      <c r="R493" s="384"/>
      <c r="S493" s="384"/>
      <c r="T493" s="384"/>
      <c r="U493" s="384"/>
      <c r="V493" s="384"/>
      <c r="W493" s="384"/>
      <c r="X493" s="384"/>
      <c r="Y493" s="384"/>
      <c r="Z493" s="384"/>
      <c r="AA493" s="384"/>
      <c r="AB493" s="384"/>
      <c r="AC493" s="384"/>
    </row>
    <row r="494" spans="1:29" s="405" customFormat="1" ht="27" hidden="1" customHeight="1">
      <c r="A494" s="422"/>
      <c r="B494" s="422"/>
      <c r="C494" s="422"/>
      <c r="D494" s="395"/>
      <c r="E494" s="396"/>
      <c r="F494" s="396"/>
      <c r="G494" s="396"/>
      <c r="H494" s="396"/>
      <c r="I494" s="396"/>
      <c r="J494" s="397"/>
      <c r="K494" s="397"/>
      <c r="L494" s="397"/>
      <c r="M494" s="682"/>
      <c r="O494" s="384"/>
      <c r="P494" s="384"/>
      <c r="Q494" s="384"/>
      <c r="R494" s="384"/>
      <c r="S494" s="384"/>
      <c r="T494" s="384"/>
      <c r="U494" s="384"/>
      <c r="V494" s="384"/>
      <c r="W494" s="384"/>
      <c r="X494" s="384"/>
      <c r="Y494" s="384"/>
      <c r="Z494" s="384"/>
      <c r="AA494" s="384"/>
      <c r="AB494" s="384"/>
      <c r="AC494" s="384"/>
    </row>
    <row r="495" spans="1:29" s="405" customFormat="1" ht="27" hidden="1" customHeight="1">
      <c r="A495" s="422"/>
      <c r="B495" s="422"/>
      <c r="C495" s="422"/>
      <c r="D495" s="395"/>
      <c r="E495" s="396"/>
      <c r="F495" s="396"/>
      <c r="G495" s="396"/>
      <c r="H495" s="396"/>
      <c r="I495" s="396"/>
      <c r="J495" s="397"/>
      <c r="K495" s="397"/>
      <c r="L495" s="397"/>
      <c r="M495" s="682"/>
      <c r="O495" s="384"/>
      <c r="P495" s="384"/>
      <c r="Q495" s="384"/>
      <c r="R495" s="384"/>
      <c r="S495" s="384"/>
      <c r="T495" s="384"/>
      <c r="U495" s="384"/>
      <c r="V495" s="384"/>
      <c r="W495" s="384"/>
      <c r="X495" s="384"/>
      <c r="Y495" s="384"/>
      <c r="Z495" s="384"/>
      <c r="AA495" s="384"/>
      <c r="AB495" s="384"/>
      <c r="AC495" s="384"/>
    </row>
    <row r="496" spans="1:29" s="405" customFormat="1" ht="27" hidden="1" customHeight="1">
      <c r="A496" s="422"/>
      <c r="B496" s="422"/>
      <c r="C496" s="422"/>
      <c r="D496" s="395"/>
      <c r="E496" s="396"/>
      <c r="F496" s="396"/>
      <c r="G496" s="396"/>
      <c r="H496" s="396"/>
      <c r="I496" s="396"/>
      <c r="J496" s="397"/>
      <c r="K496" s="397"/>
      <c r="L496" s="397"/>
      <c r="M496" s="682"/>
      <c r="O496" s="384"/>
      <c r="P496" s="384"/>
      <c r="Q496" s="384"/>
      <c r="R496" s="384"/>
      <c r="S496" s="384"/>
      <c r="T496" s="384"/>
      <c r="U496" s="384"/>
      <c r="V496" s="384"/>
      <c r="W496" s="384"/>
      <c r="X496" s="384"/>
      <c r="Y496" s="384"/>
      <c r="Z496" s="384"/>
      <c r="AA496" s="384"/>
      <c r="AB496" s="384"/>
      <c r="AC496" s="384"/>
    </row>
    <row r="497" spans="1:29" s="405" customFormat="1" ht="27" hidden="1" customHeight="1">
      <c r="A497" s="422"/>
      <c r="B497" s="765"/>
      <c r="C497" s="765"/>
      <c r="D497" s="426"/>
      <c r="E497" s="427"/>
      <c r="F497" s="427"/>
      <c r="G497" s="427"/>
      <c r="H497" s="397"/>
      <c r="I497" s="397"/>
      <c r="J497" s="397"/>
      <c r="K497" s="397"/>
      <c r="L497" s="397"/>
      <c r="M497" s="682"/>
      <c r="O497" s="384"/>
      <c r="P497" s="384"/>
      <c r="Q497" s="384"/>
      <c r="R497" s="384"/>
      <c r="S497" s="384"/>
      <c r="T497" s="384"/>
      <c r="U497" s="384"/>
      <c r="V497" s="384"/>
      <c r="W497" s="384"/>
      <c r="X497" s="384"/>
      <c r="Y497" s="384"/>
      <c r="Z497" s="384"/>
      <c r="AA497" s="384"/>
      <c r="AB497" s="384"/>
      <c r="AC497" s="384"/>
    </row>
    <row r="498" spans="1:29" s="405" customFormat="1" ht="27" hidden="1" customHeight="1">
      <c r="A498" s="422"/>
      <c r="B498" s="766"/>
      <c r="C498" s="766"/>
      <c r="D498" s="428"/>
      <c r="E498" s="429"/>
      <c r="F498" s="429"/>
      <c r="G498" s="429"/>
      <c r="H498" s="397"/>
      <c r="I498" s="423"/>
      <c r="J498" s="397"/>
      <c r="K498" s="397"/>
      <c r="L498" s="397"/>
      <c r="M498" s="682"/>
      <c r="O498" s="384"/>
      <c r="P498" s="384"/>
      <c r="Q498" s="384"/>
      <c r="R498" s="384"/>
      <c r="S498" s="384"/>
      <c r="T498" s="384"/>
      <c r="U498" s="384"/>
      <c r="V498" s="384"/>
      <c r="W498" s="384"/>
      <c r="X498" s="384"/>
      <c r="Y498" s="384"/>
      <c r="Z498" s="384"/>
      <c r="AA498" s="384"/>
      <c r="AB498" s="384"/>
      <c r="AC498" s="384"/>
    </row>
    <row r="499" spans="1:29" s="405" customFormat="1" ht="27" hidden="1" customHeight="1">
      <c r="A499" s="422"/>
      <c r="B499" s="766"/>
      <c r="C499" s="766"/>
      <c r="D499" s="428"/>
      <c r="E499" s="429"/>
      <c r="F499" s="429"/>
      <c r="G499" s="429"/>
      <c r="H499" s="397"/>
      <c r="I499" s="397"/>
      <c r="J499" s="397"/>
      <c r="K499" s="397"/>
      <c r="L499" s="397"/>
      <c r="M499" s="682"/>
      <c r="O499" s="384"/>
      <c r="P499" s="384"/>
      <c r="Q499" s="384"/>
      <c r="R499" s="384"/>
      <c r="S499" s="384"/>
      <c r="T499" s="384"/>
      <c r="U499" s="384"/>
      <c r="V499" s="384"/>
      <c r="W499" s="384"/>
      <c r="X499" s="384"/>
      <c r="Y499" s="384"/>
      <c r="Z499" s="384"/>
      <c r="AA499" s="384"/>
      <c r="AB499" s="384"/>
      <c r="AC499" s="384"/>
    </row>
    <row r="500" spans="1:29" s="405" customFormat="1" ht="27" hidden="1" customHeight="1">
      <c r="A500" s="422"/>
      <c r="B500" s="766"/>
      <c r="C500" s="766"/>
      <c r="D500" s="428"/>
      <c r="E500" s="429"/>
      <c r="F500" s="429"/>
      <c r="G500" s="429"/>
      <c r="H500" s="397"/>
      <c r="I500" s="397"/>
      <c r="J500" s="397"/>
      <c r="K500" s="397"/>
      <c r="L500" s="397"/>
      <c r="M500" s="682"/>
      <c r="O500" s="384"/>
      <c r="P500" s="384"/>
      <c r="Q500" s="384"/>
      <c r="R500" s="384"/>
      <c r="S500" s="384"/>
      <c r="T500" s="384"/>
      <c r="U500" s="384"/>
      <c r="V500" s="384"/>
      <c r="W500" s="384"/>
      <c r="X500" s="384"/>
      <c r="Y500" s="384"/>
      <c r="Z500" s="384"/>
      <c r="AA500" s="384"/>
      <c r="AB500" s="384"/>
      <c r="AC500" s="384"/>
    </row>
    <row r="501" spans="1:29" s="405" customFormat="1" ht="27" hidden="1" customHeight="1">
      <c r="A501" s="422"/>
      <c r="B501" s="766"/>
      <c r="C501" s="766"/>
      <c r="D501" s="428"/>
      <c r="E501" s="429"/>
      <c r="F501" s="429"/>
      <c r="G501" s="429"/>
      <c r="H501" s="397"/>
      <c r="I501" s="397"/>
      <c r="J501" s="397"/>
      <c r="K501" s="397"/>
      <c r="L501" s="397"/>
      <c r="M501" s="682"/>
      <c r="O501" s="384"/>
      <c r="P501" s="384"/>
      <c r="Q501" s="384"/>
      <c r="R501" s="384"/>
      <c r="S501" s="384"/>
      <c r="T501" s="384"/>
      <c r="U501" s="384"/>
      <c r="V501" s="384"/>
      <c r="W501" s="384"/>
      <c r="X501" s="384"/>
      <c r="Y501" s="384"/>
      <c r="Z501" s="384"/>
      <c r="AA501" s="384"/>
      <c r="AB501" s="384"/>
      <c r="AC501" s="384"/>
    </row>
    <row r="502" spans="1:29" s="405" customFormat="1" ht="27" hidden="1" customHeight="1">
      <c r="A502" s="422"/>
      <c r="B502" s="766"/>
      <c r="C502" s="766"/>
      <c r="D502" s="428"/>
      <c r="E502" s="429"/>
      <c r="F502" s="429"/>
      <c r="G502" s="429"/>
      <c r="H502" s="397"/>
      <c r="I502" s="424"/>
      <c r="J502" s="397"/>
      <c r="K502" s="397"/>
      <c r="L502" s="397"/>
      <c r="M502" s="682"/>
      <c r="O502" s="384"/>
      <c r="P502" s="384"/>
      <c r="Q502" s="384"/>
      <c r="R502" s="384"/>
      <c r="S502" s="384"/>
      <c r="T502" s="384"/>
      <c r="U502" s="384"/>
      <c r="V502" s="384"/>
      <c r="W502" s="384"/>
      <c r="X502" s="384"/>
      <c r="Y502" s="384"/>
      <c r="Z502" s="384"/>
      <c r="AA502" s="384"/>
      <c r="AB502" s="384"/>
      <c r="AC502" s="384"/>
    </row>
    <row r="503" spans="1:29" s="405" customFormat="1" ht="27" hidden="1" customHeight="1">
      <c r="A503" s="422"/>
      <c r="B503" s="766"/>
      <c r="C503" s="766"/>
      <c r="D503" s="428"/>
      <c r="E503" s="429"/>
      <c r="F503" s="429"/>
      <c r="G503" s="429"/>
      <c r="H503" s="406"/>
      <c r="I503" s="425"/>
      <c r="J503" s="406"/>
      <c r="K503" s="406"/>
      <c r="L503" s="406"/>
      <c r="M503" s="684"/>
      <c r="O503" s="384"/>
      <c r="P503" s="384"/>
      <c r="Q503" s="384"/>
      <c r="R503" s="384"/>
      <c r="S503" s="384"/>
      <c r="T503" s="384"/>
      <c r="U503" s="384"/>
      <c r="V503" s="384"/>
      <c r="W503" s="384"/>
      <c r="X503" s="384"/>
      <c r="Y503" s="384"/>
      <c r="Z503" s="384"/>
      <c r="AA503" s="384"/>
      <c r="AB503" s="384"/>
      <c r="AC503" s="384"/>
    </row>
    <row r="504" spans="1:29" s="405" customFormat="1" ht="27" hidden="1" customHeight="1">
      <c r="A504" s="422"/>
      <c r="B504" s="766"/>
      <c r="C504" s="766"/>
      <c r="D504" s="428"/>
      <c r="E504" s="429"/>
      <c r="F504" s="429"/>
      <c r="G504" s="429"/>
      <c r="H504" s="406"/>
      <c r="I504" s="406"/>
      <c r="J504" s="406"/>
      <c r="K504" s="406"/>
      <c r="L504" s="406"/>
      <c r="M504" s="684"/>
      <c r="O504" s="384"/>
      <c r="P504" s="384"/>
      <c r="Q504" s="384"/>
      <c r="R504" s="384"/>
      <c r="S504" s="384"/>
      <c r="T504" s="384"/>
      <c r="U504" s="384"/>
      <c r="V504" s="384"/>
      <c r="W504" s="384"/>
      <c r="X504" s="384"/>
      <c r="Y504" s="384"/>
      <c r="Z504" s="384"/>
      <c r="AA504" s="384"/>
      <c r="AB504" s="384"/>
      <c r="AC504" s="384"/>
    </row>
    <row r="505" spans="1:29" s="405" customFormat="1" ht="27" hidden="1" customHeight="1">
      <c r="A505" s="422"/>
      <c r="B505" s="766"/>
      <c r="C505" s="766"/>
      <c r="D505" s="428"/>
      <c r="E505" s="429"/>
      <c r="F505" s="429"/>
      <c r="G505" s="429"/>
      <c r="H505" s="406"/>
      <c r="I505" s="406"/>
      <c r="J505" s="406"/>
      <c r="K505" s="406"/>
      <c r="L505" s="406"/>
      <c r="M505" s="684"/>
      <c r="O505" s="384"/>
      <c r="P505" s="384"/>
      <c r="Q505" s="384"/>
      <c r="R505" s="384"/>
      <c r="S505" s="384"/>
      <c r="T505" s="384"/>
      <c r="U505" s="384"/>
      <c r="V505" s="384"/>
      <c r="W505" s="384"/>
      <c r="X505" s="384"/>
      <c r="Y505" s="384"/>
      <c r="Z505" s="384"/>
      <c r="AA505" s="384"/>
      <c r="AB505" s="384"/>
      <c r="AC505" s="384"/>
    </row>
    <row r="506" spans="1:29" s="405" customFormat="1" ht="27" hidden="1" customHeight="1">
      <c r="A506" s="422"/>
      <c r="B506" s="766"/>
      <c r="C506" s="766"/>
      <c r="D506" s="428"/>
      <c r="E506" s="429"/>
      <c r="F506" s="429"/>
      <c r="G506" s="429"/>
      <c r="H506" s="406"/>
      <c r="I506" s="406"/>
      <c r="J506" s="406"/>
      <c r="K506" s="406"/>
      <c r="L506" s="406"/>
      <c r="M506" s="684"/>
      <c r="O506" s="384"/>
      <c r="P506" s="384"/>
      <c r="Q506" s="384"/>
      <c r="R506" s="384"/>
      <c r="S506" s="384"/>
      <c r="T506" s="384"/>
      <c r="U506" s="384"/>
      <c r="V506" s="384"/>
      <c r="W506" s="384"/>
      <c r="X506" s="384"/>
      <c r="Y506" s="384"/>
      <c r="Z506" s="384"/>
      <c r="AA506" s="384"/>
      <c r="AB506" s="384"/>
      <c r="AC506" s="384"/>
    </row>
    <row r="507" spans="1:29" s="405" customFormat="1" ht="27" hidden="1" customHeight="1">
      <c r="A507" s="422"/>
      <c r="B507" s="766"/>
      <c r="C507" s="766"/>
      <c r="D507" s="428"/>
      <c r="E507" s="429"/>
      <c r="F507" s="429"/>
      <c r="G507" s="429"/>
      <c r="H507" s="406"/>
      <c r="I507" s="406"/>
      <c r="J507" s="406"/>
      <c r="K507" s="406"/>
      <c r="L507" s="406"/>
      <c r="M507" s="684"/>
      <c r="O507" s="384"/>
      <c r="P507" s="384"/>
      <c r="Q507" s="384"/>
      <c r="R507" s="384"/>
      <c r="S507" s="384"/>
      <c r="T507" s="384"/>
      <c r="U507" s="384"/>
      <c r="V507" s="384"/>
      <c r="W507" s="384"/>
      <c r="X507" s="384"/>
      <c r="Y507" s="384"/>
      <c r="Z507" s="384"/>
      <c r="AA507" s="384"/>
      <c r="AB507" s="384"/>
      <c r="AC507" s="384"/>
    </row>
    <row r="508" spans="1:29" s="405" customFormat="1" ht="27" hidden="1" customHeight="1">
      <c r="A508" s="422"/>
      <c r="B508" s="766"/>
      <c r="C508" s="766"/>
      <c r="D508" s="428"/>
      <c r="E508" s="429"/>
      <c r="F508" s="429"/>
      <c r="G508" s="429"/>
      <c r="H508" s="406"/>
      <c r="I508" s="406"/>
      <c r="J508" s="406"/>
      <c r="K508" s="406"/>
      <c r="L508" s="406"/>
      <c r="M508" s="684"/>
      <c r="O508" s="384"/>
      <c r="P508" s="384"/>
      <c r="Q508" s="384"/>
      <c r="R508" s="384"/>
      <c r="S508" s="384"/>
      <c r="T508" s="384"/>
      <c r="U508" s="384"/>
      <c r="V508" s="384"/>
      <c r="W508" s="384"/>
      <c r="X508" s="384"/>
      <c r="Y508" s="384"/>
      <c r="Z508" s="384"/>
      <c r="AA508" s="384"/>
      <c r="AB508" s="384"/>
      <c r="AC508" s="384"/>
    </row>
    <row r="509" spans="1:29" s="405" customFormat="1" ht="27" hidden="1" customHeight="1">
      <c r="A509" s="422"/>
      <c r="B509" s="766"/>
      <c r="C509" s="766"/>
      <c r="D509" s="428"/>
      <c r="E509" s="429"/>
      <c r="F509" s="429"/>
      <c r="G509" s="429"/>
      <c r="H509" s="406"/>
      <c r="I509" s="406"/>
      <c r="J509" s="406"/>
      <c r="K509" s="406"/>
      <c r="L509" s="406"/>
      <c r="M509" s="684"/>
      <c r="O509" s="384"/>
      <c r="P509" s="384"/>
      <c r="Q509" s="384"/>
      <c r="R509" s="384"/>
      <c r="S509" s="384"/>
      <c r="T509" s="384"/>
      <c r="U509" s="384"/>
      <c r="V509" s="384"/>
      <c r="W509" s="384"/>
      <c r="X509" s="384"/>
      <c r="Y509" s="384"/>
      <c r="Z509" s="384"/>
      <c r="AA509" s="384"/>
      <c r="AB509" s="384"/>
      <c r="AC509" s="384"/>
    </row>
    <row r="510" spans="1:29" s="405" customFormat="1" ht="27" hidden="1" customHeight="1">
      <c r="A510" s="1091" t="s">
        <v>38</v>
      </c>
      <c r="B510" s="1092"/>
      <c r="C510" s="1092"/>
      <c r="D510" s="1092"/>
      <c r="E510" s="1093"/>
      <c r="F510" s="403"/>
      <c r="G510" s="403">
        <f>SUM(G490:G509)</f>
        <v>0</v>
      </c>
      <c r="H510" s="404"/>
      <c r="I510" s="404"/>
      <c r="J510" s="404"/>
      <c r="K510" s="404"/>
      <c r="L510" s="404"/>
      <c r="M510" s="683"/>
      <c r="O510" s="384"/>
      <c r="P510" s="384"/>
      <c r="Q510" s="384"/>
      <c r="R510" s="384"/>
      <c r="S510" s="384"/>
      <c r="T510" s="384"/>
      <c r="U510" s="384"/>
      <c r="V510" s="384"/>
      <c r="W510" s="384"/>
      <c r="X510" s="384"/>
      <c r="Y510" s="384"/>
      <c r="Z510" s="384"/>
      <c r="AA510" s="384"/>
      <c r="AB510" s="384"/>
      <c r="AC510" s="384"/>
    </row>
    <row r="511" spans="1:29" s="405" customFormat="1" ht="27" hidden="1" customHeight="1">
      <c r="A511" s="422"/>
      <c r="B511" s="422"/>
      <c r="C511" s="422"/>
      <c r="D511" s="395"/>
      <c r="E511" s="396"/>
      <c r="F511" s="396"/>
      <c r="G511" s="396"/>
      <c r="H511" s="396"/>
      <c r="I511" s="396"/>
      <c r="J511" s="397"/>
      <c r="K511" s="397"/>
      <c r="L511" s="397"/>
      <c r="M511" s="682"/>
      <c r="O511" s="384"/>
      <c r="P511" s="384"/>
      <c r="Q511" s="384"/>
      <c r="R511" s="384"/>
      <c r="S511" s="384"/>
      <c r="T511" s="384"/>
      <c r="U511" s="384"/>
      <c r="V511" s="384"/>
      <c r="W511" s="384"/>
      <c r="X511" s="384"/>
      <c r="Y511" s="384"/>
      <c r="Z511" s="384"/>
      <c r="AA511" s="384"/>
      <c r="AB511" s="384"/>
      <c r="AC511" s="384"/>
    </row>
    <row r="512" spans="1:29" s="405" customFormat="1" ht="27" hidden="1" customHeight="1">
      <c r="A512" s="422"/>
      <c r="B512" s="422"/>
      <c r="C512" s="422"/>
      <c r="D512" s="400"/>
      <c r="E512" s="396"/>
      <c r="F512" s="396"/>
      <c r="G512" s="396"/>
      <c r="H512" s="396"/>
      <c r="I512" s="396"/>
      <c r="J512" s="404"/>
      <c r="K512" s="404"/>
      <c r="L512" s="404"/>
      <c r="M512" s="683"/>
      <c r="O512" s="384"/>
      <c r="P512" s="384"/>
      <c r="Q512" s="384"/>
      <c r="R512" s="384"/>
      <c r="S512" s="384"/>
      <c r="T512" s="384"/>
      <c r="U512" s="384"/>
      <c r="V512" s="384"/>
      <c r="W512" s="384"/>
      <c r="X512" s="384"/>
      <c r="Y512" s="384"/>
      <c r="Z512" s="384"/>
      <c r="AA512" s="384"/>
      <c r="AB512" s="384"/>
      <c r="AC512" s="384"/>
    </row>
    <row r="513" spans="1:29" s="405" customFormat="1" ht="27" hidden="1" customHeight="1">
      <c r="A513" s="422"/>
      <c r="B513" s="422"/>
      <c r="C513" s="422"/>
      <c r="D513" s="395"/>
      <c r="E513" s="396"/>
      <c r="F513" s="396"/>
      <c r="G513" s="396"/>
      <c r="H513" s="396"/>
      <c r="I513" s="396"/>
      <c r="J513" s="406"/>
      <c r="K513" s="406"/>
      <c r="L513" s="406"/>
      <c r="M513" s="684"/>
      <c r="O513" s="384"/>
      <c r="P513" s="384"/>
      <c r="Q513" s="384"/>
      <c r="R513" s="384"/>
      <c r="S513" s="384"/>
      <c r="T513" s="384"/>
      <c r="U513" s="384"/>
      <c r="V513" s="384"/>
      <c r="W513" s="384"/>
      <c r="X513" s="384"/>
      <c r="Y513" s="384"/>
      <c r="Z513" s="384"/>
      <c r="AA513" s="384"/>
      <c r="AB513" s="384"/>
      <c r="AC513" s="384"/>
    </row>
    <row r="514" spans="1:29" s="405" customFormat="1" ht="27" hidden="1" customHeight="1">
      <c r="A514" s="422"/>
      <c r="B514" s="422"/>
      <c r="C514" s="422"/>
      <c r="D514" s="395"/>
      <c r="E514" s="396"/>
      <c r="F514" s="396"/>
      <c r="G514" s="396"/>
      <c r="H514" s="396"/>
      <c r="I514" s="396"/>
      <c r="J514" s="397"/>
      <c r="K514" s="397"/>
      <c r="L514" s="397"/>
      <c r="M514" s="682"/>
      <c r="O514" s="384"/>
      <c r="P514" s="384"/>
      <c r="Q514" s="384"/>
      <c r="R514" s="384"/>
      <c r="S514" s="384"/>
      <c r="T514" s="384"/>
      <c r="U514" s="384"/>
      <c r="V514" s="384"/>
      <c r="W514" s="384"/>
      <c r="X514" s="384"/>
      <c r="Y514" s="384"/>
      <c r="Z514" s="384"/>
      <c r="AA514" s="384"/>
      <c r="AB514" s="384"/>
      <c r="AC514" s="384"/>
    </row>
    <row r="515" spans="1:29" s="405" customFormat="1" ht="27" hidden="1" customHeight="1">
      <c r="A515" s="422"/>
      <c r="B515" s="422"/>
      <c r="C515" s="422"/>
      <c r="D515" s="395"/>
      <c r="E515" s="396"/>
      <c r="F515" s="396"/>
      <c r="G515" s="396"/>
      <c r="H515" s="396"/>
      <c r="I515" s="396"/>
      <c r="J515" s="397"/>
      <c r="K515" s="397"/>
      <c r="L515" s="397"/>
      <c r="M515" s="682"/>
      <c r="O515" s="384"/>
      <c r="P515" s="384"/>
      <c r="Q515" s="384"/>
      <c r="R515" s="384"/>
      <c r="S515" s="384"/>
      <c r="T515" s="384"/>
      <c r="U515" s="384"/>
      <c r="V515" s="384"/>
      <c r="W515" s="384"/>
      <c r="X515" s="384"/>
      <c r="Y515" s="384"/>
      <c r="Z515" s="384"/>
      <c r="AA515" s="384"/>
      <c r="AB515" s="384"/>
      <c r="AC515" s="384"/>
    </row>
    <row r="516" spans="1:29" s="405" customFormat="1" ht="27" hidden="1" customHeight="1">
      <c r="A516" s="422"/>
      <c r="B516" s="422"/>
      <c r="C516" s="422"/>
      <c r="D516" s="395"/>
      <c r="E516" s="396"/>
      <c r="F516" s="396"/>
      <c r="G516" s="396"/>
      <c r="H516" s="396"/>
      <c r="I516" s="396"/>
      <c r="J516" s="397"/>
      <c r="K516" s="397"/>
      <c r="L516" s="397"/>
      <c r="M516" s="682"/>
      <c r="O516" s="384"/>
      <c r="P516" s="384"/>
      <c r="Q516" s="384"/>
      <c r="R516" s="384"/>
      <c r="S516" s="384"/>
      <c r="T516" s="384"/>
      <c r="U516" s="384"/>
      <c r="V516" s="384"/>
      <c r="W516" s="384"/>
      <c r="X516" s="384"/>
      <c r="Y516" s="384"/>
      <c r="Z516" s="384"/>
      <c r="AA516" s="384"/>
      <c r="AB516" s="384"/>
      <c r="AC516" s="384"/>
    </row>
    <row r="517" spans="1:29" s="405" customFormat="1" ht="27" hidden="1" customHeight="1">
      <c r="A517" s="422"/>
      <c r="B517" s="422"/>
      <c r="C517" s="422"/>
      <c r="D517" s="395"/>
      <c r="E517" s="396"/>
      <c r="F517" s="396"/>
      <c r="G517" s="396"/>
      <c r="H517" s="396"/>
      <c r="I517" s="396"/>
      <c r="J517" s="397"/>
      <c r="K517" s="397"/>
      <c r="L517" s="397"/>
      <c r="M517" s="682"/>
      <c r="O517" s="384"/>
      <c r="P517" s="384"/>
      <c r="Q517" s="384"/>
      <c r="R517" s="384"/>
      <c r="S517" s="384"/>
      <c r="T517" s="384"/>
      <c r="U517" s="384"/>
      <c r="V517" s="384"/>
      <c r="W517" s="384"/>
      <c r="X517" s="384"/>
      <c r="Y517" s="384"/>
      <c r="Z517" s="384"/>
      <c r="AA517" s="384"/>
      <c r="AB517" s="384"/>
      <c r="AC517" s="384"/>
    </row>
    <row r="518" spans="1:29" s="405" customFormat="1" ht="27" hidden="1" customHeight="1">
      <c r="A518" s="422"/>
      <c r="B518" s="765"/>
      <c r="C518" s="765"/>
      <c r="D518" s="426"/>
      <c r="E518" s="427"/>
      <c r="F518" s="427"/>
      <c r="G518" s="427"/>
      <c r="H518" s="397"/>
      <c r="I518" s="397"/>
      <c r="J518" s="397"/>
      <c r="K518" s="397"/>
      <c r="L518" s="397"/>
      <c r="M518" s="682"/>
      <c r="O518" s="384"/>
      <c r="P518" s="384"/>
      <c r="Q518" s="384"/>
      <c r="R518" s="384"/>
      <c r="S518" s="384"/>
      <c r="T518" s="384"/>
      <c r="U518" s="384"/>
      <c r="V518" s="384"/>
      <c r="W518" s="384"/>
      <c r="X518" s="384"/>
      <c r="Y518" s="384"/>
      <c r="Z518" s="384"/>
      <c r="AA518" s="384"/>
      <c r="AB518" s="384"/>
      <c r="AC518" s="384"/>
    </row>
    <row r="519" spans="1:29" s="405" customFormat="1" ht="27" hidden="1" customHeight="1">
      <c r="A519" s="422"/>
      <c r="B519" s="766"/>
      <c r="C519" s="766"/>
      <c r="D519" s="428"/>
      <c r="E519" s="429"/>
      <c r="F519" s="429"/>
      <c r="G519" s="429"/>
      <c r="H519" s="397"/>
      <c r="I519" s="423"/>
      <c r="J519" s="397"/>
      <c r="K519" s="397"/>
      <c r="L519" s="397"/>
      <c r="M519" s="682"/>
      <c r="O519" s="384"/>
      <c r="P519" s="384"/>
      <c r="Q519" s="384"/>
      <c r="R519" s="384"/>
      <c r="S519" s="384"/>
      <c r="T519" s="384"/>
      <c r="U519" s="384"/>
      <c r="V519" s="384"/>
      <c r="W519" s="384"/>
      <c r="X519" s="384"/>
      <c r="Y519" s="384"/>
      <c r="Z519" s="384"/>
      <c r="AA519" s="384"/>
      <c r="AB519" s="384"/>
      <c r="AC519" s="384"/>
    </row>
    <row r="520" spans="1:29" s="405" customFormat="1" ht="27" hidden="1" customHeight="1">
      <c r="A520" s="422"/>
      <c r="B520" s="766"/>
      <c r="C520" s="766"/>
      <c r="D520" s="428"/>
      <c r="E520" s="429"/>
      <c r="F520" s="429"/>
      <c r="G520" s="429"/>
      <c r="H520" s="397"/>
      <c r="I520" s="397"/>
      <c r="J520" s="397"/>
      <c r="K520" s="397"/>
      <c r="L520" s="397"/>
      <c r="M520" s="682"/>
      <c r="O520" s="384"/>
      <c r="P520" s="384"/>
      <c r="Q520" s="384"/>
      <c r="R520" s="384"/>
      <c r="S520" s="384"/>
      <c r="T520" s="384"/>
      <c r="U520" s="384"/>
      <c r="V520" s="384"/>
      <c r="W520" s="384"/>
      <c r="X520" s="384"/>
      <c r="Y520" s="384"/>
      <c r="Z520" s="384"/>
      <c r="AA520" s="384"/>
      <c r="AB520" s="384"/>
      <c r="AC520" s="384"/>
    </row>
    <row r="521" spans="1:29" s="405" customFormat="1" ht="27" hidden="1" customHeight="1">
      <c r="A521" s="422"/>
      <c r="B521" s="766"/>
      <c r="C521" s="766"/>
      <c r="D521" s="428"/>
      <c r="E521" s="429"/>
      <c r="F521" s="429"/>
      <c r="G521" s="429"/>
      <c r="H521" s="397"/>
      <c r="I521" s="397"/>
      <c r="J521" s="397"/>
      <c r="K521" s="397"/>
      <c r="L521" s="397"/>
      <c r="M521" s="682"/>
      <c r="O521" s="384"/>
      <c r="P521" s="384"/>
      <c r="Q521" s="384"/>
      <c r="R521" s="384"/>
      <c r="S521" s="384"/>
      <c r="T521" s="384"/>
      <c r="U521" s="384"/>
      <c r="V521" s="384"/>
      <c r="W521" s="384"/>
      <c r="X521" s="384"/>
      <c r="Y521" s="384"/>
      <c r="Z521" s="384"/>
      <c r="AA521" s="384"/>
      <c r="AB521" s="384"/>
      <c r="AC521" s="384"/>
    </row>
    <row r="522" spans="1:29" s="405" customFormat="1" ht="27" hidden="1" customHeight="1">
      <c r="A522" s="422"/>
      <c r="B522" s="766"/>
      <c r="C522" s="766"/>
      <c r="D522" s="428"/>
      <c r="E522" s="429"/>
      <c r="F522" s="429"/>
      <c r="G522" s="429"/>
      <c r="H522" s="397"/>
      <c r="I522" s="397"/>
      <c r="J522" s="397"/>
      <c r="K522" s="397"/>
      <c r="L522" s="397"/>
      <c r="M522" s="682"/>
      <c r="O522" s="384"/>
      <c r="P522" s="384"/>
      <c r="Q522" s="384"/>
      <c r="R522" s="384"/>
      <c r="S522" s="384"/>
      <c r="T522" s="384"/>
      <c r="U522" s="384"/>
      <c r="V522" s="384"/>
      <c r="W522" s="384"/>
      <c r="X522" s="384"/>
      <c r="Y522" s="384"/>
      <c r="Z522" s="384"/>
      <c r="AA522" s="384"/>
      <c r="AB522" s="384"/>
      <c r="AC522" s="384"/>
    </row>
    <row r="523" spans="1:29" s="405" customFormat="1" ht="27" hidden="1" customHeight="1">
      <c r="A523" s="422"/>
      <c r="B523" s="766"/>
      <c r="C523" s="766"/>
      <c r="D523" s="428"/>
      <c r="E523" s="429"/>
      <c r="F523" s="429"/>
      <c r="G523" s="429"/>
      <c r="H523" s="397"/>
      <c r="I523" s="424"/>
      <c r="J523" s="397"/>
      <c r="K523" s="397"/>
      <c r="L523" s="397"/>
      <c r="M523" s="682"/>
      <c r="O523" s="384"/>
      <c r="P523" s="384"/>
      <c r="Q523" s="384"/>
      <c r="R523" s="384"/>
      <c r="S523" s="384"/>
      <c r="T523" s="384"/>
      <c r="U523" s="384"/>
      <c r="V523" s="384"/>
      <c r="W523" s="384"/>
      <c r="X523" s="384"/>
      <c r="Y523" s="384"/>
      <c r="Z523" s="384"/>
      <c r="AA523" s="384"/>
      <c r="AB523" s="384"/>
      <c r="AC523" s="384"/>
    </row>
    <row r="524" spans="1:29" s="405" customFormat="1" ht="27" hidden="1" customHeight="1">
      <c r="A524" s="422"/>
      <c r="B524" s="766"/>
      <c r="C524" s="766"/>
      <c r="D524" s="428"/>
      <c r="E524" s="429"/>
      <c r="F524" s="429"/>
      <c r="G524" s="429"/>
      <c r="H524" s="406"/>
      <c r="I524" s="425"/>
      <c r="J524" s="406"/>
      <c r="K524" s="406"/>
      <c r="L524" s="406"/>
      <c r="M524" s="684"/>
      <c r="O524" s="384"/>
      <c r="P524" s="384"/>
      <c r="Q524" s="384"/>
      <c r="R524" s="384"/>
      <c r="S524" s="384"/>
      <c r="T524" s="384"/>
      <c r="U524" s="384"/>
      <c r="V524" s="384"/>
      <c r="W524" s="384"/>
      <c r="X524" s="384"/>
      <c r="Y524" s="384"/>
      <c r="Z524" s="384"/>
      <c r="AA524" s="384"/>
      <c r="AB524" s="384"/>
      <c r="AC524" s="384"/>
    </row>
    <row r="525" spans="1:29" s="405" customFormat="1" ht="27" hidden="1" customHeight="1">
      <c r="A525" s="422"/>
      <c r="B525" s="766"/>
      <c r="C525" s="766"/>
      <c r="D525" s="428"/>
      <c r="E525" s="429"/>
      <c r="F525" s="429"/>
      <c r="G525" s="429"/>
      <c r="H525" s="406"/>
      <c r="I525" s="406"/>
      <c r="J525" s="406"/>
      <c r="K525" s="406"/>
      <c r="L525" s="406"/>
      <c r="M525" s="684"/>
      <c r="O525" s="384"/>
      <c r="P525" s="384"/>
      <c r="Q525" s="384"/>
      <c r="R525" s="384"/>
      <c r="S525" s="384"/>
      <c r="T525" s="384"/>
      <c r="U525" s="384"/>
      <c r="V525" s="384"/>
      <c r="W525" s="384"/>
      <c r="X525" s="384"/>
      <c r="Y525" s="384"/>
      <c r="Z525" s="384"/>
      <c r="AA525" s="384"/>
      <c r="AB525" s="384"/>
      <c r="AC525" s="384"/>
    </row>
    <row r="526" spans="1:29" s="405" customFormat="1" ht="27" hidden="1" customHeight="1">
      <c r="A526" s="422"/>
      <c r="B526" s="766"/>
      <c r="C526" s="766"/>
      <c r="D526" s="428"/>
      <c r="E526" s="429"/>
      <c r="F526" s="429"/>
      <c r="G526" s="429"/>
      <c r="H526" s="406"/>
      <c r="I526" s="406"/>
      <c r="J526" s="406"/>
      <c r="K526" s="406"/>
      <c r="L526" s="406"/>
      <c r="M526" s="684"/>
      <c r="O526" s="384"/>
      <c r="P526" s="384"/>
      <c r="Q526" s="384"/>
      <c r="R526" s="384"/>
      <c r="S526" s="384"/>
      <c r="T526" s="384"/>
      <c r="U526" s="384"/>
      <c r="V526" s="384"/>
      <c r="W526" s="384"/>
      <c r="X526" s="384"/>
      <c r="Y526" s="384"/>
      <c r="Z526" s="384"/>
      <c r="AA526" s="384"/>
      <c r="AB526" s="384"/>
      <c r="AC526" s="384"/>
    </row>
    <row r="527" spans="1:29" s="405" customFormat="1" ht="27" hidden="1" customHeight="1">
      <c r="A527" s="422"/>
      <c r="B527" s="766"/>
      <c r="C527" s="766"/>
      <c r="D527" s="428"/>
      <c r="E527" s="429"/>
      <c r="F527" s="429"/>
      <c r="G527" s="429"/>
      <c r="H527" s="406"/>
      <c r="I527" s="406"/>
      <c r="J527" s="406"/>
      <c r="K527" s="406"/>
      <c r="L527" s="406"/>
      <c r="M527" s="684"/>
      <c r="O527" s="384"/>
      <c r="P527" s="384"/>
      <c r="Q527" s="384"/>
      <c r="R527" s="384"/>
      <c r="S527" s="384"/>
      <c r="T527" s="384"/>
      <c r="U527" s="384"/>
      <c r="V527" s="384"/>
      <c r="W527" s="384"/>
      <c r="X527" s="384"/>
      <c r="Y527" s="384"/>
      <c r="Z527" s="384"/>
      <c r="AA527" s="384"/>
      <c r="AB527" s="384"/>
      <c r="AC527" s="384"/>
    </row>
    <row r="528" spans="1:29" s="405" customFormat="1" ht="27" hidden="1" customHeight="1">
      <c r="A528" s="422"/>
      <c r="B528" s="766"/>
      <c r="C528" s="766"/>
      <c r="D528" s="428"/>
      <c r="E528" s="429"/>
      <c r="F528" s="429"/>
      <c r="G528" s="429"/>
      <c r="H528" s="406"/>
      <c r="I528" s="406"/>
      <c r="J528" s="406"/>
      <c r="K528" s="406"/>
      <c r="L528" s="406"/>
      <c r="M528" s="684"/>
      <c r="O528" s="384"/>
      <c r="P528" s="384"/>
      <c r="Q528" s="384"/>
      <c r="R528" s="384"/>
      <c r="S528" s="384"/>
      <c r="T528" s="384"/>
      <c r="U528" s="384"/>
      <c r="V528" s="384"/>
      <c r="W528" s="384"/>
      <c r="X528" s="384"/>
      <c r="Y528" s="384"/>
      <c r="Z528" s="384"/>
      <c r="AA528" s="384"/>
      <c r="AB528" s="384"/>
      <c r="AC528" s="384"/>
    </row>
    <row r="529" spans="1:29" s="405" customFormat="1" ht="27" hidden="1" customHeight="1">
      <c r="A529" s="422"/>
      <c r="B529" s="766"/>
      <c r="C529" s="766"/>
      <c r="D529" s="428"/>
      <c r="E529" s="429"/>
      <c r="F529" s="429"/>
      <c r="G529" s="429"/>
      <c r="H529" s="406"/>
      <c r="I529" s="406"/>
      <c r="J529" s="406"/>
      <c r="K529" s="406"/>
      <c r="L529" s="406"/>
      <c r="M529" s="684"/>
      <c r="O529" s="384"/>
      <c r="P529" s="384"/>
      <c r="Q529" s="384"/>
      <c r="R529" s="384"/>
      <c r="S529" s="384"/>
      <c r="T529" s="384"/>
      <c r="U529" s="384"/>
      <c r="V529" s="384"/>
      <c r="W529" s="384"/>
      <c r="X529" s="384"/>
      <c r="Y529" s="384"/>
      <c r="Z529" s="384"/>
      <c r="AA529" s="384"/>
      <c r="AB529" s="384"/>
      <c r="AC529" s="384"/>
    </row>
    <row r="530" spans="1:29" s="405" customFormat="1" ht="27" hidden="1" customHeight="1">
      <c r="A530" s="422"/>
      <c r="B530" s="766"/>
      <c r="C530" s="766"/>
      <c r="D530" s="428"/>
      <c r="E530" s="429"/>
      <c r="F530" s="429"/>
      <c r="G530" s="429"/>
      <c r="H530" s="406"/>
      <c r="I530" s="406"/>
      <c r="J530" s="406"/>
      <c r="K530" s="406"/>
      <c r="L530" s="406"/>
      <c r="M530" s="684"/>
      <c r="O530" s="384"/>
      <c r="P530" s="384"/>
      <c r="Q530" s="384"/>
      <c r="R530" s="384"/>
      <c r="S530" s="384"/>
      <c r="T530" s="384"/>
      <c r="U530" s="384"/>
      <c r="V530" s="384"/>
      <c r="W530" s="384"/>
      <c r="X530" s="384"/>
      <c r="Y530" s="384"/>
      <c r="Z530" s="384"/>
      <c r="AA530" s="384"/>
      <c r="AB530" s="384"/>
      <c r="AC530" s="384"/>
    </row>
    <row r="531" spans="1:29" s="405" customFormat="1" ht="27" hidden="1" customHeight="1">
      <c r="A531" s="1091" t="s">
        <v>38</v>
      </c>
      <c r="B531" s="1092"/>
      <c r="C531" s="1092"/>
      <c r="D531" s="1092"/>
      <c r="E531" s="1093"/>
      <c r="F531" s="403"/>
      <c r="G531" s="403">
        <f>SUM(G511:G530)</f>
        <v>0</v>
      </c>
      <c r="H531" s="404"/>
      <c r="I531" s="404"/>
      <c r="J531" s="404"/>
      <c r="K531" s="404"/>
      <c r="L531" s="404"/>
      <c r="M531" s="683"/>
      <c r="O531" s="384"/>
      <c r="P531" s="384"/>
      <c r="Q531" s="384"/>
      <c r="R531" s="384"/>
      <c r="S531" s="384"/>
      <c r="T531" s="384"/>
      <c r="U531" s="384"/>
      <c r="V531" s="384"/>
      <c r="W531" s="384"/>
      <c r="X531" s="384"/>
      <c r="Y531" s="384"/>
      <c r="Z531" s="384"/>
      <c r="AA531" s="384"/>
      <c r="AB531" s="384"/>
      <c r="AC531" s="384"/>
    </row>
    <row r="532" spans="1:29" s="405" customFormat="1" ht="27" hidden="1" customHeight="1">
      <c r="A532" s="422"/>
      <c r="B532" s="422"/>
      <c r="C532" s="422"/>
      <c r="D532" s="395"/>
      <c r="E532" s="396"/>
      <c r="F532" s="396"/>
      <c r="G532" s="396"/>
      <c r="H532" s="396"/>
      <c r="I532" s="396"/>
      <c r="J532" s="397"/>
      <c r="K532" s="397"/>
      <c r="L532" s="397"/>
      <c r="M532" s="682"/>
      <c r="O532" s="384"/>
      <c r="P532" s="384"/>
      <c r="Q532" s="384"/>
      <c r="R532" s="384"/>
      <c r="S532" s="384"/>
      <c r="T532" s="384"/>
      <c r="U532" s="384"/>
      <c r="V532" s="384"/>
      <c r="W532" s="384"/>
      <c r="X532" s="384"/>
      <c r="Y532" s="384"/>
      <c r="Z532" s="384"/>
      <c r="AA532" s="384"/>
      <c r="AB532" s="384"/>
      <c r="AC532" s="384"/>
    </row>
    <row r="533" spans="1:29" s="405" customFormat="1" ht="27" hidden="1" customHeight="1">
      <c r="A533" s="422"/>
      <c r="B533" s="422"/>
      <c r="C533" s="422"/>
      <c r="D533" s="400"/>
      <c r="E533" s="396"/>
      <c r="F533" s="396"/>
      <c r="G533" s="396"/>
      <c r="H533" s="396"/>
      <c r="I533" s="396"/>
      <c r="J533" s="404"/>
      <c r="K533" s="404"/>
      <c r="L533" s="404"/>
      <c r="M533" s="683"/>
      <c r="O533" s="384"/>
      <c r="P533" s="384"/>
      <c r="Q533" s="384"/>
      <c r="R533" s="384"/>
      <c r="S533" s="384"/>
      <c r="T533" s="384"/>
      <c r="U533" s="384"/>
      <c r="V533" s="384"/>
      <c r="W533" s="384"/>
      <c r="X533" s="384"/>
      <c r="Y533" s="384"/>
      <c r="Z533" s="384"/>
      <c r="AA533" s="384"/>
      <c r="AB533" s="384"/>
      <c r="AC533" s="384"/>
    </row>
    <row r="534" spans="1:29" s="405" customFormat="1" ht="27" hidden="1" customHeight="1">
      <c r="A534" s="422"/>
      <c r="B534" s="422"/>
      <c r="C534" s="422"/>
      <c r="D534" s="395"/>
      <c r="E534" s="396"/>
      <c r="F534" s="396"/>
      <c r="G534" s="396"/>
      <c r="H534" s="396"/>
      <c r="I534" s="396"/>
      <c r="J534" s="406"/>
      <c r="K534" s="406"/>
      <c r="L534" s="406"/>
      <c r="M534" s="684"/>
      <c r="O534" s="384"/>
      <c r="P534" s="384"/>
      <c r="Q534" s="384"/>
      <c r="R534" s="384"/>
      <c r="S534" s="384"/>
      <c r="T534" s="384"/>
      <c r="U534" s="384"/>
      <c r="V534" s="384"/>
      <c r="W534" s="384"/>
      <c r="X534" s="384"/>
      <c r="Y534" s="384"/>
      <c r="Z534" s="384"/>
      <c r="AA534" s="384"/>
      <c r="AB534" s="384"/>
      <c r="AC534" s="384"/>
    </row>
    <row r="535" spans="1:29" s="405" customFormat="1" ht="27" hidden="1" customHeight="1">
      <c r="A535" s="422"/>
      <c r="B535" s="422"/>
      <c r="C535" s="422"/>
      <c r="D535" s="395"/>
      <c r="E535" s="396"/>
      <c r="F535" s="396"/>
      <c r="G535" s="396"/>
      <c r="H535" s="396"/>
      <c r="I535" s="396"/>
      <c r="J535" s="397"/>
      <c r="K535" s="397"/>
      <c r="L535" s="397"/>
      <c r="M535" s="682"/>
      <c r="O535" s="384"/>
      <c r="P535" s="384"/>
      <c r="Q535" s="384"/>
      <c r="R535" s="384"/>
      <c r="S535" s="384"/>
      <c r="T535" s="384"/>
      <c r="U535" s="384"/>
      <c r="V535" s="384"/>
      <c r="W535" s="384"/>
      <c r="X535" s="384"/>
      <c r="Y535" s="384"/>
      <c r="Z535" s="384"/>
      <c r="AA535" s="384"/>
      <c r="AB535" s="384"/>
      <c r="AC535" s="384"/>
    </row>
    <row r="536" spans="1:29" s="405" customFormat="1" ht="27" hidden="1" customHeight="1">
      <c r="A536" s="422"/>
      <c r="B536" s="422"/>
      <c r="C536" s="422"/>
      <c r="D536" s="395"/>
      <c r="E536" s="396"/>
      <c r="F536" s="396"/>
      <c r="G536" s="396"/>
      <c r="H536" s="396"/>
      <c r="I536" s="396"/>
      <c r="J536" s="397"/>
      <c r="K536" s="397"/>
      <c r="L536" s="397"/>
      <c r="M536" s="682"/>
      <c r="O536" s="384"/>
      <c r="P536" s="384"/>
      <c r="Q536" s="384"/>
      <c r="R536" s="384"/>
      <c r="S536" s="384"/>
      <c r="T536" s="384"/>
      <c r="U536" s="384"/>
      <c r="V536" s="384"/>
      <c r="W536" s="384"/>
      <c r="X536" s="384"/>
      <c r="Y536" s="384"/>
      <c r="Z536" s="384"/>
      <c r="AA536" s="384"/>
      <c r="AB536" s="384"/>
      <c r="AC536" s="384"/>
    </row>
    <row r="537" spans="1:29" s="405" customFormat="1" ht="27" hidden="1" customHeight="1">
      <c r="A537" s="422"/>
      <c r="B537" s="422"/>
      <c r="C537" s="422"/>
      <c r="D537" s="395"/>
      <c r="E537" s="396"/>
      <c r="F537" s="396"/>
      <c r="G537" s="396"/>
      <c r="H537" s="396"/>
      <c r="I537" s="396"/>
      <c r="J537" s="397"/>
      <c r="K537" s="397"/>
      <c r="L537" s="397"/>
      <c r="M537" s="682"/>
      <c r="O537" s="384"/>
      <c r="P537" s="384"/>
      <c r="Q537" s="384"/>
      <c r="R537" s="384"/>
      <c r="S537" s="384"/>
      <c r="T537" s="384"/>
      <c r="U537" s="384"/>
      <c r="V537" s="384"/>
      <c r="W537" s="384"/>
      <c r="X537" s="384"/>
      <c r="Y537" s="384"/>
      <c r="Z537" s="384"/>
      <c r="AA537" s="384"/>
      <c r="AB537" s="384"/>
      <c r="AC537" s="384"/>
    </row>
    <row r="538" spans="1:29" s="405" customFormat="1" ht="27" hidden="1" customHeight="1">
      <c r="A538" s="422"/>
      <c r="B538" s="422"/>
      <c r="C538" s="422"/>
      <c r="D538" s="395"/>
      <c r="E538" s="396"/>
      <c r="F538" s="396"/>
      <c r="G538" s="396"/>
      <c r="H538" s="396"/>
      <c r="I538" s="396"/>
      <c r="J538" s="397"/>
      <c r="K538" s="397"/>
      <c r="L538" s="397"/>
      <c r="M538" s="682"/>
      <c r="O538" s="384"/>
      <c r="P538" s="384"/>
      <c r="Q538" s="384"/>
      <c r="R538" s="384"/>
      <c r="S538" s="384"/>
      <c r="T538" s="384"/>
      <c r="U538" s="384"/>
      <c r="V538" s="384"/>
      <c r="W538" s="384"/>
      <c r="X538" s="384"/>
      <c r="Y538" s="384"/>
      <c r="Z538" s="384"/>
      <c r="AA538" s="384"/>
      <c r="AB538" s="384"/>
      <c r="AC538" s="384"/>
    </row>
    <row r="539" spans="1:29" s="405" customFormat="1" ht="27" hidden="1" customHeight="1">
      <c r="A539" s="422"/>
      <c r="B539" s="765"/>
      <c r="C539" s="765"/>
      <c r="D539" s="426"/>
      <c r="E539" s="427"/>
      <c r="F539" s="427"/>
      <c r="G539" s="427"/>
      <c r="H539" s="397"/>
      <c r="I539" s="397"/>
      <c r="J539" s="397"/>
      <c r="K539" s="397"/>
      <c r="L539" s="397"/>
      <c r="M539" s="682"/>
      <c r="O539" s="384"/>
      <c r="P539" s="384"/>
      <c r="Q539" s="384"/>
      <c r="R539" s="384"/>
      <c r="S539" s="384"/>
      <c r="T539" s="384"/>
      <c r="U539" s="384"/>
      <c r="V539" s="384"/>
      <c r="W539" s="384"/>
      <c r="X539" s="384"/>
      <c r="Y539" s="384"/>
      <c r="Z539" s="384"/>
      <c r="AA539" s="384"/>
      <c r="AB539" s="384"/>
      <c r="AC539" s="384"/>
    </row>
    <row r="540" spans="1:29" s="405" customFormat="1" ht="27" hidden="1" customHeight="1">
      <c r="A540" s="422"/>
      <c r="B540" s="766"/>
      <c r="C540" s="766"/>
      <c r="D540" s="428"/>
      <c r="E540" s="429"/>
      <c r="F540" s="429"/>
      <c r="G540" s="429"/>
      <c r="H540" s="397"/>
      <c r="I540" s="423"/>
      <c r="J540" s="397"/>
      <c r="K540" s="397"/>
      <c r="L540" s="397"/>
      <c r="M540" s="682"/>
      <c r="O540" s="384"/>
      <c r="P540" s="384"/>
      <c r="Q540" s="384"/>
      <c r="R540" s="384"/>
      <c r="S540" s="384"/>
      <c r="T540" s="384"/>
      <c r="U540" s="384"/>
      <c r="V540" s="384"/>
      <c r="W540" s="384"/>
      <c r="X540" s="384"/>
      <c r="Y540" s="384"/>
      <c r="Z540" s="384"/>
      <c r="AA540" s="384"/>
      <c r="AB540" s="384"/>
      <c r="AC540" s="384"/>
    </row>
    <row r="541" spans="1:29" s="405" customFormat="1" ht="27" hidden="1" customHeight="1">
      <c r="A541" s="422"/>
      <c r="B541" s="766"/>
      <c r="C541" s="766"/>
      <c r="D541" s="428"/>
      <c r="E541" s="429"/>
      <c r="F541" s="429"/>
      <c r="G541" s="429"/>
      <c r="H541" s="397"/>
      <c r="I541" s="397"/>
      <c r="J541" s="397"/>
      <c r="K541" s="397"/>
      <c r="L541" s="397"/>
      <c r="M541" s="682"/>
      <c r="O541" s="384"/>
      <c r="P541" s="384"/>
      <c r="Q541" s="384"/>
      <c r="R541" s="384"/>
      <c r="S541" s="384"/>
      <c r="T541" s="384"/>
      <c r="U541" s="384"/>
      <c r="V541" s="384"/>
      <c r="W541" s="384"/>
      <c r="X541" s="384"/>
      <c r="Y541" s="384"/>
      <c r="Z541" s="384"/>
      <c r="AA541" s="384"/>
      <c r="AB541" s="384"/>
      <c r="AC541" s="384"/>
    </row>
    <row r="542" spans="1:29" s="405" customFormat="1" ht="27" hidden="1" customHeight="1">
      <c r="A542" s="422"/>
      <c r="B542" s="766"/>
      <c r="C542" s="766"/>
      <c r="D542" s="428"/>
      <c r="E542" s="429"/>
      <c r="F542" s="429"/>
      <c r="G542" s="429"/>
      <c r="H542" s="397"/>
      <c r="I542" s="397"/>
      <c r="J542" s="397"/>
      <c r="K542" s="397"/>
      <c r="L542" s="397"/>
      <c r="M542" s="682"/>
      <c r="O542" s="384"/>
      <c r="P542" s="384"/>
      <c r="Q542" s="384"/>
      <c r="R542" s="384"/>
      <c r="S542" s="384"/>
      <c r="T542" s="384"/>
      <c r="U542" s="384"/>
      <c r="V542" s="384"/>
      <c r="W542" s="384"/>
      <c r="X542" s="384"/>
      <c r="Y542" s="384"/>
      <c r="Z542" s="384"/>
      <c r="AA542" s="384"/>
      <c r="AB542" s="384"/>
      <c r="AC542" s="384"/>
    </row>
    <row r="543" spans="1:29" s="405" customFormat="1" ht="27" hidden="1" customHeight="1">
      <c r="A543" s="422"/>
      <c r="B543" s="766"/>
      <c r="C543" s="766"/>
      <c r="D543" s="428"/>
      <c r="E543" s="429"/>
      <c r="F543" s="429"/>
      <c r="G543" s="429"/>
      <c r="H543" s="397"/>
      <c r="I543" s="397"/>
      <c r="J543" s="397"/>
      <c r="K543" s="397"/>
      <c r="L543" s="397"/>
      <c r="M543" s="682"/>
      <c r="O543" s="384"/>
      <c r="P543" s="384"/>
      <c r="Q543" s="384"/>
      <c r="R543" s="384"/>
      <c r="S543" s="384"/>
      <c r="T543" s="384"/>
      <c r="U543" s="384"/>
      <c r="V543" s="384"/>
      <c r="W543" s="384"/>
      <c r="X543" s="384"/>
      <c r="Y543" s="384"/>
      <c r="Z543" s="384"/>
      <c r="AA543" s="384"/>
      <c r="AB543" s="384"/>
      <c r="AC543" s="384"/>
    </row>
    <row r="544" spans="1:29" s="405" customFormat="1" ht="27" hidden="1" customHeight="1">
      <c r="A544" s="422"/>
      <c r="B544" s="766"/>
      <c r="C544" s="766"/>
      <c r="D544" s="428"/>
      <c r="E544" s="429"/>
      <c r="F544" s="429"/>
      <c r="G544" s="429"/>
      <c r="H544" s="397"/>
      <c r="I544" s="424"/>
      <c r="J544" s="397"/>
      <c r="K544" s="397"/>
      <c r="L544" s="397"/>
      <c r="M544" s="682"/>
      <c r="O544" s="384"/>
      <c r="P544" s="384"/>
      <c r="Q544" s="384"/>
      <c r="R544" s="384"/>
      <c r="S544" s="384"/>
      <c r="T544" s="384"/>
      <c r="U544" s="384"/>
      <c r="V544" s="384"/>
      <c r="W544" s="384"/>
      <c r="X544" s="384"/>
      <c r="Y544" s="384"/>
      <c r="Z544" s="384"/>
      <c r="AA544" s="384"/>
      <c r="AB544" s="384"/>
      <c r="AC544" s="384"/>
    </row>
    <row r="545" spans="1:29" s="405" customFormat="1" ht="27" hidden="1" customHeight="1">
      <c r="A545" s="422"/>
      <c r="B545" s="766"/>
      <c r="C545" s="766"/>
      <c r="D545" s="428"/>
      <c r="E545" s="429"/>
      <c r="F545" s="429"/>
      <c r="G545" s="429"/>
      <c r="H545" s="406"/>
      <c r="I545" s="425"/>
      <c r="J545" s="406"/>
      <c r="K545" s="406"/>
      <c r="L545" s="406"/>
      <c r="M545" s="684"/>
      <c r="O545" s="384"/>
      <c r="P545" s="384"/>
      <c r="Q545" s="384"/>
      <c r="R545" s="384"/>
      <c r="S545" s="384"/>
      <c r="T545" s="384"/>
      <c r="U545" s="384"/>
      <c r="V545" s="384"/>
      <c r="W545" s="384"/>
      <c r="X545" s="384"/>
      <c r="Y545" s="384"/>
      <c r="Z545" s="384"/>
      <c r="AA545" s="384"/>
      <c r="AB545" s="384"/>
      <c r="AC545" s="384"/>
    </row>
    <row r="546" spans="1:29" s="405" customFormat="1" ht="27" hidden="1" customHeight="1">
      <c r="A546" s="422"/>
      <c r="B546" s="766"/>
      <c r="C546" s="766"/>
      <c r="D546" s="428"/>
      <c r="E546" s="429"/>
      <c r="F546" s="429"/>
      <c r="G546" s="429"/>
      <c r="H546" s="406"/>
      <c r="I546" s="406"/>
      <c r="J546" s="406"/>
      <c r="K546" s="406"/>
      <c r="L546" s="406"/>
      <c r="M546" s="684"/>
      <c r="O546" s="384"/>
      <c r="P546" s="384"/>
      <c r="Q546" s="384"/>
      <c r="R546" s="384"/>
      <c r="S546" s="384"/>
      <c r="T546" s="384"/>
      <c r="U546" s="384"/>
      <c r="V546" s="384"/>
      <c r="W546" s="384"/>
      <c r="X546" s="384"/>
      <c r="Y546" s="384"/>
      <c r="Z546" s="384"/>
      <c r="AA546" s="384"/>
      <c r="AB546" s="384"/>
      <c r="AC546" s="384"/>
    </row>
    <row r="547" spans="1:29" s="405" customFormat="1" ht="27" hidden="1" customHeight="1">
      <c r="A547" s="422"/>
      <c r="B547" s="766"/>
      <c r="C547" s="766"/>
      <c r="D547" s="428"/>
      <c r="E547" s="429"/>
      <c r="F547" s="429"/>
      <c r="G547" s="429"/>
      <c r="H547" s="406"/>
      <c r="I547" s="406"/>
      <c r="J547" s="406"/>
      <c r="K547" s="406"/>
      <c r="L547" s="406"/>
      <c r="M547" s="684"/>
      <c r="O547" s="384"/>
      <c r="P547" s="384"/>
      <c r="Q547" s="384"/>
      <c r="R547" s="384"/>
      <c r="S547" s="384"/>
      <c r="T547" s="384"/>
      <c r="U547" s="384"/>
      <c r="V547" s="384"/>
      <c r="W547" s="384"/>
      <c r="X547" s="384"/>
      <c r="Y547" s="384"/>
      <c r="Z547" s="384"/>
      <c r="AA547" s="384"/>
      <c r="AB547" s="384"/>
      <c r="AC547" s="384"/>
    </row>
    <row r="548" spans="1:29" s="405" customFormat="1" ht="27" hidden="1" customHeight="1">
      <c r="A548" s="422"/>
      <c r="B548" s="766"/>
      <c r="C548" s="766"/>
      <c r="D548" s="428"/>
      <c r="E548" s="429"/>
      <c r="F548" s="429"/>
      <c r="G548" s="429"/>
      <c r="H548" s="406"/>
      <c r="I548" s="406"/>
      <c r="J548" s="406"/>
      <c r="K548" s="406"/>
      <c r="L548" s="406"/>
      <c r="M548" s="684"/>
      <c r="O548" s="384"/>
      <c r="P548" s="384"/>
      <c r="Q548" s="384"/>
      <c r="R548" s="384"/>
      <c r="S548" s="384"/>
      <c r="T548" s="384"/>
      <c r="U548" s="384"/>
      <c r="V548" s="384"/>
      <c r="W548" s="384"/>
      <c r="X548" s="384"/>
      <c r="Y548" s="384"/>
      <c r="Z548" s="384"/>
      <c r="AA548" s="384"/>
      <c r="AB548" s="384"/>
      <c r="AC548" s="384"/>
    </row>
    <row r="549" spans="1:29" s="405" customFormat="1" ht="27" hidden="1" customHeight="1">
      <c r="A549" s="422"/>
      <c r="B549" s="766"/>
      <c r="C549" s="766"/>
      <c r="D549" s="428"/>
      <c r="E549" s="429"/>
      <c r="F549" s="429"/>
      <c r="G549" s="429"/>
      <c r="H549" s="406"/>
      <c r="I549" s="406"/>
      <c r="J549" s="406"/>
      <c r="K549" s="406"/>
      <c r="L549" s="406"/>
      <c r="M549" s="684"/>
      <c r="O549" s="384"/>
      <c r="P549" s="384"/>
      <c r="Q549" s="384"/>
      <c r="R549" s="384"/>
      <c r="S549" s="384"/>
      <c r="T549" s="384"/>
      <c r="U549" s="384"/>
      <c r="V549" s="384"/>
      <c r="W549" s="384"/>
      <c r="X549" s="384"/>
      <c r="Y549" s="384"/>
      <c r="Z549" s="384"/>
      <c r="AA549" s="384"/>
      <c r="AB549" s="384"/>
      <c r="AC549" s="384"/>
    </row>
    <row r="550" spans="1:29" s="405" customFormat="1" ht="27" hidden="1" customHeight="1">
      <c r="A550" s="422"/>
      <c r="B550" s="766"/>
      <c r="C550" s="766"/>
      <c r="D550" s="428"/>
      <c r="E550" s="429"/>
      <c r="F550" s="429"/>
      <c r="G550" s="429"/>
      <c r="H550" s="406"/>
      <c r="I550" s="406"/>
      <c r="J550" s="406"/>
      <c r="K550" s="406"/>
      <c r="L550" s="406"/>
      <c r="M550" s="684"/>
      <c r="O550" s="384"/>
      <c r="P550" s="384"/>
      <c r="Q550" s="384"/>
      <c r="R550" s="384"/>
      <c r="S550" s="384"/>
      <c r="T550" s="384"/>
      <c r="U550" s="384"/>
      <c r="V550" s="384"/>
      <c r="W550" s="384"/>
      <c r="X550" s="384"/>
      <c r="Y550" s="384"/>
      <c r="Z550" s="384"/>
      <c r="AA550" s="384"/>
      <c r="AB550" s="384"/>
      <c r="AC550" s="384"/>
    </row>
    <row r="551" spans="1:29" s="405" customFormat="1" ht="27" hidden="1" customHeight="1">
      <c r="A551" s="422"/>
      <c r="B551" s="766"/>
      <c r="C551" s="766"/>
      <c r="D551" s="428"/>
      <c r="E551" s="429"/>
      <c r="F551" s="429"/>
      <c r="G551" s="429"/>
      <c r="H551" s="406"/>
      <c r="I551" s="406"/>
      <c r="J551" s="406"/>
      <c r="K551" s="406"/>
      <c r="L551" s="406"/>
      <c r="M551" s="684"/>
      <c r="O551" s="384"/>
      <c r="P551" s="384"/>
      <c r="Q551" s="384"/>
      <c r="R551" s="384"/>
      <c r="S551" s="384"/>
      <c r="T551" s="384"/>
      <c r="U551" s="384"/>
      <c r="V551" s="384"/>
      <c r="W551" s="384"/>
      <c r="X551" s="384"/>
      <c r="Y551" s="384"/>
      <c r="Z551" s="384"/>
      <c r="AA551" s="384"/>
      <c r="AB551" s="384"/>
      <c r="AC551" s="384"/>
    </row>
    <row r="552" spans="1:29" s="405" customFormat="1" ht="27" hidden="1" customHeight="1">
      <c r="A552" s="1091" t="s">
        <v>38</v>
      </c>
      <c r="B552" s="1092"/>
      <c r="C552" s="1092"/>
      <c r="D552" s="1092"/>
      <c r="E552" s="1093"/>
      <c r="F552" s="403"/>
      <c r="G552" s="403">
        <f>SUM(G532:G551)</f>
        <v>0</v>
      </c>
      <c r="H552" s="404"/>
      <c r="I552" s="404"/>
      <c r="J552" s="404"/>
      <c r="K552" s="404"/>
      <c r="L552" s="404"/>
      <c r="M552" s="683"/>
      <c r="O552" s="384"/>
      <c r="P552" s="384"/>
      <c r="Q552" s="384"/>
      <c r="R552" s="384"/>
      <c r="S552" s="384"/>
      <c r="T552" s="384"/>
      <c r="U552" s="384"/>
      <c r="V552" s="384"/>
      <c r="W552" s="384"/>
      <c r="X552" s="384"/>
      <c r="Y552" s="384"/>
      <c r="Z552" s="384"/>
      <c r="AA552" s="384"/>
      <c r="AB552" s="384"/>
      <c r="AC552" s="384"/>
    </row>
  </sheetData>
  <mergeCells count="25">
    <mergeCell ref="A552:E552"/>
    <mergeCell ref="A405:E405"/>
    <mergeCell ref="A426:E426"/>
    <mergeCell ref="A447:E447"/>
    <mergeCell ref="A468:E468"/>
    <mergeCell ref="A489:E489"/>
    <mergeCell ref="A510:E510"/>
    <mergeCell ref="A531:E531"/>
    <mergeCell ref="A300:E300"/>
    <mergeCell ref="A321:E321"/>
    <mergeCell ref="A342:E342"/>
    <mergeCell ref="A363:E363"/>
    <mergeCell ref="A384:E384"/>
    <mergeCell ref="A279:E279"/>
    <mergeCell ref="A1:M1"/>
    <mergeCell ref="Q2:Q3"/>
    <mergeCell ref="J3:M3"/>
    <mergeCell ref="J5:L5"/>
    <mergeCell ref="Q5:Q6"/>
    <mergeCell ref="A153:E153"/>
    <mergeCell ref="A174:E174"/>
    <mergeCell ref="A195:E195"/>
    <mergeCell ref="A216:E216"/>
    <mergeCell ref="A237:E237"/>
    <mergeCell ref="A258:E258"/>
  </mergeCells>
  <phoneticPr fontId="12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8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D74"/>
  <sheetViews>
    <sheetView workbookViewId="0">
      <selection activeCell="I41" sqref="I41"/>
    </sheetView>
  </sheetViews>
  <sheetFormatPr defaultRowHeight="13.5"/>
  <sheetData>
    <row r="12" spans="2:3" ht="15" customHeight="1"/>
    <row r="13" spans="2:3">
      <c r="B13" s="641" t="s">
        <v>426</v>
      </c>
      <c r="C13">
        <v>9</v>
      </c>
    </row>
    <row r="14" spans="2:3">
      <c r="B14" s="639" t="s">
        <v>429</v>
      </c>
      <c r="C14">
        <v>334</v>
      </c>
    </row>
    <row r="15" spans="2:3">
      <c r="B15" s="639" t="s">
        <v>422</v>
      </c>
      <c r="C15">
        <v>3</v>
      </c>
    </row>
    <row r="16" spans="2:3">
      <c r="B16" s="639" t="s">
        <v>423</v>
      </c>
      <c r="C16">
        <v>8</v>
      </c>
    </row>
    <row r="17" spans="2:3">
      <c r="B17" s="640" t="s">
        <v>424</v>
      </c>
      <c r="C17">
        <v>2</v>
      </c>
    </row>
    <row r="18" spans="2:3">
      <c r="B18" s="641" t="s">
        <v>425</v>
      </c>
      <c r="C18">
        <v>6</v>
      </c>
    </row>
    <row r="19" spans="2:3">
      <c r="B19" s="639" t="s">
        <v>427</v>
      </c>
      <c r="C19">
        <v>19</v>
      </c>
    </row>
    <row r="20" spans="2:3">
      <c r="B20" s="639" t="s">
        <v>428</v>
      </c>
      <c r="C20">
        <v>16</v>
      </c>
    </row>
    <row r="21" spans="2:3">
      <c r="B21" s="639" t="s">
        <v>430</v>
      </c>
      <c r="C21">
        <v>2</v>
      </c>
    </row>
    <row r="22" spans="2:3">
      <c r="B22" s="640" t="s">
        <v>431</v>
      </c>
      <c r="C22">
        <v>192</v>
      </c>
    </row>
    <row r="23" spans="2:3">
      <c r="B23" s="640" t="s">
        <v>432</v>
      </c>
      <c r="C23">
        <v>503</v>
      </c>
    </row>
    <row r="24" spans="2:3">
      <c r="B24" s="639" t="s">
        <v>434</v>
      </c>
      <c r="C24">
        <v>49</v>
      </c>
    </row>
    <row r="25" spans="2:3">
      <c r="B25" s="639" t="s">
        <v>435</v>
      </c>
      <c r="C25">
        <v>9</v>
      </c>
    </row>
    <row r="26" spans="2:3">
      <c r="B26" s="639" t="s">
        <v>433</v>
      </c>
      <c r="C26">
        <v>205</v>
      </c>
    </row>
    <row r="27" spans="2:3">
      <c r="B27" s="609"/>
      <c r="C27">
        <v>267</v>
      </c>
    </row>
    <row r="28" spans="2:3">
      <c r="B28" s="609"/>
    </row>
    <row r="29" spans="2:3">
      <c r="B29" s="609"/>
    </row>
    <row r="30" spans="2:3">
      <c r="B30" s="609"/>
    </row>
    <row r="31" spans="2:3">
      <c r="B31" s="609"/>
    </row>
    <row r="32" spans="2:3">
      <c r="B32" s="609"/>
    </row>
    <row r="33" spans="2:3">
      <c r="B33" s="611"/>
    </row>
    <row r="34" spans="2:3">
      <c r="B34" s="617"/>
    </row>
    <row r="35" spans="2:3">
      <c r="B35" s="617"/>
    </row>
    <row r="36" spans="2:3">
      <c r="B36" s="617"/>
    </row>
    <row r="37" spans="2:3">
      <c r="B37" s="617"/>
    </row>
    <row r="38" spans="2:3">
      <c r="B38" s="617"/>
    </row>
    <row r="39" spans="2:3">
      <c r="B39" s="617"/>
    </row>
    <row r="40" spans="2:3">
      <c r="B40" s="617"/>
    </row>
    <row r="41" spans="2:3">
      <c r="B41" s="617"/>
    </row>
    <row r="42" spans="2:3">
      <c r="B42" s="639" t="s">
        <v>436</v>
      </c>
      <c r="C42">
        <v>11</v>
      </c>
    </row>
    <row r="43" spans="2:3">
      <c r="B43" s="639" t="s">
        <v>437</v>
      </c>
      <c r="C43">
        <v>34</v>
      </c>
    </row>
    <row r="44" spans="2:3">
      <c r="B44" s="639" t="s">
        <v>438</v>
      </c>
      <c r="C44">
        <v>518</v>
      </c>
    </row>
    <row r="45" spans="2:3">
      <c r="B45" s="642" t="s">
        <v>439</v>
      </c>
      <c r="C45">
        <v>1</v>
      </c>
    </row>
    <row r="46" spans="2:3">
      <c r="B46" s="639" t="s">
        <v>447</v>
      </c>
      <c r="C46">
        <v>26</v>
      </c>
    </row>
    <row r="47" spans="2:3">
      <c r="B47" s="637" t="s">
        <v>452</v>
      </c>
      <c r="C47">
        <v>52</v>
      </c>
    </row>
    <row r="48" spans="2:3">
      <c r="B48" s="639" t="s">
        <v>440</v>
      </c>
      <c r="C48">
        <v>6</v>
      </c>
    </row>
    <row r="49" spans="2:4">
      <c r="B49" s="639" t="s">
        <v>441</v>
      </c>
      <c r="C49">
        <v>10</v>
      </c>
    </row>
    <row r="50" spans="2:4">
      <c r="B50" s="639" t="s">
        <v>442</v>
      </c>
      <c r="C50">
        <v>8</v>
      </c>
    </row>
    <row r="51" spans="2:4">
      <c r="B51" s="639" t="s">
        <v>443</v>
      </c>
      <c r="C51">
        <v>22</v>
      </c>
    </row>
    <row r="52" spans="2:4">
      <c r="B52" s="637">
        <v>649</v>
      </c>
    </row>
    <row r="53" spans="2:4">
      <c r="B53" s="639" t="s">
        <v>444</v>
      </c>
      <c r="C53">
        <v>6</v>
      </c>
    </row>
    <row r="54" spans="2:4">
      <c r="B54" s="639" t="s">
        <v>445</v>
      </c>
      <c r="C54">
        <v>16</v>
      </c>
    </row>
    <row r="55" spans="2:4">
      <c r="B55" s="639" t="s">
        <v>446</v>
      </c>
      <c r="C55">
        <v>6</v>
      </c>
    </row>
    <row r="56" spans="2:4">
      <c r="B56" s="639" t="s">
        <v>450</v>
      </c>
      <c r="C56">
        <v>15</v>
      </c>
      <c r="D56">
        <v>89</v>
      </c>
    </row>
    <row r="57" spans="2:4">
      <c r="B57" s="639" t="s">
        <v>448</v>
      </c>
      <c r="C57">
        <v>14</v>
      </c>
      <c r="D57">
        <v>41</v>
      </c>
    </row>
    <row r="58" spans="2:4">
      <c r="B58" s="639" t="s">
        <v>449</v>
      </c>
      <c r="C58">
        <v>3</v>
      </c>
    </row>
    <row r="59" spans="2:4">
      <c r="B59" s="639" t="s">
        <v>451</v>
      </c>
      <c r="C59">
        <v>14</v>
      </c>
    </row>
    <row r="60" spans="2:4">
      <c r="B60" s="639" t="s">
        <v>453</v>
      </c>
      <c r="C60">
        <v>13</v>
      </c>
    </row>
    <row r="61" spans="2:4">
      <c r="C61">
        <v>28</v>
      </c>
    </row>
    <row r="64" spans="2:4">
      <c r="B64" s="643" t="s">
        <v>454</v>
      </c>
      <c r="C64">
        <v>36</v>
      </c>
    </row>
    <row r="65" spans="2:3">
      <c r="B65" s="638" t="s">
        <v>455</v>
      </c>
      <c r="C65">
        <v>3</v>
      </c>
    </row>
    <row r="66" spans="2:3">
      <c r="B66" s="643" t="s">
        <v>456</v>
      </c>
      <c r="C66">
        <v>9</v>
      </c>
    </row>
    <row r="67" spans="2:3">
      <c r="B67" s="644" t="s">
        <v>459</v>
      </c>
      <c r="C67">
        <v>6</v>
      </c>
    </row>
    <row r="68" spans="2:3">
      <c r="B68" s="644" t="s">
        <v>458</v>
      </c>
      <c r="C68">
        <v>13</v>
      </c>
    </row>
    <row r="69" spans="2:3">
      <c r="B69" s="644" t="s">
        <v>460</v>
      </c>
      <c r="C69">
        <v>3</v>
      </c>
    </row>
    <row r="70" spans="2:3">
      <c r="B70" s="644" t="s">
        <v>461</v>
      </c>
      <c r="C70">
        <v>5</v>
      </c>
    </row>
    <row r="71" spans="2:3">
      <c r="B71" s="644" t="s">
        <v>457</v>
      </c>
      <c r="C71">
        <v>27</v>
      </c>
    </row>
    <row r="72" spans="2:3">
      <c r="B72" s="644" t="s">
        <v>462</v>
      </c>
      <c r="C72">
        <v>26</v>
      </c>
    </row>
    <row r="73" spans="2:3">
      <c r="B73" s="644" t="s">
        <v>463</v>
      </c>
      <c r="C73">
        <v>1</v>
      </c>
    </row>
    <row r="74" spans="2:3">
      <c r="B74" s="644" t="s">
        <v>464</v>
      </c>
      <c r="C74">
        <v>3</v>
      </c>
    </row>
  </sheetData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756"/>
  <sheetViews>
    <sheetView showGridLines="0" showZeros="0" view="pageBreakPreview" topLeftCell="A60" zoomScaleSheetLayoutView="100" workbookViewId="0">
      <selection activeCell="I41" sqref="I41"/>
    </sheetView>
  </sheetViews>
  <sheetFormatPr defaultRowHeight="11.25"/>
  <cols>
    <col min="1" max="1" width="3.77734375" style="437" customWidth="1"/>
    <col min="2" max="2" width="6.77734375" style="538" customWidth="1"/>
    <col min="3" max="3" width="3.77734375" style="437" customWidth="1"/>
    <col min="4" max="4" width="7.77734375" style="437" customWidth="1"/>
    <col min="5" max="5" width="7.77734375" style="472" customWidth="1"/>
    <col min="6" max="6" width="7.77734375" style="437" customWidth="1"/>
    <col min="7" max="7" width="15.77734375" style="437" customWidth="1"/>
    <col min="8" max="8" width="6.77734375" style="437" customWidth="1"/>
    <col min="9" max="9" width="9.77734375" style="437" customWidth="1"/>
    <col min="10" max="10" width="5.77734375" style="437" customWidth="1"/>
    <col min="11" max="12" width="6.77734375" style="437" customWidth="1"/>
    <col min="13" max="13" width="8.77734375" style="437" customWidth="1"/>
    <col min="14" max="14" width="6.77734375" style="437" customWidth="1"/>
    <col min="15" max="15" width="8.77734375" style="437" customWidth="1"/>
    <col min="16" max="16" width="4.77734375" style="437" customWidth="1"/>
    <col min="17" max="17" width="10.77734375" style="471" customWidth="1"/>
    <col min="18" max="19" width="9.77734375" style="384" customWidth="1"/>
    <col min="20" max="20" width="7.77734375" style="384" customWidth="1"/>
    <col min="21" max="24" width="9.77734375" style="384" customWidth="1"/>
    <col min="25" max="25" width="10.77734375" style="384" customWidth="1"/>
    <col min="26" max="32" width="8.88671875" style="384"/>
    <col min="33" max="16384" width="8.88671875" style="437"/>
  </cols>
  <sheetData>
    <row r="1" spans="1:32" ht="24.95" customHeight="1">
      <c r="A1" s="1094" t="s">
        <v>465</v>
      </c>
      <c r="B1" s="1094"/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435"/>
      <c r="R1" s="701"/>
      <c r="S1" s="702"/>
      <c r="T1" s="702"/>
      <c r="U1" s="703" t="s">
        <v>466</v>
      </c>
      <c r="V1" s="703" t="s">
        <v>467</v>
      </c>
      <c r="W1" s="703" t="s">
        <v>468</v>
      </c>
      <c r="X1" s="703" t="s">
        <v>469</v>
      </c>
      <c r="Y1" s="703" t="s">
        <v>470</v>
      </c>
      <c r="Z1" s="704" t="s">
        <v>471</v>
      </c>
      <c r="AA1" s="705" t="s">
        <v>472</v>
      </c>
      <c r="AB1" s="705"/>
      <c r="AC1" s="705"/>
      <c r="AD1" s="705"/>
      <c r="AE1" s="705"/>
      <c r="AF1" s="705"/>
    </row>
    <row r="2" spans="1:32" ht="15" customHeight="1">
      <c r="A2" s="431"/>
      <c r="B2" s="513"/>
      <c r="C2" s="433"/>
      <c r="D2" s="433"/>
      <c r="E2" s="434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5"/>
      <c r="R2" s="701"/>
      <c r="S2" s="702"/>
      <c r="T2" s="1072" t="s">
        <v>473</v>
      </c>
      <c r="U2" s="703" t="s">
        <v>474</v>
      </c>
      <c r="V2" s="706">
        <v>1.5</v>
      </c>
      <c r="W2" s="706">
        <v>1.5</v>
      </c>
      <c r="X2" s="706">
        <v>1.4</v>
      </c>
      <c r="Y2" s="706">
        <v>2</v>
      </c>
      <c r="Z2" s="704">
        <v>1.766</v>
      </c>
      <c r="AA2" s="707" t="s">
        <v>475</v>
      </c>
      <c r="AB2" s="705"/>
      <c r="AC2" s="705"/>
      <c r="AD2" s="705"/>
      <c r="AE2" s="705"/>
      <c r="AF2" s="705"/>
    </row>
    <row r="3" spans="1:32" s="384" customFormat="1" ht="15" customHeight="1">
      <c r="A3" s="385"/>
      <c r="B3" s="519"/>
      <c r="C3" s="385"/>
      <c r="D3" s="385"/>
      <c r="E3" s="387"/>
      <c r="F3" s="385"/>
      <c r="G3" s="385"/>
      <c r="H3" s="1087" t="s">
        <v>418</v>
      </c>
      <c r="I3" s="1087"/>
      <c r="J3" s="1087"/>
      <c r="K3" s="1087"/>
      <c r="L3" s="1087"/>
      <c r="M3" s="1087"/>
      <c r="N3" s="1087"/>
      <c r="O3" s="1087"/>
      <c r="P3" s="1087"/>
      <c r="Q3" s="388"/>
      <c r="R3" s="709"/>
      <c r="S3" s="710"/>
      <c r="T3" s="1073"/>
      <c r="U3" s="711" t="s">
        <v>476</v>
      </c>
      <c r="V3" s="711">
        <v>1.75</v>
      </c>
      <c r="W3" s="711">
        <v>1.75</v>
      </c>
      <c r="X3" s="712">
        <v>1.5</v>
      </c>
      <c r="Y3" s="712">
        <v>2.5</v>
      </c>
      <c r="Z3" s="713">
        <v>1.766</v>
      </c>
      <c r="AA3" s="714" t="s">
        <v>477</v>
      </c>
      <c r="AB3" s="715"/>
      <c r="AC3" s="715"/>
      <c r="AD3" s="715"/>
      <c r="AE3" s="715"/>
      <c r="AF3" s="715"/>
    </row>
    <row r="4" spans="1:32" ht="10.15" customHeight="1" thickBot="1">
      <c r="A4" s="438"/>
      <c r="B4" s="519"/>
      <c r="C4" s="438"/>
      <c r="D4" s="438"/>
      <c r="E4" s="440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701"/>
      <c r="S4" s="702"/>
      <c r="T4" s="702"/>
      <c r="U4" s="703"/>
      <c r="V4" s="703"/>
      <c r="W4" s="703"/>
      <c r="X4" s="706"/>
      <c r="Y4" s="706"/>
      <c r="Z4" s="704"/>
      <c r="AA4" s="705"/>
      <c r="AB4" s="705"/>
      <c r="AC4" s="705"/>
      <c r="AD4" s="705"/>
      <c r="AE4" s="705"/>
      <c r="AF4" s="705"/>
    </row>
    <row r="5" spans="1:32" ht="30" customHeight="1" thickTop="1" thickBot="1">
      <c r="A5" s="442" t="s">
        <v>25</v>
      </c>
      <c r="B5" s="525" t="s">
        <v>26</v>
      </c>
      <c r="C5" s="389" t="s">
        <v>27</v>
      </c>
      <c r="D5" s="389" t="s">
        <v>28</v>
      </c>
      <c r="E5" s="389" t="s">
        <v>29</v>
      </c>
      <c r="F5" s="443" t="s">
        <v>31</v>
      </c>
      <c r="G5" s="444"/>
      <c r="H5" s="1088" t="s">
        <v>32</v>
      </c>
      <c r="I5" s="1089"/>
      <c r="J5" s="1090"/>
      <c r="K5" s="1095" t="s">
        <v>490</v>
      </c>
      <c r="L5" s="1088" t="s">
        <v>486</v>
      </c>
      <c r="M5" s="1090"/>
      <c r="N5" s="1088" t="s">
        <v>487</v>
      </c>
      <c r="O5" s="1090"/>
      <c r="P5" s="446" t="s">
        <v>21</v>
      </c>
      <c r="Q5" s="441"/>
      <c r="R5" s="701"/>
      <c r="S5" s="718" t="s">
        <v>478</v>
      </c>
      <c r="T5" s="1080" t="s">
        <v>479</v>
      </c>
      <c r="U5" s="711" t="s">
        <v>480</v>
      </c>
      <c r="V5" s="719">
        <v>1.75</v>
      </c>
      <c r="W5" s="719">
        <v>1.75</v>
      </c>
      <c r="X5" s="720">
        <v>1.65</v>
      </c>
      <c r="Y5" s="720">
        <v>2.2999999999999998</v>
      </c>
      <c r="Z5" s="704">
        <v>1.766</v>
      </c>
      <c r="AA5" s="721" t="s">
        <v>481</v>
      </c>
      <c r="AB5" s="721" t="s">
        <v>482</v>
      </c>
      <c r="AC5" s="721" t="s">
        <v>7</v>
      </c>
      <c r="AD5" s="721" t="s">
        <v>483</v>
      </c>
      <c r="AE5" s="721" t="s">
        <v>8</v>
      </c>
      <c r="AF5" s="721" t="s">
        <v>23</v>
      </c>
    </row>
    <row r="6" spans="1:32" ht="30" customHeight="1" thickTop="1" thickBot="1">
      <c r="A6" s="448" t="s">
        <v>33</v>
      </c>
      <c r="B6" s="531"/>
      <c r="C6" s="393"/>
      <c r="D6" s="392" t="s">
        <v>309</v>
      </c>
      <c r="E6" s="392" t="s">
        <v>309</v>
      </c>
      <c r="F6" s="394" t="s">
        <v>35</v>
      </c>
      <c r="G6" s="394" t="s">
        <v>36</v>
      </c>
      <c r="H6" s="394" t="s">
        <v>35</v>
      </c>
      <c r="I6" s="394" t="s">
        <v>36</v>
      </c>
      <c r="J6" s="394" t="s">
        <v>37</v>
      </c>
      <c r="K6" s="1096"/>
      <c r="L6" s="741" t="s">
        <v>488</v>
      </c>
      <c r="M6" s="741" t="s">
        <v>489</v>
      </c>
      <c r="N6" s="741" t="s">
        <v>488</v>
      </c>
      <c r="O6" s="741" t="s">
        <v>489</v>
      </c>
      <c r="P6" s="449"/>
      <c r="Q6" s="450"/>
      <c r="R6" s="723"/>
      <c r="S6" s="724"/>
      <c r="T6" s="1080"/>
      <c r="U6" s="727" t="s">
        <v>484</v>
      </c>
      <c r="V6" s="728">
        <v>1.8</v>
      </c>
      <c r="W6" s="728">
        <v>1.8</v>
      </c>
      <c r="X6" s="729">
        <v>1.65</v>
      </c>
      <c r="Y6" s="729">
        <v>2.5</v>
      </c>
      <c r="Z6" s="730">
        <v>1.766</v>
      </c>
      <c r="AA6" s="726" t="s">
        <v>485</v>
      </c>
      <c r="AB6" s="725">
        <v>1.8</v>
      </c>
      <c r="AC6" s="725">
        <v>1.8</v>
      </c>
      <c r="AD6" s="725">
        <v>1.65</v>
      </c>
      <c r="AE6" s="725">
        <v>2.5</v>
      </c>
      <c r="AF6" s="725">
        <v>1.766</v>
      </c>
    </row>
    <row r="7" spans="1:32" s="410" customFormat="1" ht="30" customHeight="1" thickTop="1">
      <c r="A7" s="615" t="s">
        <v>400</v>
      </c>
      <c r="B7" s="462"/>
      <c r="C7" s="462"/>
      <c r="D7" s="649"/>
      <c r="E7" s="649"/>
      <c r="F7" s="621"/>
      <c r="G7" s="621"/>
      <c r="H7" s="482"/>
      <c r="I7" s="645"/>
      <c r="J7" s="482"/>
      <c r="K7" s="752"/>
      <c r="L7" s="406">
        <f>K7/1000</f>
        <v>0</v>
      </c>
      <c r="M7" s="743">
        <f t="shared" ref="M7:M26" si="0">IF(B7&lt;&gt;"",E7*L7,0)</f>
        <v>0</v>
      </c>
      <c r="N7" s="744">
        <f>IF($B7&lt;&gt;"",L7*S7,0)</f>
        <v>0</v>
      </c>
      <c r="O7" s="743">
        <f t="shared" ref="O7:O26" si="1">IF($B7&lt;&gt;"",E7*N7,0)</f>
        <v>0</v>
      </c>
      <c r="P7" s="686"/>
      <c r="Q7" s="407" t="str">
        <f>CONCATENATE(C7,F7)</f>
        <v/>
      </c>
      <c r="R7" s="408"/>
      <c r="S7" s="731" t="str">
        <f>V7&amp;W7&amp;X7&amp;Y7&amp;Z7</f>
        <v>00001.766</v>
      </c>
      <c r="T7" s="732">
        <v>4</v>
      </c>
      <c r="U7" s="735" t="str">
        <f>T7&amp;C7</f>
        <v>4</v>
      </c>
      <c r="V7" s="733">
        <f>IF($U7="4전","1.80",IF($U7="4과","1.80",IF($U7="4목","1.80",0)))</f>
        <v>0</v>
      </c>
      <c r="W7" s="733">
        <f>IF($U7="4답","1.80",0)</f>
        <v>0</v>
      </c>
      <c r="X7" s="733">
        <f>IF($U7="4대","1.65",IF($U7="4장","1.65",IF($U7="4창","1.65",0)))</f>
        <v>0</v>
      </c>
      <c r="Y7" s="733">
        <f>IF($U7="4임","2.50",0)</f>
        <v>0</v>
      </c>
      <c r="Z7" s="736">
        <f>IF($C7="전",0,IF($C7="답",0,IF($C7="대",0,IF($C7="임",0,IF($C7="과",0,IF($C7="목",0,IF($C7="장",0,IF($C7="창",0,1.766))))))))</f>
        <v>1.766</v>
      </c>
    </row>
    <row r="8" spans="1:32" s="410" customFormat="1" ht="30" customHeight="1">
      <c r="A8" s="615" t="s">
        <v>340</v>
      </c>
      <c r="B8" s="462"/>
      <c r="C8" s="462"/>
      <c r="D8" s="649"/>
      <c r="E8" s="649"/>
      <c r="F8" s="621"/>
      <c r="G8" s="621"/>
      <c r="H8" s="482"/>
      <c r="I8" s="482"/>
      <c r="J8" s="482"/>
      <c r="K8" s="752"/>
      <c r="L8" s="406">
        <f t="shared" ref="L8:L26" si="2">K8/1000</f>
        <v>0</v>
      </c>
      <c r="M8" s="744">
        <f t="shared" si="0"/>
        <v>0</v>
      </c>
      <c r="N8" s="744">
        <f>IF($B8&lt;&gt;"",L8*S8,0)</f>
        <v>0</v>
      </c>
      <c r="O8" s="744">
        <f t="shared" si="1"/>
        <v>0</v>
      </c>
      <c r="P8" s="686"/>
      <c r="Q8" s="407" t="str">
        <f t="shared" ref="Q8:Q71" si="3">CONCATENATE(C8,F8)</f>
        <v/>
      </c>
      <c r="R8" s="408"/>
      <c r="S8" s="731" t="str">
        <f t="shared" ref="S8:S71" si="4">V8&amp;W8&amp;X8&amp;Y8&amp;Z8</f>
        <v>00001.766</v>
      </c>
      <c r="T8" s="732">
        <v>4</v>
      </c>
      <c r="U8" s="735" t="str">
        <f t="shared" ref="U8:U71" si="5">T8&amp;C8</f>
        <v>4</v>
      </c>
      <c r="V8" s="733">
        <f t="shared" ref="V8:V71" si="6">IF($U8="4전","1.80",IF($U8="4과","1.80",IF($U8="4목","1.80",0)))</f>
        <v>0</v>
      </c>
      <c r="W8" s="733">
        <f t="shared" ref="W8:W71" si="7">IF($U8="4답","1.80",0)</f>
        <v>0</v>
      </c>
      <c r="X8" s="733">
        <f t="shared" ref="X8:X71" si="8">IF($U8="4대","1.65",IF($U8="4장","1.65",IF($U8="4창","1.65",0)))</f>
        <v>0</v>
      </c>
      <c r="Y8" s="733">
        <f t="shared" ref="Y8:Y71" si="9">IF($U8="4임","2.50",0)</f>
        <v>0</v>
      </c>
      <c r="Z8" s="736">
        <f t="shared" ref="Z8:Z71" si="10">IF($C8="전",0,IF($C8="답",0,IF($C8="대",0,IF($C8="임",0,IF($C8="과",0,IF($C8="목",0,IF($C8="장",0,IF($C8="창",0,1.766))))))))</f>
        <v>1.766</v>
      </c>
      <c r="AA8" s="410">
        <v>0</v>
      </c>
    </row>
    <row r="9" spans="1:32" s="410" customFormat="1" ht="30" customHeight="1">
      <c r="A9" s="615" t="s">
        <v>341</v>
      </c>
      <c r="B9" s="462"/>
      <c r="C9" s="462"/>
      <c r="D9" s="649"/>
      <c r="E9" s="649"/>
      <c r="F9" s="621"/>
      <c r="G9" s="621"/>
      <c r="H9" s="482"/>
      <c r="I9" s="482"/>
      <c r="J9" s="482"/>
      <c r="K9" s="752"/>
      <c r="L9" s="406">
        <f t="shared" si="2"/>
        <v>0</v>
      </c>
      <c r="M9" s="744">
        <f t="shared" si="0"/>
        <v>0</v>
      </c>
      <c r="N9" s="744">
        <f t="shared" ref="N9:N26" si="11">IF($B9&lt;&gt;"",L9*S9,0)</f>
        <v>0</v>
      </c>
      <c r="O9" s="744">
        <f t="shared" si="1"/>
        <v>0</v>
      </c>
      <c r="P9" s="686"/>
      <c r="Q9" s="407" t="str">
        <f t="shared" si="3"/>
        <v/>
      </c>
      <c r="R9" s="408"/>
      <c r="S9" s="731" t="str">
        <f t="shared" si="4"/>
        <v>00001.766</v>
      </c>
      <c r="T9" s="732">
        <v>4</v>
      </c>
      <c r="U9" s="735" t="str">
        <f t="shared" si="5"/>
        <v>4</v>
      </c>
      <c r="V9" s="733">
        <f t="shared" si="6"/>
        <v>0</v>
      </c>
      <c r="W9" s="733">
        <f t="shared" si="7"/>
        <v>0</v>
      </c>
      <c r="X9" s="733">
        <f t="shared" si="8"/>
        <v>0</v>
      </c>
      <c r="Y9" s="733">
        <f t="shared" si="9"/>
        <v>0</v>
      </c>
      <c r="Z9" s="736">
        <f t="shared" si="10"/>
        <v>1.766</v>
      </c>
      <c r="AA9" s="410">
        <v>0</v>
      </c>
    </row>
    <row r="10" spans="1:32" s="410" customFormat="1" ht="30" customHeight="1">
      <c r="A10" s="615" t="s">
        <v>342</v>
      </c>
      <c r="B10" s="462"/>
      <c r="C10" s="462"/>
      <c r="D10" s="649"/>
      <c r="E10" s="649"/>
      <c r="F10" s="621"/>
      <c r="G10" s="621"/>
      <c r="H10" s="482"/>
      <c r="I10" s="482"/>
      <c r="J10" s="482"/>
      <c r="K10" s="752"/>
      <c r="L10" s="406">
        <f t="shared" si="2"/>
        <v>0</v>
      </c>
      <c r="M10" s="744">
        <f t="shared" si="0"/>
        <v>0</v>
      </c>
      <c r="N10" s="744">
        <f t="shared" si="11"/>
        <v>0</v>
      </c>
      <c r="O10" s="744">
        <f t="shared" si="1"/>
        <v>0</v>
      </c>
      <c r="P10" s="686"/>
      <c r="Q10" s="407" t="str">
        <f t="shared" si="3"/>
        <v/>
      </c>
      <c r="R10" s="408"/>
      <c r="S10" s="731" t="str">
        <f t="shared" si="4"/>
        <v>00001.766</v>
      </c>
      <c r="T10" s="732">
        <v>4</v>
      </c>
      <c r="U10" s="735" t="str">
        <f t="shared" si="5"/>
        <v>4</v>
      </c>
      <c r="V10" s="733">
        <f t="shared" si="6"/>
        <v>0</v>
      </c>
      <c r="W10" s="733">
        <f t="shared" si="7"/>
        <v>0</v>
      </c>
      <c r="X10" s="733">
        <f t="shared" si="8"/>
        <v>0</v>
      </c>
      <c r="Y10" s="733">
        <f t="shared" si="9"/>
        <v>0</v>
      </c>
      <c r="Z10" s="736">
        <f t="shared" si="10"/>
        <v>1.766</v>
      </c>
      <c r="AA10" s="410">
        <v>0</v>
      </c>
    </row>
    <row r="11" spans="1:32" s="410" customFormat="1" ht="30" customHeight="1">
      <c r="A11" s="615" t="s">
        <v>343</v>
      </c>
      <c r="B11" s="462"/>
      <c r="C11" s="462"/>
      <c r="D11" s="649"/>
      <c r="E11" s="649"/>
      <c r="F11" s="621"/>
      <c r="G11" s="621"/>
      <c r="H11" s="482"/>
      <c r="I11" s="482"/>
      <c r="J11" s="482"/>
      <c r="K11" s="752"/>
      <c r="L11" s="406">
        <f t="shared" si="2"/>
        <v>0</v>
      </c>
      <c r="M11" s="744">
        <f t="shared" si="0"/>
        <v>0</v>
      </c>
      <c r="N11" s="744">
        <f t="shared" si="11"/>
        <v>0</v>
      </c>
      <c r="O11" s="744">
        <f t="shared" si="1"/>
        <v>0</v>
      </c>
      <c r="P11" s="686"/>
      <c r="Q11" s="407" t="str">
        <f t="shared" si="3"/>
        <v/>
      </c>
      <c r="R11" s="408"/>
      <c r="S11" s="731" t="str">
        <f t="shared" si="4"/>
        <v>00001.766</v>
      </c>
      <c r="T11" s="732">
        <v>4</v>
      </c>
      <c r="U11" s="735" t="str">
        <f t="shared" si="5"/>
        <v>4</v>
      </c>
      <c r="V11" s="733">
        <f t="shared" si="6"/>
        <v>0</v>
      </c>
      <c r="W11" s="733">
        <f t="shared" si="7"/>
        <v>0</v>
      </c>
      <c r="X11" s="733">
        <f t="shared" si="8"/>
        <v>0</v>
      </c>
      <c r="Y11" s="733">
        <f t="shared" si="9"/>
        <v>0</v>
      </c>
      <c r="Z11" s="736">
        <f t="shared" si="10"/>
        <v>1.766</v>
      </c>
      <c r="AA11" s="410">
        <v>0</v>
      </c>
    </row>
    <row r="12" spans="1:32" s="410" customFormat="1" ht="30" customHeight="1">
      <c r="A12" s="615" t="s">
        <v>344</v>
      </c>
      <c r="B12" s="462"/>
      <c r="C12" s="462"/>
      <c r="D12" s="649"/>
      <c r="E12" s="649"/>
      <c r="F12" s="621"/>
      <c r="G12" s="621"/>
      <c r="H12" s="664"/>
      <c r="I12" s="482"/>
      <c r="J12" s="482"/>
      <c r="K12" s="752"/>
      <c r="L12" s="406">
        <f t="shared" si="2"/>
        <v>0</v>
      </c>
      <c r="M12" s="744">
        <f t="shared" si="0"/>
        <v>0</v>
      </c>
      <c r="N12" s="744">
        <f t="shared" si="11"/>
        <v>0</v>
      </c>
      <c r="O12" s="744">
        <f t="shared" si="1"/>
        <v>0</v>
      </c>
      <c r="P12" s="686"/>
      <c r="Q12" s="407" t="str">
        <f t="shared" si="3"/>
        <v/>
      </c>
      <c r="R12" s="408"/>
      <c r="S12" s="731" t="str">
        <f t="shared" si="4"/>
        <v>00001.766</v>
      </c>
      <c r="T12" s="732">
        <v>4</v>
      </c>
      <c r="U12" s="735" t="str">
        <f t="shared" si="5"/>
        <v>4</v>
      </c>
      <c r="V12" s="733">
        <f t="shared" si="6"/>
        <v>0</v>
      </c>
      <c r="W12" s="733">
        <f t="shared" si="7"/>
        <v>0</v>
      </c>
      <c r="X12" s="733">
        <f t="shared" si="8"/>
        <v>0</v>
      </c>
      <c r="Y12" s="733">
        <f t="shared" si="9"/>
        <v>0</v>
      </c>
      <c r="Z12" s="736">
        <f t="shared" si="10"/>
        <v>1.766</v>
      </c>
      <c r="AA12" s="410">
        <v>0</v>
      </c>
    </row>
    <row r="13" spans="1:32" s="410" customFormat="1" ht="30" customHeight="1">
      <c r="A13" s="615" t="s">
        <v>345</v>
      </c>
      <c r="B13" s="462"/>
      <c r="C13" s="462"/>
      <c r="D13" s="649"/>
      <c r="E13" s="649"/>
      <c r="F13" s="621"/>
      <c r="G13" s="621"/>
      <c r="H13" s="482"/>
      <c r="I13" s="482"/>
      <c r="J13" s="482"/>
      <c r="K13" s="752"/>
      <c r="L13" s="406">
        <f t="shared" si="2"/>
        <v>0</v>
      </c>
      <c r="M13" s="744">
        <f t="shared" si="0"/>
        <v>0</v>
      </c>
      <c r="N13" s="744">
        <f t="shared" si="11"/>
        <v>0</v>
      </c>
      <c r="O13" s="744">
        <f t="shared" si="1"/>
        <v>0</v>
      </c>
      <c r="P13" s="686"/>
      <c r="Q13" s="407" t="str">
        <f t="shared" si="3"/>
        <v/>
      </c>
      <c r="R13" s="408"/>
      <c r="S13" s="731" t="str">
        <f t="shared" si="4"/>
        <v>00001.766</v>
      </c>
      <c r="T13" s="732">
        <v>4</v>
      </c>
      <c r="U13" s="735" t="str">
        <f t="shared" si="5"/>
        <v>4</v>
      </c>
      <c r="V13" s="733">
        <f t="shared" si="6"/>
        <v>0</v>
      </c>
      <c r="W13" s="733">
        <f t="shared" si="7"/>
        <v>0</v>
      </c>
      <c r="X13" s="733">
        <f t="shared" si="8"/>
        <v>0</v>
      </c>
      <c r="Y13" s="733">
        <f t="shared" si="9"/>
        <v>0</v>
      </c>
      <c r="Z13" s="736">
        <f t="shared" si="10"/>
        <v>1.766</v>
      </c>
      <c r="AA13" s="410">
        <v>0</v>
      </c>
    </row>
    <row r="14" spans="1:32" s="410" customFormat="1" ht="30" customHeight="1">
      <c r="A14" s="615" t="s">
        <v>346</v>
      </c>
      <c r="B14" s="462"/>
      <c r="C14" s="462"/>
      <c r="D14" s="649"/>
      <c r="E14" s="649"/>
      <c r="F14" s="621"/>
      <c r="G14" s="621"/>
      <c r="H14" s="482"/>
      <c r="I14" s="482"/>
      <c r="J14" s="482"/>
      <c r="K14" s="752"/>
      <c r="L14" s="406">
        <f t="shared" si="2"/>
        <v>0</v>
      </c>
      <c r="M14" s="744">
        <f t="shared" si="0"/>
        <v>0</v>
      </c>
      <c r="N14" s="744">
        <f t="shared" si="11"/>
        <v>0</v>
      </c>
      <c r="O14" s="744">
        <f t="shared" si="1"/>
        <v>0</v>
      </c>
      <c r="P14" s="686"/>
      <c r="Q14" s="407" t="str">
        <f t="shared" si="3"/>
        <v/>
      </c>
      <c r="R14" s="408"/>
      <c r="S14" s="731" t="str">
        <f t="shared" si="4"/>
        <v>00001.766</v>
      </c>
      <c r="T14" s="732">
        <v>4</v>
      </c>
      <c r="U14" s="735" t="str">
        <f t="shared" si="5"/>
        <v>4</v>
      </c>
      <c r="V14" s="733">
        <f t="shared" si="6"/>
        <v>0</v>
      </c>
      <c r="W14" s="733">
        <f t="shared" si="7"/>
        <v>0</v>
      </c>
      <c r="X14" s="733">
        <f t="shared" si="8"/>
        <v>0</v>
      </c>
      <c r="Y14" s="733">
        <f t="shared" si="9"/>
        <v>0</v>
      </c>
      <c r="Z14" s="736">
        <f t="shared" si="10"/>
        <v>1.766</v>
      </c>
      <c r="AA14" s="410">
        <v>0</v>
      </c>
    </row>
    <row r="15" spans="1:32" s="410" customFormat="1" ht="30" customHeight="1">
      <c r="A15" s="615" t="s">
        <v>347</v>
      </c>
      <c r="B15" s="462"/>
      <c r="C15" s="462"/>
      <c r="D15" s="649"/>
      <c r="E15" s="649"/>
      <c r="F15" s="621"/>
      <c r="G15" s="621"/>
      <c r="H15" s="482"/>
      <c r="I15" s="482"/>
      <c r="J15" s="482"/>
      <c r="K15" s="752"/>
      <c r="L15" s="406">
        <f t="shared" si="2"/>
        <v>0</v>
      </c>
      <c r="M15" s="744">
        <f t="shared" si="0"/>
        <v>0</v>
      </c>
      <c r="N15" s="744">
        <f t="shared" si="11"/>
        <v>0</v>
      </c>
      <c r="O15" s="744">
        <f t="shared" si="1"/>
        <v>0</v>
      </c>
      <c r="P15" s="686"/>
      <c r="Q15" s="407" t="str">
        <f t="shared" si="3"/>
        <v/>
      </c>
      <c r="R15" s="408"/>
      <c r="S15" s="731" t="str">
        <f t="shared" si="4"/>
        <v>00001.766</v>
      </c>
      <c r="T15" s="732">
        <v>4</v>
      </c>
      <c r="U15" s="735" t="str">
        <f t="shared" si="5"/>
        <v>4</v>
      </c>
      <c r="V15" s="733">
        <f t="shared" si="6"/>
        <v>0</v>
      </c>
      <c r="W15" s="733">
        <f t="shared" si="7"/>
        <v>0</v>
      </c>
      <c r="X15" s="733">
        <f t="shared" si="8"/>
        <v>0</v>
      </c>
      <c r="Y15" s="733">
        <f t="shared" si="9"/>
        <v>0</v>
      </c>
      <c r="Z15" s="736">
        <f t="shared" si="10"/>
        <v>1.766</v>
      </c>
      <c r="AA15" s="410">
        <v>0</v>
      </c>
    </row>
    <row r="16" spans="1:32" s="410" customFormat="1" ht="30" customHeight="1">
      <c r="A16" s="615" t="s">
        <v>348</v>
      </c>
      <c r="B16" s="462"/>
      <c r="C16" s="462"/>
      <c r="D16" s="649"/>
      <c r="E16" s="649"/>
      <c r="F16" s="621"/>
      <c r="G16" s="621"/>
      <c r="H16" s="482"/>
      <c r="I16" s="482"/>
      <c r="J16" s="482"/>
      <c r="K16" s="752"/>
      <c r="L16" s="406">
        <f t="shared" si="2"/>
        <v>0</v>
      </c>
      <c r="M16" s="744">
        <f t="shared" si="0"/>
        <v>0</v>
      </c>
      <c r="N16" s="744">
        <f t="shared" si="11"/>
        <v>0</v>
      </c>
      <c r="O16" s="744">
        <f t="shared" si="1"/>
        <v>0</v>
      </c>
      <c r="P16" s="686"/>
      <c r="Q16" s="407" t="str">
        <f t="shared" si="3"/>
        <v/>
      </c>
      <c r="R16" s="408"/>
      <c r="S16" s="731" t="str">
        <f t="shared" si="4"/>
        <v>00001.766</v>
      </c>
      <c r="T16" s="732">
        <v>4</v>
      </c>
      <c r="U16" s="735" t="str">
        <f t="shared" si="5"/>
        <v>4</v>
      </c>
      <c r="V16" s="733">
        <f t="shared" si="6"/>
        <v>0</v>
      </c>
      <c r="W16" s="733">
        <f t="shared" si="7"/>
        <v>0</v>
      </c>
      <c r="X16" s="733">
        <f t="shared" si="8"/>
        <v>0</v>
      </c>
      <c r="Y16" s="733">
        <f t="shared" si="9"/>
        <v>0</v>
      </c>
      <c r="Z16" s="736">
        <f t="shared" si="10"/>
        <v>1.766</v>
      </c>
      <c r="AA16" s="410">
        <v>0</v>
      </c>
    </row>
    <row r="17" spans="1:28" s="410" customFormat="1" ht="30" customHeight="1">
      <c r="A17" s="615" t="s">
        <v>56</v>
      </c>
      <c r="B17" s="462"/>
      <c r="C17" s="462"/>
      <c r="D17" s="649"/>
      <c r="E17" s="649"/>
      <c r="F17" s="621"/>
      <c r="G17" s="662"/>
      <c r="H17" s="664"/>
      <c r="I17" s="569"/>
      <c r="J17" s="482"/>
      <c r="K17" s="752"/>
      <c r="L17" s="406">
        <f t="shared" si="2"/>
        <v>0</v>
      </c>
      <c r="M17" s="744">
        <f t="shared" si="0"/>
        <v>0</v>
      </c>
      <c r="N17" s="744">
        <f t="shared" si="11"/>
        <v>0</v>
      </c>
      <c r="O17" s="744">
        <f t="shared" si="1"/>
        <v>0</v>
      </c>
      <c r="P17" s="686"/>
      <c r="Q17" s="407" t="str">
        <f t="shared" si="3"/>
        <v/>
      </c>
      <c r="R17" s="408"/>
      <c r="S17" s="731" t="str">
        <f t="shared" si="4"/>
        <v>00001.766</v>
      </c>
      <c r="T17" s="732">
        <v>4</v>
      </c>
      <c r="U17" s="735" t="str">
        <f t="shared" si="5"/>
        <v>4</v>
      </c>
      <c r="V17" s="733">
        <f t="shared" si="6"/>
        <v>0</v>
      </c>
      <c r="W17" s="733">
        <f t="shared" si="7"/>
        <v>0</v>
      </c>
      <c r="X17" s="733">
        <f t="shared" si="8"/>
        <v>0</v>
      </c>
      <c r="Y17" s="733">
        <f t="shared" si="9"/>
        <v>0</v>
      </c>
      <c r="Z17" s="736">
        <f t="shared" si="10"/>
        <v>1.766</v>
      </c>
      <c r="AA17" s="410">
        <v>0</v>
      </c>
    </row>
    <row r="18" spans="1:28" s="410" customFormat="1" ht="30" customHeight="1">
      <c r="A18" s="615" t="s">
        <v>349</v>
      </c>
      <c r="B18" s="462"/>
      <c r="C18" s="462"/>
      <c r="D18" s="649"/>
      <c r="E18" s="649"/>
      <c r="F18" s="621"/>
      <c r="G18" s="621"/>
      <c r="H18" s="482"/>
      <c r="I18" s="482"/>
      <c r="J18" s="482"/>
      <c r="K18" s="752"/>
      <c r="L18" s="406">
        <f t="shared" si="2"/>
        <v>0</v>
      </c>
      <c r="M18" s="744">
        <f t="shared" si="0"/>
        <v>0</v>
      </c>
      <c r="N18" s="744">
        <f t="shared" si="11"/>
        <v>0</v>
      </c>
      <c r="O18" s="744">
        <f t="shared" si="1"/>
        <v>0</v>
      </c>
      <c r="P18" s="686"/>
      <c r="Q18" s="407" t="str">
        <f t="shared" si="3"/>
        <v/>
      </c>
      <c r="R18" s="408"/>
      <c r="S18" s="731" t="str">
        <f t="shared" si="4"/>
        <v>00001.766</v>
      </c>
      <c r="T18" s="732">
        <v>4</v>
      </c>
      <c r="U18" s="735" t="str">
        <f t="shared" si="5"/>
        <v>4</v>
      </c>
      <c r="V18" s="733">
        <f t="shared" si="6"/>
        <v>0</v>
      </c>
      <c r="W18" s="733">
        <f t="shared" si="7"/>
        <v>0</v>
      </c>
      <c r="X18" s="733">
        <f t="shared" si="8"/>
        <v>0</v>
      </c>
      <c r="Y18" s="733">
        <f t="shared" si="9"/>
        <v>0</v>
      </c>
      <c r="Z18" s="736">
        <f t="shared" si="10"/>
        <v>1.766</v>
      </c>
      <c r="AA18" s="410">
        <v>0</v>
      </c>
    </row>
    <row r="19" spans="1:28" s="410" customFormat="1" ht="30" customHeight="1">
      <c r="A19" s="615" t="s">
        <v>350</v>
      </c>
      <c r="B19" s="462"/>
      <c r="C19" s="462"/>
      <c r="D19" s="649"/>
      <c r="E19" s="649"/>
      <c r="F19" s="621"/>
      <c r="G19" s="621"/>
      <c r="H19" s="482"/>
      <c r="I19" s="482"/>
      <c r="J19" s="482"/>
      <c r="K19" s="752"/>
      <c r="L19" s="406">
        <f t="shared" si="2"/>
        <v>0</v>
      </c>
      <c r="M19" s="744">
        <f t="shared" si="0"/>
        <v>0</v>
      </c>
      <c r="N19" s="744">
        <f t="shared" si="11"/>
        <v>0</v>
      </c>
      <c r="O19" s="744">
        <f t="shared" si="1"/>
        <v>0</v>
      </c>
      <c r="P19" s="686"/>
      <c r="Q19" s="407" t="str">
        <f t="shared" si="3"/>
        <v/>
      </c>
      <c r="R19" s="408"/>
      <c r="S19" s="731" t="str">
        <f t="shared" si="4"/>
        <v>00001.766</v>
      </c>
      <c r="T19" s="732">
        <v>4</v>
      </c>
      <c r="U19" s="735" t="str">
        <f t="shared" si="5"/>
        <v>4</v>
      </c>
      <c r="V19" s="733">
        <f t="shared" si="6"/>
        <v>0</v>
      </c>
      <c r="W19" s="733">
        <f t="shared" si="7"/>
        <v>0</v>
      </c>
      <c r="X19" s="733">
        <f t="shared" si="8"/>
        <v>0</v>
      </c>
      <c r="Y19" s="733">
        <f t="shared" si="9"/>
        <v>0</v>
      </c>
      <c r="Z19" s="736">
        <f t="shared" si="10"/>
        <v>1.766</v>
      </c>
      <c r="AA19" s="410">
        <v>0</v>
      </c>
    </row>
    <row r="20" spans="1:28" s="410" customFormat="1" ht="30" customHeight="1">
      <c r="A20" s="615" t="s">
        <v>351</v>
      </c>
      <c r="B20" s="462"/>
      <c r="C20" s="462"/>
      <c r="D20" s="649"/>
      <c r="E20" s="649"/>
      <c r="F20" s="621"/>
      <c r="G20" s="621"/>
      <c r="H20" s="482"/>
      <c r="I20" s="482"/>
      <c r="J20" s="482"/>
      <c r="K20" s="752"/>
      <c r="L20" s="406">
        <f t="shared" si="2"/>
        <v>0</v>
      </c>
      <c r="M20" s="744">
        <f t="shared" si="0"/>
        <v>0</v>
      </c>
      <c r="N20" s="744">
        <f t="shared" si="11"/>
        <v>0</v>
      </c>
      <c r="O20" s="744">
        <f t="shared" si="1"/>
        <v>0</v>
      </c>
      <c r="P20" s="686"/>
      <c r="Q20" s="407" t="str">
        <f t="shared" si="3"/>
        <v/>
      </c>
      <c r="R20" s="408"/>
      <c r="S20" s="731" t="str">
        <f t="shared" si="4"/>
        <v>00001.766</v>
      </c>
      <c r="T20" s="732">
        <v>4</v>
      </c>
      <c r="U20" s="735" t="str">
        <f t="shared" si="5"/>
        <v>4</v>
      </c>
      <c r="V20" s="733">
        <f t="shared" si="6"/>
        <v>0</v>
      </c>
      <c r="W20" s="733">
        <f t="shared" si="7"/>
        <v>0</v>
      </c>
      <c r="X20" s="733">
        <f t="shared" si="8"/>
        <v>0</v>
      </c>
      <c r="Y20" s="733">
        <f t="shared" si="9"/>
        <v>0</v>
      </c>
      <c r="Z20" s="736">
        <f t="shared" si="10"/>
        <v>1.766</v>
      </c>
      <c r="AA20" s="410">
        <v>0</v>
      </c>
    </row>
    <row r="21" spans="1:28" s="410" customFormat="1" ht="30" customHeight="1">
      <c r="A21" s="615" t="s">
        <v>352</v>
      </c>
      <c r="B21" s="462"/>
      <c r="C21" s="462"/>
      <c r="D21" s="649"/>
      <c r="E21" s="649"/>
      <c r="F21" s="621"/>
      <c r="G21" s="621"/>
      <c r="H21" s="482"/>
      <c r="I21" s="482"/>
      <c r="J21" s="482"/>
      <c r="K21" s="752"/>
      <c r="L21" s="406">
        <f t="shared" si="2"/>
        <v>0</v>
      </c>
      <c r="M21" s="744">
        <f t="shared" si="0"/>
        <v>0</v>
      </c>
      <c r="N21" s="744">
        <f t="shared" si="11"/>
        <v>0</v>
      </c>
      <c r="O21" s="744">
        <f t="shared" si="1"/>
        <v>0</v>
      </c>
      <c r="P21" s="686"/>
      <c r="Q21" s="407" t="str">
        <f t="shared" si="3"/>
        <v/>
      </c>
      <c r="R21" s="408"/>
      <c r="S21" s="731" t="str">
        <f t="shared" si="4"/>
        <v>00001.766</v>
      </c>
      <c r="T21" s="732">
        <v>4</v>
      </c>
      <c r="U21" s="735" t="str">
        <f t="shared" si="5"/>
        <v>4</v>
      </c>
      <c r="V21" s="733">
        <f t="shared" si="6"/>
        <v>0</v>
      </c>
      <c r="W21" s="733">
        <f t="shared" si="7"/>
        <v>0</v>
      </c>
      <c r="X21" s="733">
        <f t="shared" si="8"/>
        <v>0</v>
      </c>
      <c r="Y21" s="733">
        <f t="shared" si="9"/>
        <v>0</v>
      </c>
      <c r="Z21" s="736">
        <f t="shared" si="10"/>
        <v>1.766</v>
      </c>
      <c r="AA21" s="410">
        <v>0</v>
      </c>
    </row>
    <row r="22" spans="1:28" s="410" customFormat="1" ht="30" customHeight="1">
      <c r="A22" s="615" t="s">
        <v>353</v>
      </c>
      <c r="B22" s="462"/>
      <c r="C22" s="462"/>
      <c r="D22" s="649"/>
      <c r="E22" s="649"/>
      <c r="F22" s="621"/>
      <c r="G22" s="621"/>
      <c r="H22" s="482"/>
      <c r="I22" s="482"/>
      <c r="J22" s="482"/>
      <c r="K22" s="752"/>
      <c r="L22" s="406">
        <f t="shared" si="2"/>
        <v>0</v>
      </c>
      <c r="M22" s="744">
        <f t="shared" si="0"/>
        <v>0</v>
      </c>
      <c r="N22" s="744">
        <f t="shared" si="11"/>
        <v>0</v>
      </c>
      <c r="O22" s="744">
        <f t="shared" si="1"/>
        <v>0</v>
      </c>
      <c r="P22" s="686"/>
      <c r="Q22" s="407" t="str">
        <f t="shared" si="3"/>
        <v/>
      </c>
      <c r="R22" s="408"/>
      <c r="S22" s="731" t="str">
        <f t="shared" si="4"/>
        <v>00001.766</v>
      </c>
      <c r="T22" s="732">
        <v>4</v>
      </c>
      <c r="U22" s="735" t="str">
        <f t="shared" si="5"/>
        <v>4</v>
      </c>
      <c r="V22" s="733">
        <f t="shared" si="6"/>
        <v>0</v>
      </c>
      <c r="W22" s="733">
        <f t="shared" si="7"/>
        <v>0</v>
      </c>
      <c r="X22" s="733">
        <f t="shared" si="8"/>
        <v>0</v>
      </c>
      <c r="Y22" s="733">
        <f t="shared" si="9"/>
        <v>0</v>
      </c>
      <c r="Z22" s="736">
        <f t="shared" si="10"/>
        <v>1.766</v>
      </c>
      <c r="AA22" s="410">
        <v>0</v>
      </c>
    </row>
    <row r="23" spans="1:28" s="410" customFormat="1" ht="30" customHeight="1">
      <c r="A23" s="615" t="s">
        <v>354</v>
      </c>
      <c r="B23" s="462"/>
      <c r="C23" s="462"/>
      <c r="D23" s="649"/>
      <c r="E23" s="649"/>
      <c r="F23" s="621"/>
      <c r="G23" s="621"/>
      <c r="H23" s="482"/>
      <c r="I23" s="482"/>
      <c r="J23" s="482"/>
      <c r="K23" s="752"/>
      <c r="L23" s="406">
        <f t="shared" si="2"/>
        <v>0</v>
      </c>
      <c r="M23" s="744">
        <f t="shared" si="0"/>
        <v>0</v>
      </c>
      <c r="N23" s="744">
        <f t="shared" si="11"/>
        <v>0</v>
      </c>
      <c r="O23" s="744">
        <f t="shared" si="1"/>
        <v>0</v>
      </c>
      <c r="P23" s="686"/>
      <c r="Q23" s="407" t="str">
        <f t="shared" si="3"/>
        <v/>
      </c>
      <c r="R23" s="408"/>
      <c r="S23" s="731" t="str">
        <f t="shared" si="4"/>
        <v>00001.766</v>
      </c>
      <c r="T23" s="732">
        <v>4</v>
      </c>
      <c r="U23" s="735" t="str">
        <f t="shared" si="5"/>
        <v>4</v>
      </c>
      <c r="V23" s="733">
        <f t="shared" si="6"/>
        <v>0</v>
      </c>
      <c r="W23" s="733">
        <f t="shared" si="7"/>
        <v>0</v>
      </c>
      <c r="X23" s="733">
        <f t="shared" si="8"/>
        <v>0</v>
      </c>
      <c r="Y23" s="733">
        <f t="shared" si="9"/>
        <v>0</v>
      </c>
      <c r="Z23" s="736">
        <f t="shared" si="10"/>
        <v>1.766</v>
      </c>
      <c r="AA23" s="410">
        <v>0</v>
      </c>
    </row>
    <row r="24" spans="1:28" s="410" customFormat="1" ht="30" customHeight="1">
      <c r="A24" s="615" t="s">
        <v>355</v>
      </c>
      <c r="B24" s="462"/>
      <c r="C24" s="462"/>
      <c r="D24" s="649"/>
      <c r="E24" s="649"/>
      <c r="F24" s="621"/>
      <c r="G24" s="621"/>
      <c r="H24" s="482"/>
      <c r="I24" s="482"/>
      <c r="J24" s="482"/>
      <c r="K24" s="752"/>
      <c r="L24" s="406">
        <f t="shared" si="2"/>
        <v>0</v>
      </c>
      <c r="M24" s="744">
        <f t="shared" si="0"/>
        <v>0</v>
      </c>
      <c r="N24" s="744">
        <f t="shared" si="11"/>
        <v>0</v>
      </c>
      <c r="O24" s="744">
        <f t="shared" si="1"/>
        <v>0</v>
      </c>
      <c r="P24" s="686"/>
      <c r="Q24" s="407" t="str">
        <f t="shared" si="3"/>
        <v/>
      </c>
      <c r="R24" s="408"/>
      <c r="S24" s="731" t="str">
        <f t="shared" si="4"/>
        <v>00001.766</v>
      </c>
      <c r="T24" s="732">
        <v>4</v>
      </c>
      <c r="U24" s="735" t="str">
        <f t="shared" si="5"/>
        <v>4</v>
      </c>
      <c r="V24" s="733">
        <f t="shared" si="6"/>
        <v>0</v>
      </c>
      <c r="W24" s="733">
        <f t="shared" si="7"/>
        <v>0</v>
      </c>
      <c r="X24" s="733">
        <f t="shared" si="8"/>
        <v>0</v>
      </c>
      <c r="Y24" s="733">
        <f t="shared" si="9"/>
        <v>0</v>
      </c>
      <c r="Z24" s="736">
        <f t="shared" si="10"/>
        <v>1.766</v>
      </c>
      <c r="AA24" s="410">
        <v>0</v>
      </c>
    </row>
    <row r="25" spans="1:28" s="410" customFormat="1" ht="30" customHeight="1">
      <c r="A25" s="615" t="s">
        <v>356</v>
      </c>
      <c r="B25" s="462"/>
      <c r="C25" s="462"/>
      <c r="D25" s="649"/>
      <c r="E25" s="649"/>
      <c r="F25" s="621"/>
      <c r="G25" s="621"/>
      <c r="H25" s="664"/>
      <c r="I25" s="482"/>
      <c r="J25" s="482"/>
      <c r="K25" s="616"/>
      <c r="L25" s="406">
        <f t="shared" si="2"/>
        <v>0</v>
      </c>
      <c r="M25" s="744">
        <f t="shared" si="0"/>
        <v>0</v>
      </c>
      <c r="N25" s="744">
        <f t="shared" si="11"/>
        <v>0</v>
      </c>
      <c r="O25" s="744">
        <f t="shared" si="1"/>
        <v>0</v>
      </c>
      <c r="P25" s="686"/>
      <c r="Q25" s="407" t="str">
        <f t="shared" si="3"/>
        <v/>
      </c>
      <c r="R25" s="455"/>
      <c r="S25" s="731" t="str">
        <f t="shared" si="4"/>
        <v>00001.766</v>
      </c>
      <c r="T25" s="732">
        <v>4</v>
      </c>
      <c r="U25" s="735" t="str">
        <f t="shared" si="5"/>
        <v>4</v>
      </c>
      <c r="V25" s="733">
        <f t="shared" si="6"/>
        <v>0</v>
      </c>
      <c r="W25" s="733">
        <f t="shared" si="7"/>
        <v>0</v>
      </c>
      <c r="X25" s="733">
        <f t="shared" si="8"/>
        <v>0</v>
      </c>
      <c r="Y25" s="733">
        <f t="shared" si="9"/>
        <v>0</v>
      </c>
      <c r="Z25" s="736">
        <f t="shared" si="10"/>
        <v>1.766</v>
      </c>
      <c r="AA25" s="410">
        <v>0</v>
      </c>
    </row>
    <row r="26" spans="1:28" s="410" customFormat="1" ht="30" customHeight="1">
      <c r="A26" s="615" t="s">
        <v>357</v>
      </c>
      <c r="B26" s="462"/>
      <c r="C26" s="462"/>
      <c r="D26" s="649"/>
      <c r="E26" s="649"/>
      <c r="F26" s="621"/>
      <c r="G26" s="621"/>
      <c r="H26" s="482"/>
      <c r="I26" s="482"/>
      <c r="J26" s="482"/>
      <c r="K26" s="616"/>
      <c r="L26" s="406">
        <f t="shared" si="2"/>
        <v>0</v>
      </c>
      <c r="M26" s="744">
        <f t="shared" si="0"/>
        <v>0</v>
      </c>
      <c r="N26" s="744">
        <f t="shared" si="11"/>
        <v>0</v>
      </c>
      <c r="O26" s="744">
        <f t="shared" si="1"/>
        <v>0</v>
      </c>
      <c r="P26" s="686"/>
      <c r="Q26" s="407" t="str">
        <f t="shared" si="3"/>
        <v/>
      </c>
      <c r="R26" s="455"/>
      <c r="S26" s="731" t="str">
        <f t="shared" si="4"/>
        <v>00001.766</v>
      </c>
      <c r="T26" s="732">
        <v>4</v>
      </c>
      <c r="U26" s="735" t="str">
        <f t="shared" si="5"/>
        <v>4</v>
      </c>
      <c r="V26" s="733">
        <f t="shared" si="6"/>
        <v>0</v>
      </c>
      <c r="W26" s="733">
        <f t="shared" si="7"/>
        <v>0</v>
      </c>
      <c r="X26" s="733">
        <f t="shared" si="8"/>
        <v>0</v>
      </c>
      <c r="Y26" s="733">
        <f t="shared" si="9"/>
        <v>0</v>
      </c>
      <c r="Z26" s="736">
        <f t="shared" si="10"/>
        <v>1.766</v>
      </c>
      <c r="AA26" s="410">
        <v>0</v>
      </c>
    </row>
    <row r="27" spans="1:28" s="410" customFormat="1" ht="30" customHeight="1">
      <c r="A27" s="651"/>
      <c r="B27" s="652" t="s">
        <v>38</v>
      </c>
      <c r="C27" s="653"/>
      <c r="D27" s="616">
        <f>SUM(D7:D26)</f>
        <v>0</v>
      </c>
      <c r="E27" s="616">
        <f>SUM(E7:E26)</f>
        <v>0</v>
      </c>
      <c r="F27" s="478"/>
      <c r="G27" s="478"/>
      <c r="H27" s="478"/>
      <c r="I27" s="478"/>
      <c r="J27" s="478"/>
      <c r="K27" s="687"/>
      <c r="L27" s="478"/>
      <c r="M27" s="478"/>
      <c r="N27" s="478"/>
      <c r="O27" s="624">
        <f>SUM(O7:O26)</f>
        <v>0</v>
      </c>
      <c r="P27" s="687"/>
      <c r="Q27" s="407" t="str">
        <f t="shared" si="3"/>
        <v/>
      </c>
      <c r="S27" s="731"/>
      <c r="T27" s="732"/>
      <c r="U27" s="735" t="str">
        <f t="shared" si="5"/>
        <v/>
      </c>
      <c r="V27" s="733">
        <f t="shared" si="6"/>
        <v>0</v>
      </c>
      <c r="W27" s="733">
        <f t="shared" si="7"/>
        <v>0</v>
      </c>
      <c r="X27" s="733">
        <f t="shared" si="8"/>
        <v>0</v>
      </c>
      <c r="Y27" s="733">
        <f t="shared" si="9"/>
        <v>0</v>
      </c>
      <c r="Z27" s="736"/>
    </row>
    <row r="28" spans="1:28" s="410" customFormat="1" ht="30" customHeight="1">
      <c r="A28" s="615" t="s">
        <v>401</v>
      </c>
      <c r="B28" s="462"/>
      <c r="C28" s="462"/>
      <c r="D28" s="649"/>
      <c r="E28" s="649"/>
      <c r="F28" s="621"/>
      <c r="G28" s="661"/>
      <c r="H28" s="482"/>
      <c r="I28" s="482"/>
      <c r="J28" s="482"/>
      <c r="K28" s="616"/>
      <c r="L28" s="406">
        <f>K28/1000</f>
        <v>0</v>
      </c>
      <c r="M28" s="743">
        <f t="shared" ref="M28:M47" si="12">IF(B28&lt;&gt;"",E28*L28,0)</f>
        <v>0</v>
      </c>
      <c r="N28" s="744">
        <f>IF($B28&lt;&gt;"",L28*S28,0)</f>
        <v>0</v>
      </c>
      <c r="O28" s="743">
        <f t="shared" ref="O28:O47" si="13">IF($B28&lt;&gt;"",E28*N28,0)</f>
        <v>0</v>
      </c>
      <c r="P28" s="686"/>
      <c r="Q28" s="407" t="str">
        <f t="shared" si="3"/>
        <v/>
      </c>
      <c r="R28" s="455"/>
      <c r="S28" s="731" t="str">
        <f t="shared" si="4"/>
        <v>00001.766</v>
      </c>
      <c r="T28" s="732">
        <v>4</v>
      </c>
      <c r="U28" s="735" t="str">
        <f t="shared" si="5"/>
        <v>4</v>
      </c>
      <c r="V28" s="733">
        <f t="shared" si="6"/>
        <v>0</v>
      </c>
      <c r="W28" s="733">
        <f t="shared" si="7"/>
        <v>0</v>
      </c>
      <c r="X28" s="733">
        <f t="shared" si="8"/>
        <v>0</v>
      </c>
      <c r="Y28" s="733">
        <f t="shared" si="9"/>
        <v>0</v>
      </c>
      <c r="Z28" s="736">
        <f t="shared" si="10"/>
        <v>1.766</v>
      </c>
      <c r="AA28" s="410">
        <v>0</v>
      </c>
    </row>
    <row r="29" spans="1:28" s="410" customFormat="1" ht="30" customHeight="1">
      <c r="A29" s="615" t="s">
        <v>359</v>
      </c>
      <c r="B29" s="462"/>
      <c r="C29" s="462"/>
      <c r="D29" s="649"/>
      <c r="E29" s="649"/>
      <c r="F29" s="621"/>
      <c r="G29" s="661"/>
      <c r="H29" s="482"/>
      <c r="I29" s="482"/>
      <c r="J29" s="482"/>
      <c r="K29" s="616"/>
      <c r="L29" s="406">
        <f t="shared" ref="L29:L47" si="14">K29/1000</f>
        <v>0</v>
      </c>
      <c r="M29" s="744">
        <f t="shared" si="12"/>
        <v>0</v>
      </c>
      <c r="N29" s="744">
        <f>IF($B29&lt;&gt;"",L29*S29,0)</f>
        <v>0</v>
      </c>
      <c r="O29" s="744">
        <f t="shared" si="13"/>
        <v>0</v>
      </c>
      <c r="P29" s="686"/>
      <c r="Q29" s="407" t="str">
        <f t="shared" si="3"/>
        <v/>
      </c>
      <c r="R29" s="455"/>
      <c r="S29" s="731" t="str">
        <f t="shared" si="4"/>
        <v>00001.766</v>
      </c>
      <c r="T29" s="732">
        <v>4</v>
      </c>
      <c r="U29" s="735" t="str">
        <f t="shared" si="5"/>
        <v>4</v>
      </c>
      <c r="V29" s="733">
        <f t="shared" si="6"/>
        <v>0</v>
      </c>
      <c r="W29" s="733">
        <f t="shared" si="7"/>
        <v>0</v>
      </c>
      <c r="X29" s="733">
        <f t="shared" si="8"/>
        <v>0</v>
      </c>
      <c r="Y29" s="733">
        <f t="shared" si="9"/>
        <v>0</v>
      </c>
      <c r="Z29" s="736">
        <f t="shared" si="10"/>
        <v>1.766</v>
      </c>
      <c r="AA29" s="410">
        <v>0</v>
      </c>
    </row>
    <row r="30" spans="1:28" s="410" customFormat="1" ht="30" customHeight="1">
      <c r="A30" s="615" t="s">
        <v>360</v>
      </c>
      <c r="B30" s="462"/>
      <c r="C30" s="462"/>
      <c r="D30" s="649"/>
      <c r="E30" s="649"/>
      <c r="F30" s="621"/>
      <c r="G30" s="621"/>
      <c r="H30" s="482"/>
      <c r="I30" s="482"/>
      <c r="J30" s="482"/>
      <c r="K30" s="752"/>
      <c r="L30" s="406">
        <f t="shared" si="14"/>
        <v>0</v>
      </c>
      <c r="M30" s="744">
        <f t="shared" si="12"/>
        <v>0</v>
      </c>
      <c r="N30" s="744">
        <f t="shared" ref="N30:N47" si="15">IF($B30&lt;&gt;"",L30*S30,0)</f>
        <v>0</v>
      </c>
      <c r="O30" s="744">
        <f t="shared" si="13"/>
        <v>0</v>
      </c>
      <c r="P30" s="686"/>
      <c r="Q30" s="407" t="str">
        <f t="shared" si="3"/>
        <v/>
      </c>
      <c r="R30" s="408"/>
      <c r="S30" s="731" t="str">
        <f t="shared" si="4"/>
        <v>00001.766</v>
      </c>
      <c r="T30" s="732">
        <v>4</v>
      </c>
      <c r="U30" s="735" t="str">
        <f t="shared" si="5"/>
        <v>4</v>
      </c>
      <c r="V30" s="733">
        <f t="shared" si="6"/>
        <v>0</v>
      </c>
      <c r="W30" s="733">
        <f t="shared" si="7"/>
        <v>0</v>
      </c>
      <c r="X30" s="733">
        <f t="shared" si="8"/>
        <v>0</v>
      </c>
      <c r="Y30" s="733">
        <f t="shared" si="9"/>
        <v>0</v>
      </c>
      <c r="Z30" s="736">
        <f t="shared" si="10"/>
        <v>1.766</v>
      </c>
      <c r="AA30" s="408">
        <v>0</v>
      </c>
      <c r="AB30" s="408"/>
    </row>
    <row r="31" spans="1:28" s="410" customFormat="1" ht="30" customHeight="1">
      <c r="A31" s="615" t="s">
        <v>361</v>
      </c>
      <c r="B31" s="462"/>
      <c r="C31" s="462"/>
      <c r="D31" s="649"/>
      <c r="E31" s="649"/>
      <c r="F31" s="621"/>
      <c r="G31" s="621"/>
      <c r="H31" s="482"/>
      <c r="I31" s="482"/>
      <c r="J31" s="482"/>
      <c r="K31" s="752"/>
      <c r="L31" s="406">
        <f t="shared" si="14"/>
        <v>0</v>
      </c>
      <c r="M31" s="744">
        <f t="shared" si="12"/>
        <v>0</v>
      </c>
      <c r="N31" s="744">
        <f t="shared" si="15"/>
        <v>0</v>
      </c>
      <c r="O31" s="744">
        <f t="shared" si="13"/>
        <v>0</v>
      </c>
      <c r="P31" s="686"/>
      <c r="Q31" s="407" t="str">
        <f t="shared" si="3"/>
        <v/>
      </c>
      <c r="R31" s="408"/>
      <c r="S31" s="731" t="str">
        <f t="shared" si="4"/>
        <v>00001.766</v>
      </c>
      <c r="T31" s="732">
        <v>4</v>
      </c>
      <c r="U31" s="735" t="str">
        <f t="shared" si="5"/>
        <v>4</v>
      </c>
      <c r="V31" s="733">
        <f t="shared" si="6"/>
        <v>0</v>
      </c>
      <c r="W31" s="733">
        <f t="shared" si="7"/>
        <v>0</v>
      </c>
      <c r="X31" s="733">
        <f t="shared" si="8"/>
        <v>0</v>
      </c>
      <c r="Y31" s="733">
        <f t="shared" si="9"/>
        <v>0</v>
      </c>
      <c r="Z31" s="736">
        <f t="shared" si="10"/>
        <v>1.766</v>
      </c>
      <c r="AA31" s="410">
        <v>0</v>
      </c>
    </row>
    <row r="32" spans="1:28" s="410" customFormat="1" ht="30" customHeight="1">
      <c r="A32" s="615" t="s">
        <v>362</v>
      </c>
      <c r="B32" s="462"/>
      <c r="C32" s="462"/>
      <c r="D32" s="649"/>
      <c r="E32" s="649"/>
      <c r="F32" s="621"/>
      <c r="G32" s="621"/>
      <c r="H32" s="482"/>
      <c r="I32" s="482"/>
      <c r="J32" s="482"/>
      <c r="K32" s="752"/>
      <c r="L32" s="406">
        <f t="shared" si="14"/>
        <v>0</v>
      </c>
      <c r="M32" s="744">
        <f t="shared" si="12"/>
        <v>0</v>
      </c>
      <c r="N32" s="744">
        <f t="shared" si="15"/>
        <v>0</v>
      </c>
      <c r="O32" s="744">
        <f t="shared" si="13"/>
        <v>0</v>
      </c>
      <c r="P32" s="686"/>
      <c r="Q32" s="407" t="str">
        <f t="shared" si="3"/>
        <v/>
      </c>
      <c r="R32" s="408"/>
      <c r="S32" s="731" t="str">
        <f t="shared" si="4"/>
        <v>00001.766</v>
      </c>
      <c r="T32" s="732">
        <v>4</v>
      </c>
      <c r="U32" s="735" t="str">
        <f t="shared" si="5"/>
        <v>4</v>
      </c>
      <c r="V32" s="733">
        <f t="shared" si="6"/>
        <v>0</v>
      </c>
      <c r="W32" s="733">
        <f t="shared" si="7"/>
        <v>0</v>
      </c>
      <c r="X32" s="733">
        <f t="shared" si="8"/>
        <v>0</v>
      </c>
      <c r="Y32" s="733">
        <f t="shared" si="9"/>
        <v>0</v>
      </c>
      <c r="Z32" s="736">
        <f t="shared" si="10"/>
        <v>1.766</v>
      </c>
      <c r="AA32" s="410">
        <v>0</v>
      </c>
    </row>
    <row r="33" spans="1:27" s="410" customFormat="1" ht="30" customHeight="1">
      <c r="A33" s="615" t="s">
        <v>363</v>
      </c>
      <c r="B33" s="462"/>
      <c r="C33" s="462"/>
      <c r="D33" s="649"/>
      <c r="E33" s="649"/>
      <c r="F33" s="621"/>
      <c r="G33" s="621"/>
      <c r="H33" s="482"/>
      <c r="I33" s="482"/>
      <c r="J33" s="482"/>
      <c r="K33" s="752"/>
      <c r="L33" s="406">
        <f t="shared" si="14"/>
        <v>0</v>
      </c>
      <c r="M33" s="744">
        <f t="shared" si="12"/>
        <v>0</v>
      </c>
      <c r="N33" s="744">
        <f t="shared" si="15"/>
        <v>0</v>
      </c>
      <c r="O33" s="744">
        <f t="shared" si="13"/>
        <v>0</v>
      </c>
      <c r="P33" s="686"/>
      <c r="Q33" s="407" t="str">
        <f t="shared" si="3"/>
        <v/>
      </c>
      <c r="R33" s="408"/>
      <c r="S33" s="731" t="str">
        <f t="shared" si="4"/>
        <v>00001.766</v>
      </c>
      <c r="T33" s="732">
        <v>4</v>
      </c>
      <c r="U33" s="735" t="str">
        <f t="shared" si="5"/>
        <v>4</v>
      </c>
      <c r="V33" s="733">
        <f t="shared" si="6"/>
        <v>0</v>
      </c>
      <c r="W33" s="733">
        <f t="shared" si="7"/>
        <v>0</v>
      </c>
      <c r="X33" s="733">
        <f t="shared" si="8"/>
        <v>0</v>
      </c>
      <c r="Y33" s="733">
        <f t="shared" si="9"/>
        <v>0</v>
      </c>
      <c r="Z33" s="736">
        <f t="shared" si="10"/>
        <v>1.766</v>
      </c>
      <c r="AA33" s="410">
        <v>0</v>
      </c>
    </row>
    <row r="34" spans="1:27" s="410" customFormat="1" ht="30" customHeight="1">
      <c r="A34" s="615" t="s">
        <v>364</v>
      </c>
      <c r="B34" s="462"/>
      <c r="C34" s="462"/>
      <c r="D34" s="649"/>
      <c r="E34" s="649"/>
      <c r="F34" s="621"/>
      <c r="G34" s="621"/>
      <c r="H34" s="482"/>
      <c r="I34" s="482"/>
      <c r="J34" s="482"/>
      <c r="K34" s="752"/>
      <c r="L34" s="406">
        <f t="shared" si="14"/>
        <v>0</v>
      </c>
      <c r="M34" s="744">
        <f t="shared" si="12"/>
        <v>0</v>
      </c>
      <c r="N34" s="744">
        <f t="shared" si="15"/>
        <v>0</v>
      </c>
      <c r="O34" s="744">
        <f t="shared" si="13"/>
        <v>0</v>
      </c>
      <c r="P34" s="686"/>
      <c r="Q34" s="407" t="str">
        <f t="shared" si="3"/>
        <v/>
      </c>
      <c r="R34" s="408"/>
      <c r="S34" s="731" t="str">
        <f t="shared" si="4"/>
        <v>00001.766</v>
      </c>
      <c r="T34" s="732">
        <v>4</v>
      </c>
      <c r="U34" s="735" t="str">
        <f t="shared" si="5"/>
        <v>4</v>
      </c>
      <c r="V34" s="733">
        <f t="shared" si="6"/>
        <v>0</v>
      </c>
      <c r="W34" s="733">
        <f t="shared" si="7"/>
        <v>0</v>
      </c>
      <c r="X34" s="733">
        <f t="shared" si="8"/>
        <v>0</v>
      </c>
      <c r="Y34" s="733">
        <f t="shared" si="9"/>
        <v>0</v>
      </c>
      <c r="Z34" s="736">
        <f t="shared" si="10"/>
        <v>1.766</v>
      </c>
      <c r="AA34" s="410">
        <v>0</v>
      </c>
    </row>
    <row r="35" spans="1:27" s="410" customFormat="1" ht="30" customHeight="1">
      <c r="A35" s="615" t="s">
        <v>365</v>
      </c>
      <c r="B35" s="462"/>
      <c r="C35" s="462"/>
      <c r="D35" s="649"/>
      <c r="E35" s="649"/>
      <c r="F35" s="621"/>
      <c r="G35" s="621"/>
      <c r="H35" s="482"/>
      <c r="I35" s="482"/>
      <c r="J35" s="482"/>
      <c r="K35" s="752"/>
      <c r="L35" s="406">
        <f t="shared" si="14"/>
        <v>0</v>
      </c>
      <c r="M35" s="744">
        <f t="shared" si="12"/>
        <v>0</v>
      </c>
      <c r="N35" s="744">
        <f t="shared" si="15"/>
        <v>0</v>
      </c>
      <c r="O35" s="744">
        <f t="shared" si="13"/>
        <v>0</v>
      </c>
      <c r="P35" s="686"/>
      <c r="Q35" s="407" t="str">
        <f t="shared" si="3"/>
        <v/>
      </c>
      <c r="R35" s="408"/>
      <c r="S35" s="731" t="str">
        <f t="shared" si="4"/>
        <v>00001.766</v>
      </c>
      <c r="T35" s="732">
        <v>4</v>
      </c>
      <c r="U35" s="735" t="str">
        <f t="shared" si="5"/>
        <v>4</v>
      </c>
      <c r="V35" s="733">
        <f t="shared" si="6"/>
        <v>0</v>
      </c>
      <c r="W35" s="733">
        <f t="shared" si="7"/>
        <v>0</v>
      </c>
      <c r="X35" s="733">
        <f t="shared" si="8"/>
        <v>0</v>
      </c>
      <c r="Y35" s="733">
        <f t="shared" si="9"/>
        <v>0</v>
      </c>
      <c r="Z35" s="736">
        <f t="shared" si="10"/>
        <v>1.766</v>
      </c>
      <c r="AA35" s="410">
        <v>0</v>
      </c>
    </row>
    <row r="36" spans="1:27" s="410" customFormat="1" ht="30" customHeight="1">
      <c r="A36" s="615" t="s">
        <v>366</v>
      </c>
      <c r="B36" s="462"/>
      <c r="C36" s="462"/>
      <c r="D36" s="649"/>
      <c r="E36" s="649"/>
      <c r="F36" s="621"/>
      <c r="G36" s="621"/>
      <c r="H36" s="482"/>
      <c r="I36" s="482"/>
      <c r="J36" s="482"/>
      <c r="K36" s="752"/>
      <c r="L36" s="406">
        <f t="shared" si="14"/>
        <v>0</v>
      </c>
      <c r="M36" s="744">
        <f t="shared" si="12"/>
        <v>0</v>
      </c>
      <c r="N36" s="744">
        <f t="shared" si="15"/>
        <v>0</v>
      </c>
      <c r="O36" s="744">
        <f t="shared" si="13"/>
        <v>0</v>
      </c>
      <c r="P36" s="686"/>
      <c r="Q36" s="407" t="str">
        <f t="shared" si="3"/>
        <v/>
      </c>
      <c r="R36" s="408"/>
      <c r="S36" s="731" t="str">
        <f t="shared" si="4"/>
        <v>00001.766</v>
      </c>
      <c r="T36" s="732">
        <v>4</v>
      </c>
      <c r="U36" s="735" t="str">
        <f t="shared" si="5"/>
        <v>4</v>
      </c>
      <c r="V36" s="733">
        <f t="shared" si="6"/>
        <v>0</v>
      </c>
      <c r="W36" s="733">
        <f t="shared" si="7"/>
        <v>0</v>
      </c>
      <c r="X36" s="733">
        <f t="shared" si="8"/>
        <v>0</v>
      </c>
      <c r="Y36" s="733">
        <f t="shared" si="9"/>
        <v>0</v>
      </c>
      <c r="Z36" s="736">
        <f t="shared" si="10"/>
        <v>1.766</v>
      </c>
      <c r="AA36" s="410">
        <v>0</v>
      </c>
    </row>
    <row r="37" spans="1:27" s="410" customFormat="1" ht="30" customHeight="1">
      <c r="A37" s="615" t="s">
        <v>367</v>
      </c>
      <c r="B37" s="462"/>
      <c r="C37" s="462"/>
      <c r="D37" s="649"/>
      <c r="E37" s="649"/>
      <c r="F37" s="621"/>
      <c r="G37" s="621"/>
      <c r="H37" s="482"/>
      <c r="I37" s="482"/>
      <c r="J37" s="482"/>
      <c r="K37" s="752"/>
      <c r="L37" s="406">
        <f t="shared" si="14"/>
        <v>0</v>
      </c>
      <c r="M37" s="744">
        <f t="shared" si="12"/>
        <v>0</v>
      </c>
      <c r="N37" s="744">
        <f t="shared" si="15"/>
        <v>0</v>
      </c>
      <c r="O37" s="744">
        <f t="shared" si="13"/>
        <v>0</v>
      </c>
      <c r="P37" s="686"/>
      <c r="Q37" s="407" t="str">
        <f t="shared" si="3"/>
        <v/>
      </c>
      <c r="R37" s="408"/>
      <c r="S37" s="731" t="str">
        <f t="shared" si="4"/>
        <v>00001.766</v>
      </c>
      <c r="T37" s="732">
        <v>4</v>
      </c>
      <c r="U37" s="735" t="str">
        <f t="shared" si="5"/>
        <v>4</v>
      </c>
      <c r="V37" s="733">
        <f t="shared" si="6"/>
        <v>0</v>
      </c>
      <c r="W37" s="733">
        <f t="shared" si="7"/>
        <v>0</v>
      </c>
      <c r="X37" s="733">
        <f t="shared" si="8"/>
        <v>0</v>
      </c>
      <c r="Y37" s="733">
        <f t="shared" si="9"/>
        <v>0</v>
      </c>
      <c r="Z37" s="736">
        <f t="shared" si="10"/>
        <v>1.766</v>
      </c>
      <c r="AA37" s="410">
        <v>0</v>
      </c>
    </row>
    <row r="38" spans="1:27" s="410" customFormat="1" ht="30" customHeight="1">
      <c r="A38" s="615" t="s">
        <v>368</v>
      </c>
      <c r="B38" s="462"/>
      <c r="C38" s="462"/>
      <c r="D38" s="649"/>
      <c r="E38" s="649"/>
      <c r="F38" s="621"/>
      <c r="G38" s="621"/>
      <c r="H38" s="482"/>
      <c r="I38" s="482"/>
      <c r="J38" s="482"/>
      <c r="K38" s="752"/>
      <c r="L38" s="406">
        <f t="shared" si="14"/>
        <v>0</v>
      </c>
      <c r="M38" s="744">
        <f t="shared" si="12"/>
        <v>0</v>
      </c>
      <c r="N38" s="744">
        <f t="shared" si="15"/>
        <v>0</v>
      </c>
      <c r="O38" s="744">
        <f t="shared" si="13"/>
        <v>0</v>
      </c>
      <c r="P38" s="686"/>
      <c r="Q38" s="407" t="str">
        <f t="shared" si="3"/>
        <v/>
      </c>
      <c r="R38" s="655"/>
      <c r="S38" s="731" t="str">
        <f t="shared" si="4"/>
        <v>00001.766</v>
      </c>
      <c r="T38" s="732">
        <v>4</v>
      </c>
      <c r="U38" s="735" t="str">
        <f t="shared" si="5"/>
        <v>4</v>
      </c>
      <c r="V38" s="733">
        <f t="shared" si="6"/>
        <v>0</v>
      </c>
      <c r="W38" s="733">
        <f t="shared" si="7"/>
        <v>0</v>
      </c>
      <c r="X38" s="733">
        <f t="shared" si="8"/>
        <v>0</v>
      </c>
      <c r="Y38" s="733">
        <f t="shared" si="9"/>
        <v>0</v>
      </c>
      <c r="Z38" s="736">
        <f t="shared" si="10"/>
        <v>1.766</v>
      </c>
      <c r="AA38" s="410">
        <v>0</v>
      </c>
    </row>
    <row r="39" spans="1:27" s="410" customFormat="1" ht="30" customHeight="1">
      <c r="A39" s="615" t="s">
        <v>369</v>
      </c>
      <c r="B39" s="556"/>
      <c r="C39" s="556"/>
      <c r="D39" s="649"/>
      <c r="E39" s="649"/>
      <c r="F39" s="621"/>
      <c r="G39" s="621"/>
      <c r="H39" s="482"/>
      <c r="I39" s="482"/>
      <c r="J39" s="482"/>
      <c r="K39" s="752"/>
      <c r="L39" s="406">
        <f t="shared" si="14"/>
        <v>0</v>
      </c>
      <c r="M39" s="744">
        <f t="shared" si="12"/>
        <v>0</v>
      </c>
      <c r="N39" s="744">
        <f t="shared" si="15"/>
        <v>0</v>
      </c>
      <c r="O39" s="744">
        <f t="shared" si="13"/>
        <v>0</v>
      </c>
      <c r="P39" s="686"/>
      <c r="Q39" s="407" t="str">
        <f t="shared" si="3"/>
        <v/>
      </c>
      <c r="R39" s="408"/>
      <c r="S39" s="731" t="str">
        <f t="shared" si="4"/>
        <v>00001.766</v>
      </c>
      <c r="T39" s="732">
        <v>4</v>
      </c>
      <c r="U39" s="735" t="str">
        <f t="shared" si="5"/>
        <v>4</v>
      </c>
      <c r="V39" s="733">
        <f t="shared" si="6"/>
        <v>0</v>
      </c>
      <c r="W39" s="733">
        <f t="shared" si="7"/>
        <v>0</v>
      </c>
      <c r="X39" s="733">
        <f t="shared" si="8"/>
        <v>0</v>
      </c>
      <c r="Y39" s="733">
        <f t="shared" si="9"/>
        <v>0</v>
      </c>
      <c r="Z39" s="736">
        <f t="shared" si="10"/>
        <v>1.766</v>
      </c>
      <c r="AA39" s="410">
        <v>0</v>
      </c>
    </row>
    <row r="40" spans="1:27" s="410" customFormat="1" ht="30" customHeight="1">
      <c r="A40" s="615" t="s">
        <v>370</v>
      </c>
      <c r="B40" s="597"/>
      <c r="C40" s="596"/>
      <c r="D40" s="649"/>
      <c r="E40" s="649"/>
      <c r="F40" s="657"/>
      <c r="G40" s="657"/>
      <c r="H40" s="482"/>
      <c r="I40" s="482"/>
      <c r="J40" s="482"/>
      <c r="K40" s="752"/>
      <c r="L40" s="406">
        <f t="shared" si="14"/>
        <v>0</v>
      </c>
      <c r="M40" s="744">
        <f t="shared" si="12"/>
        <v>0</v>
      </c>
      <c r="N40" s="744">
        <f t="shared" si="15"/>
        <v>0</v>
      </c>
      <c r="O40" s="744">
        <f t="shared" si="13"/>
        <v>0</v>
      </c>
      <c r="P40" s="686"/>
      <c r="Q40" s="407" t="str">
        <f t="shared" si="3"/>
        <v/>
      </c>
      <c r="R40" s="408"/>
      <c r="S40" s="731" t="str">
        <f t="shared" si="4"/>
        <v>00001.766</v>
      </c>
      <c r="T40" s="732">
        <v>4</v>
      </c>
      <c r="U40" s="735" t="str">
        <f t="shared" si="5"/>
        <v>4</v>
      </c>
      <c r="V40" s="733">
        <f t="shared" si="6"/>
        <v>0</v>
      </c>
      <c r="W40" s="733">
        <f t="shared" si="7"/>
        <v>0</v>
      </c>
      <c r="X40" s="733">
        <f t="shared" si="8"/>
        <v>0</v>
      </c>
      <c r="Y40" s="733">
        <f t="shared" si="9"/>
        <v>0</v>
      </c>
      <c r="Z40" s="736">
        <f t="shared" si="10"/>
        <v>1.766</v>
      </c>
      <c r="AA40" s="410">
        <v>0</v>
      </c>
    </row>
    <row r="41" spans="1:27" s="410" customFormat="1" ht="30" customHeight="1">
      <c r="A41" s="615" t="s">
        <v>371</v>
      </c>
      <c r="B41" s="462"/>
      <c r="C41" s="462"/>
      <c r="D41" s="658"/>
      <c r="E41" s="658"/>
      <c r="F41" s="621"/>
      <c r="G41" s="661"/>
      <c r="H41" s="482"/>
      <c r="I41" s="482"/>
      <c r="J41" s="482"/>
      <c r="K41" s="752"/>
      <c r="L41" s="406">
        <f t="shared" si="14"/>
        <v>0</v>
      </c>
      <c r="M41" s="744">
        <f t="shared" si="12"/>
        <v>0</v>
      </c>
      <c r="N41" s="744">
        <f t="shared" si="15"/>
        <v>0</v>
      </c>
      <c r="O41" s="744">
        <f t="shared" si="13"/>
        <v>0</v>
      </c>
      <c r="P41" s="686"/>
      <c r="Q41" s="407" t="str">
        <f t="shared" si="3"/>
        <v/>
      </c>
      <c r="R41" s="408"/>
      <c r="S41" s="731" t="str">
        <f t="shared" si="4"/>
        <v>00001.766</v>
      </c>
      <c r="T41" s="732">
        <v>4</v>
      </c>
      <c r="U41" s="735" t="str">
        <f t="shared" si="5"/>
        <v>4</v>
      </c>
      <c r="V41" s="733">
        <f t="shared" si="6"/>
        <v>0</v>
      </c>
      <c r="W41" s="733">
        <f t="shared" si="7"/>
        <v>0</v>
      </c>
      <c r="X41" s="733">
        <f t="shared" si="8"/>
        <v>0</v>
      </c>
      <c r="Y41" s="733">
        <f t="shared" si="9"/>
        <v>0</v>
      </c>
      <c r="Z41" s="736">
        <f t="shared" si="10"/>
        <v>1.766</v>
      </c>
      <c r="AA41" s="410">
        <v>0</v>
      </c>
    </row>
    <row r="42" spans="1:27" s="410" customFormat="1" ht="30" customHeight="1">
      <c r="A42" s="615" t="s">
        <v>372</v>
      </c>
      <c r="B42" s="462"/>
      <c r="C42" s="462"/>
      <c r="D42" s="658"/>
      <c r="E42" s="658"/>
      <c r="F42" s="621"/>
      <c r="G42" s="621"/>
      <c r="H42" s="482"/>
      <c r="I42" s="482"/>
      <c r="J42" s="482"/>
      <c r="K42" s="752"/>
      <c r="L42" s="406">
        <f t="shared" si="14"/>
        <v>0</v>
      </c>
      <c r="M42" s="744">
        <f t="shared" si="12"/>
        <v>0</v>
      </c>
      <c r="N42" s="744">
        <f t="shared" si="15"/>
        <v>0</v>
      </c>
      <c r="O42" s="744">
        <f t="shared" si="13"/>
        <v>0</v>
      </c>
      <c r="P42" s="686"/>
      <c r="Q42" s="407" t="str">
        <f t="shared" si="3"/>
        <v/>
      </c>
      <c r="R42" s="408"/>
      <c r="S42" s="731" t="str">
        <f t="shared" si="4"/>
        <v>00001.766</v>
      </c>
      <c r="T42" s="732">
        <v>4</v>
      </c>
      <c r="U42" s="735" t="str">
        <f t="shared" si="5"/>
        <v>4</v>
      </c>
      <c r="V42" s="733">
        <f t="shared" si="6"/>
        <v>0</v>
      </c>
      <c r="W42" s="733">
        <f t="shared" si="7"/>
        <v>0</v>
      </c>
      <c r="X42" s="733">
        <f t="shared" si="8"/>
        <v>0</v>
      </c>
      <c r="Y42" s="733">
        <f t="shared" si="9"/>
        <v>0</v>
      </c>
      <c r="Z42" s="736">
        <f t="shared" si="10"/>
        <v>1.766</v>
      </c>
      <c r="AA42" s="410">
        <v>0</v>
      </c>
    </row>
    <row r="43" spans="1:27" s="410" customFormat="1" ht="30" customHeight="1">
      <c r="A43" s="615" t="s">
        <v>373</v>
      </c>
      <c r="B43" s="462"/>
      <c r="C43" s="462"/>
      <c r="D43" s="658"/>
      <c r="E43" s="658"/>
      <c r="F43" s="621"/>
      <c r="G43" s="621"/>
      <c r="H43" s="482"/>
      <c r="I43" s="482"/>
      <c r="J43" s="482"/>
      <c r="K43" s="752"/>
      <c r="L43" s="406">
        <f t="shared" si="14"/>
        <v>0</v>
      </c>
      <c r="M43" s="744">
        <f t="shared" si="12"/>
        <v>0</v>
      </c>
      <c r="N43" s="744">
        <f t="shared" si="15"/>
        <v>0</v>
      </c>
      <c r="O43" s="744">
        <f t="shared" si="13"/>
        <v>0</v>
      </c>
      <c r="P43" s="686"/>
      <c r="Q43" s="407" t="str">
        <f t="shared" si="3"/>
        <v/>
      </c>
      <c r="R43" s="408"/>
      <c r="S43" s="731" t="str">
        <f t="shared" si="4"/>
        <v>00001.766</v>
      </c>
      <c r="T43" s="732">
        <v>4</v>
      </c>
      <c r="U43" s="735" t="str">
        <f t="shared" si="5"/>
        <v>4</v>
      </c>
      <c r="V43" s="733">
        <f t="shared" si="6"/>
        <v>0</v>
      </c>
      <c r="W43" s="733">
        <f t="shared" si="7"/>
        <v>0</v>
      </c>
      <c r="X43" s="733">
        <f t="shared" si="8"/>
        <v>0</v>
      </c>
      <c r="Y43" s="733">
        <f t="shared" si="9"/>
        <v>0</v>
      </c>
      <c r="Z43" s="736">
        <f t="shared" si="10"/>
        <v>1.766</v>
      </c>
      <c r="AA43" s="410">
        <v>0</v>
      </c>
    </row>
    <row r="44" spans="1:27" s="410" customFormat="1" ht="30" customHeight="1">
      <c r="A44" s="615" t="s">
        <v>374</v>
      </c>
      <c r="B44" s="462"/>
      <c r="C44" s="462"/>
      <c r="D44" s="649"/>
      <c r="E44" s="649"/>
      <c r="F44" s="621"/>
      <c r="G44" s="621"/>
      <c r="H44" s="482"/>
      <c r="I44" s="482"/>
      <c r="J44" s="482"/>
      <c r="K44" s="752"/>
      <c r="L44" s="406">
        <f t="shared" si="14"/>
        <v>0</v>
      </c>
      <c r="M44" s="744">
        <f t="shared" si="12"/>
        <v>0</v>
      </c>
      <c r="N44" s="744">
        <f t="shared" si="15"/>
        <v>0</v>
      </c>
      <c r="O44" s="744">
        <f t="shared" si="13"/>
        <v>0</v>
      </c>
      <c r="P44" s="686"/>
      <c r="Q44" s="407" t="str">
        <f t="shared" si="3"/>
        <v/>
      </c>
      <c r="R44" s="408"/>
      <c r="S44" s="731" t="str">
        <f t="shared" si="4"/>
        <v>00001.766</v>
      </c>
      <c r="T44" s="732">
        <v>4</v>
      </c>
      <c r="U44" s="735" t="str">
        <f t="shared" si="5"/>
        <v>4</v>
      </c>
      <c r="V44" s="733">
        <f t="shared" si="6"/>
        <v>0</v>
      </c>
      <c r="W44" s="733">
        <f t="shared" si="7"/>
        <v>0</v>
      </c>
      <c r="X44" s="733">
        <f t="shared" si="8"/>
        <v>0</v>
      </c>
      <c r="Y44" s="733">
        <f t="shared" si="9"/>
        <v>0</v>
      </c>
      <c r="Z44" s="736">
        <f t="shared" si="10"/>
        <v>1.766</v>
      </c>
      <c r="AA44" s="410">
        <v>0</v>
      </c>
    </row>
    <row r="45" spans="1:27" s="410" customFormat="1" ht="30" customHeight="1">
      <c r="A45" s="615" t="s">
        <v>375</v>
      </c>
      <c r="B45" s="462"/>
      <c r="C45" s="462"/>
      <c r="D45" s="649"/>
      <c r="E45" s="649"/>
      <c r="F45" s="621"/>
      <c r="G45" s="661"/>
      <c r="H45" s="482"/>
      <c r="I45" s="482"/>
      <c r="J45" s="482"/>
      <c r="K45" s="752"/>
      <c r="L45" s="406">
        <f t="shared" si="14"/>
        <v>0</v>
      </c>
      <c r="M45" s="744">
        <f t="shared" si="12"/>
        <v>0</v>
      </c>
      <c r="N45" s="744">
        <f t="shared" si="15"/>
        <v>0</v>
      </c>
      <c r="O45" s="744">
        <f t="shared" si="13"/>
        <v>0</v>
      </c>
      <c r="P45" s="686"/>
      <c r="Q45" s="407" t="str">
        <f t="shared" si="3"/>
        <v/>
      </c>
      <c r="R45" s="408"/>
      <c r="S45" s="731" t="str">
        <f t="shared" si="4"/>
        <v>00001.766</v>
      </c>
      <c r="T45" s="732">
        <v>4</v>
      </c>
      <c r="U45" s="735" t="str">
        <f t="shared" si="5"/>
        <v>4</v>
      </c>
      <c r="V45" s="733">
        <f t="shared" si="6"/>
        <v>0</v>
      </c>
      <c r="W45" s="733">
        <f t="shared" si="7"/>
        <v>0</v>
      </c>
      <c r="X45" s="733">
        <f t="shared" si="8"/>
        <v>0</v>
      </c>
      <c r="Y45" s="733">
        <f t="shared" si="9"/>
        <v>0</v>
      </c>
      <c r="Z45" s="736">
        <f t="shared" si="10"/>
        <v>1.766</v>
      </c>
      <c r="AA45" s="410">
        <v>0</v>
      </c>
    </row>
    <row r="46" spans="1:27" s="410" customFormat="1" ht="30" customHeight="1">
      <c r="A46" s="615" t="s">
        <v>376</v>
      </c>
      <c r="B46" s="462"/>
      <c r="C46" s="462"/>
      <c r="D46" s="649"/>
      <c r="E46" s="649"/>
      <c r="F46" s="621"/>
      <c r="G46" s="621"/>
      <c r="H46" s="482"/>
      <c r="I46" s="482"/>
      <c r="J46" s="482"/>
      <c r="K46" s="616"/>
      <c r="L46" s="406">
        <f t="shared" si="14"/>
        <v>0</v>
      </c>
      <c r="M46" s="744">
        <f t="shared" si="12"/>
        <v>0</v>
      </c>
      <c r="N46" s="744">
        <f t="shared" si="15"/>
        <v>0</v>
      </c>
      <c r="O46" s="744">
        <f t="shared" si="13"/>
        <v>0</v>
      </c>
      <c r="P46" s="686"/>
      <c r="Q46" s="407" t="str">
        <f t="shared" si="3"/>
        <v/>
      </c>
      <c r="R46" s="455"/>
      <c r="S46" s="731" t="str">
        <f t="shared" si="4"/>
        <v>00001.766</v>
      </c>
      <c r="T46" s="732">
        <v>4</v>
      </c>
      <c r="U46" s="735" t="str">
        <f t="shared" si="5"/>
        <v>4</v>
      </c>
      <c r="V46" s="733">
        <f t="shared" si="6"/>
        <v>0</v>
      </c>
      <c r="W46" s="733">
        <f t="shared" si="7"/>
        <v>0</v>
      </c>
      <c r="X46" s="733">
        <f t="shared" si="8"/>
        <v>0</v>
      </c>
      <c r="Y46" s="733">
        <f t="shared" si="9"/>
        <v>0</v>
      </c>
      <c r="Z46" s="736">
        <f t="shared" si="10"/>
        <v>1.766</v>
      </c>
      <c r="AA46" s="410">
        <v>0</v>
      </c>
    </row>
    <row r="47" spans="1:27" s="410" customFormat="1" ht="30" customHeight="1">
      <c r="A47" s="615" t="s">
        <v>377</v>
      </c>
      <c r="B47" s="462"/>
      <c r="C47" s="462"/>
      <c r="D47" s="649"/>
      <c r="E47" s="649"/>
      <c r="F47" s="621"/>
      <c r="G47" s="621"/>
      <c r="H47" s="482"/>
      <c r="I47" s="482"/>
      <c r="J47" s="482"/>
      <c r="K47" s="616"/>
      <c r="L47" s="406">
        <f t="shared" si="14"/>
        <v>0</v>
      </c>
      <c r="M47" s="744">
        <f t="shared" si="12"/>
        <v>0</v>
      </c>
      <c r="N47" s="744">
        <f t="shared" si="15"/>
        <v>0</v>
      </c>
      <c r="O47" s="744">
        <f t="shared" si="13"/>
        <v>0</v>
      </c>
      <c r="P47" s="686"/>
      <c r="Q47" s="407" t="str">
        <f t="shared" si="3"/>
        <v/>
      </c>
      <c r="R47" s="455"/>
      <c r="S47" s="731" t="str">
        <f t="shared" si="4"/>
        <v>00001.766</v>
      </c>
      <c r="T47" s="732">
        <v>4</v>
      </c>
      <c r="U47" s="735" t="str">
        <f t="shared" si="5"/>
        <v>4</v>
      </c>
      <c r="V47" s="733">
        <f t="shared" si="6"/>
        <v>0</v>
      </c>
      <c r="W47" s="733">
        <f t="shared" si="7"/>
        <v>0</v>
      </c>
      <c r="X47" s="733">
        <f t="shared" si="8"/>
        <v>0</v>
      </c>
      <c r="Y47" s="733">
        <f t="shared" si="9"/>
        <v>0</v>
      </c>
      <c r="Z47" s="736">
        <f t="shared" si="10"/>
        <v>1.766</v>
      </c>
      <c r="AA47" s="410">
        <v>0</v>
      </c>
    </row>
    <row r="48" spans="1:27" s="410" customFormat="1" ht="30" customHeight="1">
      <c r="A48" s="651"/>
      <c r="B48" s="652" t="s">
        <v>38</v>
      </c>
      <c r="C48" s="653"/>
      <c r="D48" s="616">
        <f>SUM(D28:D47)</f>
        <v>0</v>
      </c>
      <c r="E48" s="616">
        <f>SUM(E28:E47)</f>
        <v>0</v>
      </c>
      <c r="F48" s="478"/>
      <c r="G48" s="478"/>
      <c r="H48" s="478"/>
      <c r="I48" s="478"/>
      <c r="J48" s="478"/>
      <c r="K48" s="687"/>
      <c r="L48" s="478"/>
      <c r="M48" s="478"/>
      <c r="N48" s="478"/>
      <c r="O48" s="624">
        <f>SUM(O28:O47)</f>
        <v>0</v>
      </c>
      <c r="P48" s="687"/>
      <c r="Q48" s="407" t="str">
        <f t="shared" si="3"/>
        <v/>
      </c>
      <c r="S48" s="731"/>
      <c r="T48" s="732"/>
      <c r="U48" s="735" t="str">
        <f t="shared" si="5"/>
        <v/>
      </c>
      <c r="V48" s="733">
        <f t="shared" si="6"/>
        <v>0</v>
      </c>
      <c r="W48" s="733">
        <f t="shared" si="7"/>
        <v>0</v>
      </c>
      <c r="X48" s="733">
        <f t="shared" si="8"/>
        <v>0</v>
      </c>
      <c r="Y48" s="733">
        <f t="shared" si="9"/>
        <v>0</v>
      </c>
      <c r="Z48" s="736"/>
    </row>
    <row r="49" spans="1:28" s="410" customFormat="1" ht="30" customHeight="1">
      <c r="A49" s="615" t="s">
        <v>402</v>
      </c>
      <c r="B49" s="462"/>
      <c r="C49" s="462"/>
      <c r="D49" s="649"/>
      <c r="E49" s="649"/>
      <c r="F49" s="621"/>
      <c r="G49" s="621"/>
      <c r="H49" s="482"/>
      <c r="I49" s="482"/>
      <c r="J49" s="482"/>
      <c r="K49" s="616"/>
      <c r="L49" s="406">
        <f>K49/1000</f>
        <v>0</v>
      </c>
      <c r="M49" s="743">
        <f t="shared" ref="M49:M68" si="16">IF(B49&lt;&gt;"",E49*L49,0)</f>
        <v>0</v>
      </c>
      <c r="N49" s="744">
        <f>IF($B49&lt;&gt;"",L49*S49,0)</f>
        <v>0</v>
      </c>
      <c r="O49" s="743">
        <f t="shared" ref="O49:O68" si="17">IF($B49&lt;&gt;"",E49*N49,0)</f>
        <v>0</v>
      </c>
      <c r="P49" s="686"/>
      <c r="Q49" s="407" t="str">
        <f t="shared" si="3"/>
        <v/>
      </c>
      <c r="R49" s="455"/>
      <c r="S49" s="731" t="str">
        <f t="shared" si="4"/>
        <v>00001.766</v>
      </c>
      <c r="T49" s="732">
        <v>4</v>
      </c>
      <c r="U49" s="735" t="str">
        <f t="shared" si="5"/>
        <v>4</v>
      </c>
      <c r="V49" s="733">
        <f t="shared" si="6"/>
        <v>0</v>
      </c>
      <c r="W49" s="733">
        <f t="shared" si="7"/>
        <v>0</v>
      </c>
      <c r="X49" s="733">
        <f t="shared" si="8"/>
        <v>0</v>
      </c>
      <c r="Y49" s="733">
        <f t="shared" si="9"/>
        <v>0</v>
      </c>
      <c r="Z49" s="736">
        <f t="shared" si="10"/>
        <v>1.766</v>
      </c>
      <c r="AA49" s="410">
        <v>0</v>
      </c>
    </row>
    <row r="50" spans="1:28" s="410" customFormat="1" ht="30" customHeight="1">
      <c r="A50" s="615" t="s">
        <v>379</v>
      </c>
      <c r="B50" s="462"/>
      <c r="C50" s="462"/>
      <c r="D50" s="649"/>
      <c r="E50" s="649"/>
      <c r="F50" s="621"/>
      <c r="G50" s="621"/>
      <c r="H50" s="482"/>
      <c r="I50" s="482"/>
      <c r="J50" s="482"/>
      <c r="K50" s="616"/>
      <c r="L50" s="406">
        <f t="shared" ref="L50:L68" si="18">K50/1000</f>
        <v>0</v>
      </c>
      <c r="M50" s="744">
        <f t="shared" si="16"/>
        <v>0</v>
      </c>
      <c r="N50" s="744">
        <f>IF($B50&lt;&gt;"",L50*S50,0)</f>
        <v>0</v>
      </c>
      <c r="O50" s="744">
        <f t="shared" si="17"/>
        <v>0</v>
      </c>
      <c r="P50" s="686"/>
      <c r="Q50" s="407" t="str">
        <f t="shared" si="3"/>
        <v/>
      </c>
      <c r="R50" s="455"/>
      <c r="S50" s="731" t="str">
        <f t="shared" si="4"/>
        <v>00001.766</v>
      </c>
      <c r="T50" s="732">
        <v>4</v>
      </c>
      <c r="U50" s="735" t="str">
        <f t="shared" si="5"/>
        <v>4</v>
      </c>
      <c r="V50" s="733">
        <f t="shared" si="6"/>
        <v>0</v>
      </c>
      <c r="W50" s="733">
        <f t="shared" si="7"/>
        <v>0</v>
      </c>
      <c r="X50" s="733">
        <f t="shared" si="8"/>
        <v>0</v>
      </c>
      <c r="Y50" s="733">
        <f t="shared" si="9"/>
        <v>0</v>
      </c>
      <c r="Z50" s="736">
        <f t="shared" si="10"/>
        <v>1.766</v>
      </c>
      <c r="AA50" s="410">
        <v>0</v>
      </c>
    </row>
    <row r="51" spans="1:28" s="410" customFormat="1" ht="30" customHeight="1">
      <c r="A51" s="615" t="s">
        <v>380</v>
      </c>
      <c r="B51" s="462"/>
      <c r="C51" s="462"/>
      <c r="D51" s="649"/>
      <c r="E51" s="649"/>
      <c r="F51" s="621"/>
      <c r="G51" s="621"/>
      <c r="H51" s="482"/>
      <c r="I51" s="482"/>
      <c r="J51" s="482"/>
      <c r="K51" s="752"/>
      <c r="L51" s="406">
        <f t="shared" si="18"/>
        <v>0</v>
      </c>
      <c r="M51" s="744">
        <f t="shared" si="16"/>
        <v>0</v>
      </c>
      <c r="N51" s="744">
        <f t="shared" ref="N51:N68" si="19">IF($B51&lt;&gt;"",L51*S51,0)</f>
        <v>0</v>
      </c>
      <c r="O51" s="744">
        <f t="shared" si="17"/>
        <v>0</v>
      </c>
      <c r="P51" s="686"/>
      <c r="Q51" s="407" t="str">
        <f t="shared" si="3"/>
        <v/>
      </c>
      <c r="R51" s="408"/>
      <c r="S51" s="731" t="str">
        <f t="shared" si="4"/>
        <v>00001.766</v>
      </c>
      <c r="T51" s="732">
        <v>4</v>
      </c>
      <c r="U51" s="735" t="str">
        <f t="shared" si="5"/>
        <v>4</v>
      </c>
      <c r="V51" s="733">
        <f t="shared" si="6"/>
        <v>0</v>
      </c>
      <c r="W51" s="733">
        <f t="shared" si="7"/>
        <v>0</v>
      </c>
      <c r="X51" s="733">
        <f t="shared" si="8"/>
        <v>0</v>
      </c>
      <c r="Y51" s="733">
        <f t="shared" si="9"/>
        <v>0</v>
      </c>
      <c r="Z51" s="736">
        <f t="shared" si="10"/>
        <v>1.766</v>
      </c>
      <c r="AA51" s="408">
        <v>0</v>
      </c>
      <c r="AB51" s="408"/>
    </row>
    <row r="52" spans="1:28" s="410" customFormat="1" ht="30" customHeight="1">
      <c r="A52" s="615" t="s">
        <v>381</v>
      </c>
      <c r="B52" s="462"/>
      <c r="C52" s="462"/>
      <c r="D52" s="649"/>
      <c r="E52" s="649"/>
      <c r="F52" s="621"/>
      <c r="G52" s="621"/>
      <c r="H52" s="482"/>
      <c r="I52" s="482"/>
      <c r="J52" s="482"/>
      <c r="K52" s="752"/>
      <c r="L52" s="406">
        <f t="shared" si="18"/>
        <v>0</v>
      </c>
      <c r="M52" s="744">
        <f t="shared" si="16"/>
        <v>0</v>
      </c>
      <c r="N52" s="744">
        <f t="shared" si="19"/>
        <v>0</v>
      </c>
      <c r="O52" s="744">
        <f t="shared" si="17"/>
        <v>0</v>
      </c>
      <c r="P52" s="686"/>
      <c r="Q52" s="407" t="str">
        <f t="shared" si="3"/>
        <v/>
      </c>
      <c r="R52" s="408"/>
      <c r="S52" s="731" t="str">
        <f t="shared" si="4"/>
        <v>00001.766</v>
      </c>
      <c r="T52" s="732">
        <v>4</v>
      </c>
      <c r="U52" s="735" t="str">
        <f t="shared" si="5"/>
        <v>4</v>
      </c>
      <c r="V52" s="733">
        <f t="shared" si="6"/>
        <v>0</v>
      </c>
      <c r="W52" s="733">
        <f t="shared" si="7"/>
        <v>0</v>
      </c>
      <c r="X52" s="733">
        <f t="shared" si="8"/>
        <v>0</v>
      </c>
      <c r="Y52" s="733">
        <f t="shared" si="9"/>
        <v>0</v>
      </c>
      <c r="Z52" s="736">
        <f t="shared" si="10"/>
        <v>1.766</v>
      </c>
      <c r="AA52" s="410">
        <v>0</v>
      </c>
    </row>
    <row r="53" spans="1:28" s="410" customFormat="1" ht="30" customHeight="1">
      <c r="A53" s="615" t="s">
        <v>382</v>
      </c>
      <c r="B53" s="462"/>
      <c r="C53" s="462"/>
      <c r="D53" s="649"/>
      <c r="E53" s="649"/>
      <c r="F53" s="621"/>
      <c r="G53" s="621"/>
      <c r="H53" s="482"/>
      <c r="I53" s="482"/>
      <c r="J53" s="482"/>
      <c r="K53" s="752"/>
      <c r="L53" s="406">
        <f t="shared" si="18"/>
        <v>0</v>
      </c>
      <c r="M53" s="744">
        <f t="shared" si="16"/>
        <v>0</v>
      </c>
      <c r="N53" s="744">
        <f t="shared" si="19"/>
        <v>0</v>
      </c>
      <c r="O53" s="744">
        <f t="shared" si="17"/>
        <v>0</v>
      </c>
      <c r="P53" s="686"/>
      <c r="Q53" s="407" t="str">
        <f t="shared" si="3"/>
        <v/>
      </c>
      <c r="R53" s="408"/>
      <c r="S53" s="731" t="str">
        <f t="shared" si="4"/>
        <v>00001.766</v>
      </c>
      <c r="T53" s="732">
        <v>4</v>
      </c>
      <c r="U53" s="735" t="str">
        <f t="shared" si="5"/>
        <v>4</v>
      </c>
      <c r="V53" s="733">
        <f t="shared" si="6"/>
        <v>0</v>
      </c>
      <c r="W53" s="733">
        <f t="shared" si="7"/>
        <v>0</v>
      </c>
      <c r="X53" s="733">
        <f t="shared" si="8"/>
        <v>0</v>
      </c>
      <c r="Y53" s="733">
        <f t="shared" si="9"/>
        <v>0</v>
      </c>
      <c r="Z53" s="736">
        <f t="shared" si="10"/>
        <v>1.766</v>
      </c>
      <c r="AA53" s="410">
        <v>0</v>
      </c>
    </row>
    <row r="54" spans="1:28" s="410" customFormat="1" ht="30" customHeight="1">
      <c r="A54" s="615" t="s">
        <v>383</v>
      </c>
      <c r="B54" s="462"/>
      <c r="C54" s="462"/>
      <c r="D54" s="649"/>
      <c r="E54" s="649"/>
      <c r="F54" s="621"/>
      <c r="G54" s="621"/>
      <c r="H54" s="482"/>
      <c r="I54" s="482"/>
      <c r="J54" s="482"/>
      <c r="K54" s="752"/>
      <c r="L54" s="406">
        <f t="shared" si="18"/>
        <v>0</v>
      </c>
      <c r="M54" s="744">
        <f t="shared" si="16"/>
        <v>0</v>
      </c>
      <c r="N54" s="744">
        <f t="shared" si="19"/>
        <v>0</v>
      </c>
      <c r="O54" s="744">
        <f t="shared" si="17"/>
        <v>0</v>
      </c>
      <c r="P54" s="686"/>
      <c r="Q54" s="407" t="str">
        <f t="shared" si="3"/>
        <v/>
      </c>
      <c r="R54" s="408"/>
      <c r="S54" s="731" t="str">
        <f t="shared" si="4"/>
        <v>00001.766</v>
      </c>
      <c r="T54" s="732">
        <v>4</v>
      </c>
      <c r="U54" s="735" t="str">
        <f t="shared" si="5"/>
        <v>4</v>
      </c>
      <c r="V54" s="733">
        <f t="shared" si="6"/>
        <v>0</v>
      </c>
      <c r="W54" s="733">
        <f t="shared" si="7"/>
        <v>0</v>
      </c>
      <c r="X54" s="733">
        <f t="shared" si="8"/>
        <v>0</v>
      </c>
      <c r="Y54" s="733">
        <f t="shared" si="9"/>
        <v>0</v>
      </c>
      <c r="Z54" s="736">
        <f t="shared" si="10"/>
        <v>1.766</v>
      </c>
      <c r="AA54" s="410">
        <v>0</v>
      </c>
    </row>
    <row r="55" spans="1:28" s="410" customFormat="1" ht="30" customHeight="1">
      <c r="A55" s="615" t="s">
        <v>384</v>
      </c>
      <c r="B55" s="462"/>
      <c r="C55" s="462"/>
      <c r="D55" s="649"/>
      <c r="E55" s="649"/>
      <c r="F55" s="621"/>
      <c r="G55" s="621"/>
      <c r="H55" s="482"/>
      <c r="I55" s="482"/>
      <c r="J55" s="482"/>
      <c r="K55" s="752"/>
      <c r="L55" s="406">
        <f t="shared" si="18"/>
        <v>0</v>
      </c>
      <c r="M55" s="744">
        <f t="shared" si="16"/>
        <v>0</v>
      </c>
      <c r="N55" s="744">
        <f t="shared" si="19"/>
        <v>0</v>
      </c>
      <c r="O55" s="744">
        <f t="shared" si="17"/>
        <v>0</v>
      </c>
      <c r="P55" s="686"/>
      <c r="Q55" s="407" t="str">
        <f t="shared" si="3"/>
        <v/>
      </c>
      <c r="R55" s="408"/>
      <c r="S55" s="731" t="str">
        <f t="shared" si="4"/>
        <v>00001.766</v>
      </c>
      <c r="T55" s="732">
        <v>4</v>
      </c>
      <c r="U55" s="735" t="str">
        <f t="shared" si="5"/>
        <v>4</v>
      </c>
      <c r="V55" s="733">
        <f t="shared" si="6"/>
        <v>0</v>
      </c>
      <c r="W55" s="733">
        <f t="shared" si="7"/>
        <v>0</v>
      </c>
      <c r="X55" s="733">
        <f t="shared" si="8"/>
        <v>0</v>
      </c>
      <c r="Y55" s="733">
        <f t="shared" si="9"/>
        <v>0</v>
      </c>
      <c r="Z55" s="736">
        <f t="shared" si="10"/>
        <v>1.766</v>
      </c>
      <c r="AA55" s="410">
        <v>0</v>
      </c>
    </row>
    <row r="56" spans="1:28" s="410" customFormat="1" ht="30" customHeight="1">
      <c r="A56" s="615" t="s">
        <v>385</v>
      </c>
      <c r="B56" s="462"/>
      <c r="C56" s="462"/>
      <c r="D56" s="649"/>
      <c r="E56" s="649"/>
      <c r="F56" s="621"/>
      <c r="G56" s="621"/>
      <c r="H56" s="482"/>
      <c r="I56" s="482"/>
      <c r="J56" s="482"/>
      <c r="K56" s="752"/>
      <c r="L56" s="406">
        <f t="shared" si="18"/>
        <v>0</v>
      </c>
      <c r="M56" s="744">
        <f t="shared" si="16"/>
        <v>0</v>
      </c>
      <c r="N56" s="744">
        <f t="shared" si="19"/>
        <v>0</v>
      </c>
      <c r="O56" s="744">
        <f t="shared" si="17"/>
        <v>0</v>
      </c>
      <c r="P56" s="686"/>
      <c r="Q56" s="407" t="str">
        <f t="shared" si="3"/>
        <v/>
      </c>
      <c r="R56" s="408"/>
      <c r="S56" s="731" t="str">
        <f t="shared" si="4"/>
        <v>00001.766</v>
      </c>
      <c r="T56" s="732">
        <v>4</v>
      </c>
      <c r="U56" s="735" t="str">
        <f t="shared" si="5"/>
        <v>4</v>
      </c>
      <c r="V56" s="733">
        <f t="shared" si="6"/>
        <v>0</v>
      </c>
      <c r="W56" s="733">
        <f t="shared" si="7"/>
        <v>0</v>
      </c>
      <c r="X56" s="733">
        <f t="shared" si="8"/>
        <v>0</v>
      </c>
      <c r="Y56" s="733">
        <f t="shared" si="9"/>
        <v>0</v>
      </c>
      <c r="Z56" s="736">
        <f t="shared" si="10"/>
        <v>1.766</v>
      </c>
      <c r="AA56" s="410">
        <v>0</v>
      </c>
    </row>
    <row r="57" spans="1:28" s="410" customFormat="1" ht="30" customHeight="1">
      <c r="A57" s="615" t="s">
        <v>386</v>
      </c>
      <c r="B57" s="462"/>
      <c r="C57" s="462"/>
      <c r="D57" s="649"/>
      <c r="E57" s="649"/>
      <c r="F57" s="621"/>
      <c r="G57" s="621"/>
      <c r="H57" s="482"/>
      <c r="I57" s="482"/>
      <c r="J57" s="482"/>
      <c r="K57" s="752"/>
      <c r="L57" s="406">
        <f t="shared" si="18"/>
        <v>0</v>
      </c>
      <c r="M57" s="744">
        <f t="shared" si="16"/>
        <v>0</v>
      </c>
      <c r="N57" s="744">
        <f t="shared" si="19"/>
        <v>0</v>
      </c>
      <c r="O57" s="744">
        <f t="shared" si="17"/>
        <v>0</v>
      </c>
      <c r="P57" s="686"/>
      <c r="Q57" s="407" t="str">
        <f t="shared" si="3"/>
        <v/>
      </c>
      <c r="R57" s="408"/>
      <c r="S57" s="731" t="str">
        <f t="shared" si="4"/>
        <v>00001.766</v>
      </c>
      <c r="T57" s="732">
        <v>4</v>
      </c>
      <c r="U57" s="735" t="str">
        <f t="shared" si="5"/>
        <v>4</v>
      </c>
      <c r="V57" s="733">
        <f t="shared" si="6"/>
        <v>0</v>
      </c>
      <c r="W57" s="733">
        <f t="shared" si="7"/>
        <v>0</v>
      </c>
      <c r="X57" s="733">
        <f t="shared" si="8"/>
        <v>0</v>
      </c>
      <c r="Y57" s="733">
        <f t="shared" si="9"/>
        <v>0</v>
      </c>
      <c r="Z57" s="736">
        <f t="shared" si="10"/>
        <v>1.766</v>
      </c>
      <c r="AA57" s="410">
        <v>0</v>
      </c>
    </row>
    <row r="58" spans="1:28" s="410" customFormat="1" ht="30" customHeight="1">
      <c r="A58" s="615" t="s">
        <v>387</v>
      </c>
      <c r="B58" s="462"/>
      <c r="C58" s="462"/>
      <c r="D58" s="649"/>
      <c r="E58" s="649"/>
      <c r="F58" s="621"/>
      <c r="G58" s="621"/>
      <c r="H58" s="482"/>
      <c r="I58" s="482"/>
      <c r="J58" s="482"/>
      <c r="K58" s="752"/>
      <c r="L58" s="406">
        <f t="shared" si="18"/>
        <v>0</v>
      </c>
      <c r="M58" s="744">
        <f t="shared" si="16"/>
        <v>0</v>
      </c>
      <c r="N58" s="744">
        <f t="shared" si="19"/>
        <v>0</v>
      </c>
      <c r="O58" s="744">
        <f t="shared" si="17"/>
        <v>0</v>
      </c>
      <c r="P58" s="686"/>
      <c r="Q58" s="407" t="str">
        <f t="shared" si="3"/>
        <v/>
      </c>
      <c r="R58" s="408"/>
      <c r="S58" s="731" t="str">
        <f t="shared" si="4"/>
        <v>00001.766</v>
      </c>
      <c r="T58" s="732">
        <v>4</v>
      </c>
      <c r="U58" s="735" t="str">
        <f t="shared" si="5"/>
        <v>4</v>
      </c>
      <c r="V58" s="733">
        <f t="shared" si="6"/>
        <v>0</v>
      </c>
      <c r="W58" s="733">
        <f t="shared" si="7"/>
        <v>0</v>
      </c>
      <c r="X58" s="733">
        <f t="shared" si="8"/>
        <v>0</v>
      </c>
      <c r="Y58" s="733">
        <f t="shared" si="9"/>
        <v>0</v>
      </c>
      <c r="Z58" s="736">
        <f t="shared" si="10"/>
        <v>1.766</v>
      </c>
      <c r="AA58" s="410">
        <v>0</v>
      </c>
    </row>
    <row r="59" spans="1:28" s="410" customFormat="1" ht="30" customHeight="1">
      <c r="A59" s="615" t="s">
        <v>388</v>
      </c>
      <c r="B59" s="462"/>
      <c r="C59" s="462"/>
      <c r="D59" s="649"/>
      <c r="E59" s="649"/>
      <c r="F59" s="621"/>
      <c r="G59" s="621"/>
      <c r="H59" s="482"/>
      <c r="I59" s="482"/>
      <c r="J59" s="482"/>
      <c r="K59" s="752"/>
      <c r="L59" s="406">
        <f t="shared" si="18"/>
        <v>0</v>
      </c>
      <c r="M59" s="744">
        <f t="shared" si="16"/>
        <v>0</v>
      </c>
      <c r="N59" s="744">
        <f t="shared" si="19"/>
        <v>0</v>
      </c>
      <c r="O59" s="744">
        <f t="shared" si="17"/>
        <v>0</v>
      </c>
      <c r="P59" s="686"/>
      <c r="Q59" s="407" t="str">
        <f t="shared" si="3"/>
        <v/>
      </c>
      <c r="R59" s="408"/>
      <c r="S59" s="731" t="str">
        <f t="shared" si="4"/>
        <v>00001.766</v>
      </c>
      <c r="T59" s="732">
        <v>4</v>
      </c>
      <c r="U59" s="735" t="str">
        <f t="shared" si="5"/>
        <v>4</v>
      </c>
      <c r="V59" s="733">
        <f t="shared" si="6"/>
        <v>0</v>
      </c>
      <c r="W59" s="733">
        <f t="shared" si="7"/>
        <v>0</v>
      </c>
      <c r="X59" s="733">
        <f t="shared" si="8"/>
        <v>0</v>
      </c>
      <c r="Y59" s="733">
        <f t="shared" si="9"/>
        <v>0</v>
      </c>
      <c r="Z59" s="736">
        <f t="shared" si="10"/>
        <v>1.766</v>
      </c>
      <c r="AA59" s="410">
        <v>0</v>
      </c>
    </row>
    <row r="60" spans="1:28" s="410" customFormat="1" ht="30" customHeight="1">
      <c r="A60" s="615" t="s">
        <v>389</v>
      </c>
      <c r="B60" s="462"/>
      <c r="C60" s="462"/>
      <c r="D60" s="649"/>
      <c r="E60" s="649"/>
      <c r="F60" s="406"/>
      <c r="G60" s="659"/>
      <c r="H60" s="482"/>
      <c r="I60" s="482"/>
      <c r="J60" s="482"/>
      <c r="K60" s="752"/>
      <c r="L60" s="406">
        <f t="shared" si="18"/>
        <v>0</v>
      </c>
      <c r="M60" s="744">
        <f t="shared" si="16"/>
        <v>0</v>
      </c>
      <c r="N60" s="744">
        <f t="shared" si="19"/>
        <v>0</v>
      </c>
      <c r="O60" s="744">
        <f t="shared" si="17"/>
        <v>0</v>
      </c>
      <c r="P60" s="686"/>
      <c r="Q60" s="407" t="str">
        <f t="shared" si="3"/>
        <v/>
      </c>
      <c r="R60" s="408"/>
      <c r="S60" s="731" t="str">
        <f t="shared" si="4"/>
        <v>00001.766</v>
      </c>
      <c r="T60" s="732">
        <v>4</v>
      </c>
      <c r="U60" s="735" t="str">
        <f t="shared" si="5"/>
        <v>4</v>
      </c>
      <c r="V60" s="733">
        <f t="shared" si="6"/>
        <v>0</v>
      </c>
      <c r="W60" s="733">
        <f t="shared" si="7"/>
        <v>0</v>
      </c>
      <c r="X60" s="733">
        <f t="shared" si="8"/>
        <v>0</v>
      </c>
      <c r="Y60" s="733">
        <f t="shared" si="9"/>
        <v>0</v>
      </c>
      <c r="Z60" s="736">
        <f t="shared" si="10"/>
        <v>1.766</v>
      </c>
      <c r="AA60" s="410">
        <v>0</v>
      </c>
    </row>
    <row r="61" spans="1:28" s="410" customFormat="1" ht="30" customHeight="1">
      <c r="A61" s="615" t="s">
        <v>390</v>
      </c>
      <c r="B61" s="462"/>
      <c r="C61" s="462"/>
      <c r="D61" s="649"/>
      <c r="E61" s="649"/>
      <c r="F61" s="621"/>
      <c r="G61" s="621"/>
      <c r="H61" s="482"/>
      <c r="I61" s="482"/>
      <c r="J61" s="482"/>
      <c r="K61" s="752"/>
      <c r="L61" s="406">
        <f t="shared" si="18"/>
        <v>0</v>
      </c>
      <c r="M61" s="744">
        <f t="shared" si="16"/>
        <v>0</v>
      </c>
      <c r="N61" s="744">
        <f t="shared" si="19"/>
        <v>0</v>
      </c>
      <c r="O61" s="744">
        <f t="shared" si="17"/>
        <v>0</v>
      </c>
      <c r="P61" s="686"/>
      <c r="Q61" s="407" t="str">
        <f t="shared" si="3"/>
        <v/>
      </c>
      <c r="R61" s="408"/>
      <c r="S61" s="731" t="str">
        <f t="shared" si="4"/>
        <v>00001.766</v>
      </c>
      <c r="T61" s="732">
        <v>4</v>
      </c>
      <c r="U61" s="735" t="str">
        <f t="shared" si="5"/>
        <v>4</v>
      </c>
      <c r="V61" s="733">
        <f t="shared" si="6"/>
        <v>0</v>
      </c>
      <c r="W61" s="733">
        <f t="shared" si="7"/>
        <v>0</v>
      </c>
      <c r="X61" s="733">
        <f t="shared" si="8"/>
        <v>0</v>
      </c>
      <c r="Y61" s="733">
        <f t="shared" si="9"/>
        <v>0</v>
      </c>
      <c r="Z61" s="736">
        <f t="shared" si="10"/>
        <v>1.766</v>
      </c>
      <c r="AA61" s="410">
        <v>0</v>
      </c>
    </row>
    <row r="62" spans="1:28" s="410" customFormat="1" ht="30" customHeight="1">
      <c r="A62" s="615" t="s">
        <v>391</v>
      </c>
      <c r="B62" s="462"/>
      <c r="C62" s="462"/>
      <c r="D62" s="649"/>
      <c r="E62" s="649"/>
      <c r="F62" s="621"/>
      <c r="G62" s="621"/>
      <c r="H62" s="482"/>
      <c r="I62" s="482"/>
      <c r="J62" s="482"/>
      <c r="K62" s="752"/>
      <c r="L62" s="406">
        <f t="shared" si="18"/>
        <v>0</v>
      </c>
      <c r="M62" s="744">
        <f t="shared" si="16"/>
        <v>0</v>
      </c>
      <c r="N62" s="744">
        <f t="shared" si="19"/>
        <v>0</v>
      </c>
      <c r="O62" s="744">
        <f t="shared" si="17"/>
        <v>0</v>
      </c>
      <c r="P62" s="686"/>
      <c r="Q62" s="407" t="str">
        <f t="shared" si="3"/>
        <v/>
      </c>
      <c r="R62" s="408"/>
      <c r="S62" s="731" t="str">
        <f t="shared" si="4"/>
        <v>00001.766</v>
      </c>
      <c r="T62" s="732">
        <v>4</v>
      </c>
      <c r="U62" s="735" t="str">
        <f t="shared" si="5"/>
        <v>4</v>
      </c>
      <c r="V62" s="733">
        <f t="shared" si="6"/>
        <v>0</v>
      </c>
      <c r="W62" s="733">
        <f t="shared" si="7"/>
        <v>0</v>
      </c>
      <c r="X62" s="733">
        <f t="shared" si="8"/>
        <v>0</v>
      </c>
      <c r="Y62" s="733">
        <f t="shared" si="9"/>
        <v>0</v>
      </c>
      <c r="Z62" s="736">
        <f t="shared" si="10"/>
        <v>1.766</v>
      </c>
      <c r="AA62" s="410">
        <v>0</v>
      </c>
    </row>
    <row r="63" spans="1:28" s="410" customFormat="1" ht="30" customHeight="1">
      <c r="A63" s="615" t="s">
        <v>392</v>
      </c>
      <c r="B63" s="556"/>
      <c r="C63" s="462"/>
      <c r="D63" s="649"/>
      <c r="E63" s="649"/>
      <c r="F63" s="621"/>
      <c r="G63" s="621"/>
      <c r="H63" s="482"/>
      <c r="I63" s="482"/>
      <c r="J63" s="482"/>
      <c r="K63" s="752"/>
      <c r="L63" s="406">
        <f t="shared" si="18"/>
        <v>0</v>
      </c>
      <c r="M63" s="744">
        <f t="shared" si="16"/>
        <v>0</v>
      </c>
      <c r="N63" s="744">
        <f t="shared" si="19"/>
        <v>0</v>
      </c>
      <c r="O63" s="744">
        <f t="shared" si="17"/>
        <v>0</v>
      </c>
      <c r="P63" s="686"/>
      <c r="Q63" s="407" t="str">
        <f t="shared" si="3"/>
        <v/>
      </c>
      <c r="R63" s="408"/>
      <c r="S63" s="731" t="str">
        <f t="shared" si="4"/>
        <v>00001.766</v>
      </c>
      <c r="T63" s="732">
        <v>4</v>
      </c>
      <c r="U63" s="735" t="str">
        <f t="shared" si="5"/>
        <v>4</v>
      </c>
      <c r="V63" s="733">
        <f t="shared" si="6"/>
        <v>0</v>
      </c>
      <c r="W63" s="733">
        <f t="shared" si="7"/>
        <v>0</v>
      </c>
      <c r="X63" s="733">
        <f t="shared" si="8"/>
        <v>0</v>
      </c>
      <c r="Y63" s="733">
        <f t="shared" si="9"/>
        <v>0</v>
      </c>
      <c r="Z63" s="736">
        <f t="shared" si="10"/>
        <v>1.766</v>
      </c>
      <c r="AA63" s="410">
        <v>0</v>
      </c>
    </row>
    <row r="64" spans="1:28" s="410" customFormat="1" ht="30" customHeight="1">
      <c r="A64" s="615" t="s">
        <v>393</v>
      </c>
      <c r="B64" s="556"/>
      <c r="C64" s="462"/>
      <c r="D64" s="649"/>
      <c r="E64" s="649"/>
      <c r="F64" s="621"/>
      <c r="G64" s="621"/>
      <c r="H64" s="482"/>
      <c r="I64" s="482"/>
      <c r="J64" s="482"/>
      <c r="K64" s="752"/>
      <c r="L64" s="406">
        <f t="shared" si="18"/>
        <v>0</v>
      </c>
      <c r="M64" s="744">
        <f t="shared" si="16"/>
        <v>0</v>
      </c>
      <c r="N64" s="744">
        <f t="shared" si="19"/>
        <v>0</v>
      </c>
      <c r="O64" s="744">
        <f t="shared" si="17"/>
        <v>0</v>
      </c>
      <c r="P64" s="686"/>
      <c r="Q64" s="407" t="str">
        <f t="shared" si="3"/>
        <v/>
      </c>
      <c r="R64" s="408"/>
      <c r="S64" s="731" t="str">
        <f t="shared" si="4"/>
        <v>00001.766</v>
      </c>
      <c r="T64" s="732">
        <v>4</v>
      </c>
      <c r="U64" s="735" t="str">
        <f t="shared" si="5"/>
        <v>4</v>
      </c>
      <c r="V64" s="733">
        <f t="shared" si="6"/>
        <v>0</v>
      </c>
      <c r="W64" s="733">
        <f t="shared" si="7"/>
        <v>0</v>
      </c>
      <c r="X64" s="733">
        <f t="shared" si="8"/>
        <v>0</v>
      </c>
      <c r="Y64" s="733">
        <f t="shared" si="9"/>
        <v>0</v>
      </c>
      <c r="Z64" s="736">
        <f t="shared" si="10"/>
        <v>1.766</v>
      </c>
      <c r="AA64" s="410">
        <v>0</v>
      </c>
    </row>
    <row r="65" spans="1:28" s="410" customFormat="1" ht="30" customHeight="1">
      <c r="A65" s="615" t="s">
        <v>394</v>
      </c>
      <c r="B65" s="556"/>
      <c r="C65" s="462"/>
      <c r="D65" s="649"/>
      <c r="E65" s="649"/>
      <c r="F65" s="621"/>
      <c r="G65" s="621"/>
      <c r="H65" s="482"/>
      <c r="I65" s="482"/>
      <c r="J65" s="482"/>
      <c r="K65" s="616"/>
      <c r="L65" s="406">
        <f t="shared" si="18"/>
        <v>0</v>
      </c>
      <c r="M65" s="744">
        <f t="shared" si="16"/>
        <v>0</v>
      </c>
      <c r="N65" s="744">
        <f t="shared" si="19"/>
        <v>0</v>
      </c>
      <c r="O65" s="744">
        <f t="shared" si="17"/>
        <v>0</v>
      </c>
      <c r="P65" s="686"/>
      <c r="Q65" s="407" t="str">
        <f t="shared" si="3"/>
        <v/>
      </c>
      <c r="R65" s="408"/>
      <c r="S65" s="731" t="str">
        <f t="shared" si="4"/>
        <v>00001.766</v>
      </c>
      <c r="T65" s="732">
        <v>4</v>
      </c>
      <c r="U65" s="735" t="str">
        <f t="shared" si="5"/>
        <v>4</v>
      </c>
      <c r="V65" s="733">
        <f t="shared" si="6"/>
        <v>0</v>
      </c>
      <c r="W65" s="733">
        <f t="shared" si="7"/>
        <v>0</v>
      </c>
      <c r="X65" s="733">
        <f t="shared" si="8"/>
        <v>0</v>
      </c>
      <c r="Y65" s="733">
        <f t="shared" si="9"/>
        <v>0</v>
      </c>
      <c r="Z65" s="736">
        <f t="shared" si="10"/>
        <v>1.766</v>
      </c>
      <c r="AA65" s="410">
        <v>0</v>
      </c>
    </row>
    <row r="66" spans="1:28" s="410" customFormat="1" ht="30" customHeight="1">
      <c r="A66" s="615" t="s">
        <v>395</v>
      </c>
      <c r="B66" s="556"/>
      <c r="C66" s="462"/>
      <c r="D66" s="649"/>
      <c r="E66" s="649"/>
      <c r="F66" s="621"/>
      <c r="G66" s="621"/>
      <c r="H66" s="482"/>
      <c r="I66" s="482"/>
      <c r="J66" s="482"/>
      <c r="K66" s="752"/>
      <c r="L66" s="406">
        <f t="shared" si="18"/>
        <v>0</v>
      </c>
      <c r="M66" s="744">
        <f t="shared" si="16"/>
        <v>0</v>
      </c>
      <c r="N66" s="744">
        <f t="shared" si="19"/>
        <v>0</v>
      </c>
      <c r="O66" s="744">
        <f t="shared" si="17"/>
        <v>0</v>
      </c>
      <c r="P66" s="686"/>
      <c r="Q66" s="407" t="str">
        <f t="shared" si="3"/>
        <v/>
      </c>
      <c r="R66" s="408"/>
      <c r="S66" s="731" t="str">
        <f t="shared" si="4"/>
        <v>00001.766</v>
      </c>
      <c r="T66" s="732">
        <v>4</v>
      </c>
      <c r="U66" s="735" t="str">
        <f t="shared" si="5"/>
        <v>4</v>
      </c>
      <c r="V66" s="733">
        <f t="shared" si="6"/>
        <v>0</v>
      </c>
      <c r="W66" s="733">
        <f t="shared" si="7"/>
        <v>0</v>
      </c>
      <c r="X66" s="733">
        <f t="shared" si="8"/>
        <v>0</v>
      </c>
      <c r="Y66" s="733">
        <f t="shared" si="9"/>
        <v>0</v>
      </c>
      <c r="Z66" s="736">
        <f t="shared" si="10"/>
        <v>1.766</v>
      </c>
      <c r="AA66" s="410">
        <v>0</v>
      </c>
    </row>
    <row r="67" spans="1:28" s="410" customFormat="1" ht="30" customHeight="1">
      <c r="A67" s="615" t="s">
        <v>396</v>
      </c>
      <c r="B67" s="556"/>
      <c r="C67" s="462"/>
      <c r="D67" s="649"/>
      <c r="E67" s="649"/>
      <c r="F67" s="621"/>
      <c r="G67" s="661"/>
      <c r="H67" s="482"/>
      <c r="I67" s="482"/>
      <c r="J67" s="482"/>
      <c r="K67" s="616"/>
      <c r="L67" s="406">
        <f t="shared" si="18"/>
        <v>0</v>
      </c>
      <c r="M67" s="744">
        <f t="shared" si="16"/>
        <v>0</v>
      </c>
      <c r="N67" s="744">
        <f t="shared" si="19"/>
        <v>0</v>
      </c>
      <c r="O67" s="744">
        <f t="shared" si="17"/>
        <v>0</v>
      </c>
      <c r="P67" s="686"/>
      <c r="Q67" s="407" t="str">
        <f t="shared" si="3"/>
        <v/>
      </c>
      <c r="R67" s="455"/>
      <c r="S67" s="731" t="str">
        <f t="shared" si="4"/>
        <v>00001.766</v>
      </c>
      <c r="T67" s="732">
        <v>4</v>
      </c>
      <c r="U67" s="735" t="str">
        <f t="shared" si="5"/>
        <v>4</v>
      </c>
      <c r="V67" s="733">
        <f t="shared" si="6"/>
        <v>0</v>
      </c>
      <c r="W67" s="733">
        <f t="shared" si="7"/>
        <v>0</v>
      </c>
      <c r="X67" s="733">
        <f t="shared" si="8"/>
        <v>0</v>
      </c>
      <c r="Y67" s="733">
        <f t="shared" si="9"/>
        <v>0</v>
      </c>
      <c r="Z67" s="736">
        <f t="shared" si="10"/>
        <v>1.766</v>
      </c>
      <c r="AA67" s="410">
        <v>0</v>
      </c>
    </row>
    <row r="68" spans="1:28" s="410" customFormat="1" ht="30" customHeight="1">
      <c r="A68" s="615" t="s">
        <v>397</v>
      </c>
      <c r="B68" s="556"/>
      <c r="C68" s="556"/>
      <c r="D68" s="649"/>
      <c r="E68" s="649"/>
      <c r="F68" s="621"/>
      <c r="G68" s="621"/>
      <c r="H68" s="482"/>
      <c r="I68" s="482"/>
      <c r="J68" s="482"/>
      <c r="K68" s="616"/>
      <c r="L68" s="406">
        <f t="shared" si="18"/>
        <v>0</v>
      </c>
      <c r="M68" s="744">
        <f t="shared" si="16"/>
        <v>0</v>
      </c>
      <c r="N68" s="744">
        <f t="shared" si="19"/>
        <v>0</v>
      </c>
      <c r="O68" s="744">
        <f t="shared" si="17"/>
        <v>0</v>
      </c>
      <c r="P68" s="686"/>
      <c r="Q68" s="407" t="str">
        <f t="shared" si="3"/>
        <v/>
      </c>
      <c r="R68" s="455"/>
      <c r="S68" s="731" t="str">
        <f t="shared" si="4"/>
        <v>00001.766</v>
      </c>
      <c r="T68" s="732">
        <v>4</v>
      </c>
      <c r="U68" s="735" t="str">
        <f t="shared" si="5"/>
        <v>4</v>
      </c>
      <c r="V68" s="733">
        <f t="shared" si="6"/>
        <v>0</v>
      </c>
      <c r="W68" s="733">
        <f t="shared" si="7"/>
        <v>0</v>
      </c>
      <c r="X68" s="733">
        <f t="shared" si="8"/>
        <v>0</v>
      </c>
      <c r="Y68" s="733">
        <f t="shared" si="9"/>
        <v>0</v>
      </c>
      <c r="Z68" s="736">
        <f t="shared" si="10"/>
        <v>1.766</v>
      </c>
      <c r="AA68" s="410">
        <v>0</v>
      </c>
    </row>
    <row r="69" spans="1:28" s="410" customFormat="1" ht="30" customHeight="1">
      <c r="A69" s="651"/>
      <c r="B69" s="652" t="s">
        <v>38</v>
      </c>
      <c r="C69" s="653"/>
      <c r="D69" s="616">
        <f>SUM(D49:D68)</f>
        <v>0</v>
      </c>
      <c r="E69" s="616">
        <f>SUM(E49:E68)</f>
        <v>0</v>
      </c>
      <c r="F69" s="478"/>
      <c r="G69" s="478"/>
      <c r="H69" s="478"/>
      <c r="I69" s="478"/>
      <c r="J69" s="478"/>
      <c r="K69" s="687"/>
      <c r="L69" s="478"/>
      <c r="M69" s="478"/>
      <c r="N69" s="478"/>
      <c r="O69" s="624">
        <f>SUM(O49:O68)</f>
        <v>0</v>
      </c>
      <c r="P69" s="687"/>
      <c r="Q69" s="407" t="str">
        <f t="shared" si="3"/>
        <v/>
      </c>
      <c r="S69" s="731"/>
      <c r="T69" s="732"/>
      <c r="U69" s="735" t="str">
        <f t="shared" si="5"/>
        <v/>
      </c>
      <c r="V69" s="733">
        <f t="shared" si="6"/>
        <v>0</v>
      </c>
      <c r="W69" s="733">
        <f t="shared" si="7"/>
        <v>0</v>
      </c>
      <c r="X69" s="733">
        <f t="shared" si="8"/>
        <v>0</v>
      </c>
      <c r="Y69" s="733">
        <f t="shared" si="9"/>
        <v>0</v>
      </c>
      <c r="Z69" s="736"/>
    </row>
    <row r="70" spans="1:28" s="410" customFormat="1" ht="30" customHeight="1">
      <c r="A70" s="615" t="s">
        <v>403</v>
      </c>
      <c r="B70" s="556"/>
      <c r="C70" s="462"/>
      <c r="D70" s="649"/>
      <c r="E70" s="649"/>
      <c r="F70" s="621"/>
      <c r="G70" s="621"/>
      <c r="H70" s="482"/>
      <c r="I70" s="482"/>
      <c r="J70" s="482"/>
      <c r="K70" s="616"/>
      <c r="L70" s="406">
        <f>K70/1000</f>
        <v>0</v>
      </c>
      <c r="M70" s="743">
        <f t="shared" ref="M70:M89" si="20">IF(B70&lt;&gt;"",E70*L70,0)</f>
        <v>0</v>
      </c>
      <c r="N70" s="744">
        <f>IF($B70&lt;&gt;"",L70*S70,0)</f>
        <v>0</v>
      </c>
      <c r="O70" s="743">
        <f t="shared" ref="O70:O89" si="21">IF($B70&lt;&gt;"",E70*N70,0)</f>
        <v>0</v>
      </c>
      <c r="P70" s="686"/>
      <c r="Q70" s="407" t="str">
        <f t="shared" si="3"/>
        <v/>
      </c>
      <c r="R70" s="455"/>
      <c r="S70" s="731" t="str">
        <f t="shared" si="4"/>
        <v>00001.766</v>
      </c>
      <c r="T70" s="732">
        <v>4</v>
      </c>
      <c r="U70" s="735" t="str">
        <f t="shared" si="5"/>
        <v>4</v>
      </c>
      <c r="V70" s="733">
        <f t="shared" si="6"/>
        <v>0</v>
      </c>
      <c r="W70" s="733">
        <f t="shared" si="7"/>
        <v>0</v>
      </c>
      <c r="X70" s="733">
        <f t="shared" si="8"/>
        <v>0</v>
      </c>
      <c r="Y70" s="733">
        <f t="shared" si="9"/>
        <v>0</v>
      </c>
      <c r="Z70" s="736">
        <f t="shared" si="10"/>
        <v>1.766</v>
      </c>
      <c r="AA70" s="410">
        <v>0</v>
      </c>
    </row>
    <row r="71" spans="1:28" s="410" customFormat="1" ht="30" customHeight="1">
      <c r="A71" s="615" t="s">
        <v>311</v>
      </c>
      <c r="B71" s="556"/>
      <c r="C71" s="556"/>
      <c r="D71" s="649"/>
      <c r="E71" s="649"/>
      <c r="F71" s="621"/>
      <c r="G71" s="621"/>
      <c r="H71" s="482"/>
      <c r="I71" s="482"/>
      <c r="J71" s="482"/>
      <c r="K71" s="616"/>
      <c r="L71" s="406">
        <f t="shared" ref="L71:L89" si="22">K71/1000</f>
        <v>0</v>
      </c>
      <c r="M71" s="744">
        <f t="shared" si="20"/>
        <v>0</v>
      </c>
      <c r="N71" s="744">
        <f>IF($B71&lt;&gt;"",L71*S71,0)</f>
        <v>0</v>
      </c>
      <c r="O71" s="744">
        <f t="shared" si="21"/>
        <v>0</v>
      </c>
      <c r="P71" s="686"/>
      <c r="Q71" s="407" t="str">
        <f t="shared" si="3"/>
        <v/>
      </c>
      <c r="R71" s="455"/>
      <c r="S71" s="731" t="str">
        <f t="shared" si="4"/>
        <v>00001.766</v>
      </c>
      <c r="T71" s="732">
        <v>4</v>
      </c>
      <c r="U71" s="735" t="str">
        <f t="shared" si="5"/>
        <v>4</v>
      </c>
      <c r="V71" s="733">
        <f t="shared" si="6"/>
        <v>0</v>
      </c>
      <c r="W71" s="733">
        <f t="shared" si="7"/>
        <v>0</v>
      </c>
      <c r="X71" s="733">
        <f t="shared" si="8"/>
        <v>0</v>
      </c>
      <c r="Y71" s="733">
        <f t="shared" si="9"/>
        <v>0</v>
      </c>
      <c r="Z71" s="736">
        <f t="shared" si="10"/>
        <v>1.766</v>
      </c>
      <c r="AA71" s="410">
        <v>0</v>
      </c>
    </row>
    <row r="72" spans="1:28" s="410" customFormat="1" ht="30" customHeight="1">
      <c r="A72" s="615" t="s">
        <v>312</v>
      </c>
      <c r="B72" s="556"/>
      <c r="C72" s="556"/>
      <c r="D72" s="649"/>
      <c r="E72" s="649"/>
      <c r="F72" s="621"/>
      <c r="G72" s="621"/>
      <c r="H72" s="482"/>
      <c r="I72" s="482"/>
      <c r="J72" s="482"/>
      <c r="K72" s="752"/>
      <c r="L72" s="406">
        <f t="shared" si="22"/>
        <v>0</v>
      </c>
      <c r="M72" s="744">
        <f t="shared" si="20"/>
        <v>0</v>
      </c>
      <c r="N72" s="744">
        <f t="shared" ref="N72:N89" si="23">IF($B72&lt;&gt;"",L72*S72,0)</f>
        <v>0</v>
      </c>
      <c r="O72" s="744">
        <f t="shared" si="21"/>
        <v>0</v>
      </c>
      <c r="P72" s="686"/>
      <c r="Q72" s="407" t="str">
        <f t="shared" ref="Q72:Q135" si="24">CONCATENATE(C72,F72)</f>
        <v/>
      </c>
      <c r="R72" s="455"/>
      <c r="S72" s="731" t="str">
        <f t="shared" ref="S72:S94" si="25">V72&amp;W72&amp;X72&amp;Y72&amp;Z72</f>
        <v>00001.766</v>
      </c>
      <c r="T72" s="732">
        <v>4</v>
      </c>
      <c r="U72" s="735" t="str">
        <f t="shared" ref="U72:U94" si="26">T72&amp;C72</f>
        <v>4</v>
      </c>
      <c r="V72" s="733">
        <f t="shared" ref="V72:V94" si="27">IF($U72="4전","1.80",IF($U72="4과","1.80",IF($U72="4목","1.80",0)))</f>
        <v>0</v>
      </c>
      <c r="W72" s="733">
        <f t="shared" ref="W72:W94" si="28">IF($U72="4답","1.80",0)</f>
        <v>0</v>
      </c>
      <c r="X72" s="733">
        <f t="shared" ref="X72:X94" si="29">IF($U72="4대","1.65",IF($U72="4장","1.65",IF($U72="4창","1.65",0)))</f>
        <v>0</v>
      </c>
      <c r="Y72" s="733">
        <f t="shared" ref="Y72:Y94" si="30">IF($U72="4임","2.50",0)</f>
        <v>0</v>
      </c>
      <c r="Z72" s="736">
        <f t="shared" ref="Z72:Z94" si="31">IF($C72="전",0,IF($C72="답",0,IF($C72="대",0,IF($C72="임",0,IF($C72="과",0,IF($C72="목",0,IF($C72="장",0,IF($C72="창",0,1.766))))))))</f>
        <v>1.766</v>
      </c>
      <c r="AA72" s="410">
        <v>0</v>
      </c>
    </row>
    <row r="73" spans="1:28" s="410" customFormat="1" ht="30" customHeight="1">
      <c r="A73" s="615" t="s">
        <v>313</v>
      </c>
      <c r="B73" s="556"/>
      <c r="C73" s="556"/>
      <c r="D73" s="649"/>
      <c r="E73" s="649"/>
      <c r="F73" s="621"/>
      <c r="G73" s="621"/>
      <c r="H73" s="482"/>
      <c r="I73" s="482"/>
      <c r="J73" s="482"/>
      <c r="K73" s="752"/>
      <c r="L73" s="406">
        <f t="shared" si="22"/>
        <v>0</v>
      </c>
      <c r="M73" s="744">
        <f t="shared" si="20"/>
        <v>0</v>
      </c>
      <c r="N73" s="744">
        <f t="shared" si="23"/>
        <v>0</v>
      </c>
      <c r="O73" s="744">
        <f t="shared" si="21"/>
        <v>0</v>
      </c>
      <c r="P73" s="686"/>
      <c r="Q73" s="407" t="str">
        <f t="shared" si="24"/>
        <v/>
      </c>
      <c r="R73" s="455"/>
      <c r="S73" s="731" t="str">
        <f t="shared" si="25"/>
        <v>00001.766</v>
      </c>
      <c r="T73" s="732">
        <v>4</v>
      </c>
      <c r="U73" s="735" t="str">
        <f t="shared" si="26"/>
        <v>4</v>
      </c>
      <c r="V73" s="733">
        <f t="shared" si="27"/>
        <v>0</v>
      </c>
      <c r="W73" s="733">
        <f t="shared" si="28"/>
        <v>0</v>
      </c>
      <c r="X73" s="733">
        <f t="shared" si="29"/>
        <v>0</v>
      </c>
      <c r="Y73" s="733">
        <f t="shared" si="30"/>
        <v>0</v>
      </c>
      <c r="Z73" s="736">
        <f t="shared" si="31"/>
        <v>1.766</v>
      </c>
      <c r="AA73" s="408">
        <v>0</v>
      </c>
      <c r="AB73" s="408"/>
    </row>
    <row r="74" spans="1:28" s="410" customFormat="1" ht="30" customHeight="1">
      <c r="A74" s="615" t="s">
        <v>314</v>
      </c>
      <c r="B74" s="556"/>
      <c r="C74" s="556"/>
      <c r="D74" s="649"/>
      <c r="E74" s="649"/>
      <c r="F74" s="621"/>
      <c r="G74" s="621"/>
      <c r="H74" s="482"/>
      <c r="I74" s="482"/>
      <c r="J74" s="482"/>
      <c r="K74" s="752"/>
      <c r="L74" s="406">
        <f t="shared" si="22"/>
        <v>0</v>
      </c>
      <c r="M74" s="744">
        <f t="shared" si="20"/>
        <v>0</v>
      </c>
      <c r="N74" s="744">
        <f t="shared" si="23"/>
        <v>0</v>
      </c>
      <c r="O74" s="744">
        <f t="shared" si="21"/>
        <v>0</v>
      </c>
      <c r="P74" s="686"/>
      <c r="Q74" s="407" t="str">
        <f t="shared" si="24"/>
        <v/>
      </c>
      <c r="R74" s="408"/>
      <c r="S74" s="731" t="str">
        <f t="shared" si="25"/>
        <v>00001.766</v>
      </c>
      <c r="T74" s="732">
        <v>4</v>
      </c>
      <c r="U74" s="735" t="str">
        <f t="shared" si="26"/>
        <v>4</v>
      </c>
      <c r="V74" s="733">
        <f t="shared" si="27"/>
        <v>0</v>
      </c>
      <c r="W74" s="733">
        <f t="shared" si="28"/>
        <v>0</v>
      </c>
      <c r="X74" s="733">
        <f t="shared" si="29"/>
        <v>0</v>
      </c>
      <c r="Y74" s="733">
        <f t="shared" si="30"/>
        <v>0</v>
      </c>
      <c r="Z74" s="736">
        <f t="shared" si="31"/>
        <v>1.766</v>
      </c>
      <c r="AA74" s="410">
        <v>0</v>
      </c>
    </row>
    <row r="75" spans="1:28" s="410" customFormat="1" ht="30" customHeight="1">
      <c r="A75" s="615" t="s">
        <v>315</v>
      </c>
      <c r="B75" s="556"/>
      <c r="C75" s="556"/>
      <c r="D75" s="649"/>
      <c r="E75" s="649"/>
      <c r="F75" s="621"/>
      <c r="G75" s="621"/>
      <c r="H75" s="482"/>
      <c r="I75" s="482"/>
      <c r="J75" s="482"/>
      <c r="K75" s="752"/>
      <c r="L75" s="406">
        <f t="shared" si="22"/>
        <v>0</v>
      </c>
      <c r="M75" s="744">
        <f t="shared" si="20"/>
        <v>0</v>
      </c>
      <c r="N75" s="744">
        <f t="shared" si="23"/>
        <v>0</v>
      </c>
      <c r="O75" s="744">
        <f t="shared" si="21"/>
        <v>0</v>
      </c>
      <c r="P75" s="686"/>
      <c r="Q75" s="407" t="str">
        <f t="shared" si="24"/>
        <v/>
      </c>
      <c r="R75" s="408"/>
      <c r="S75" s="731" t="str">
        <f t="shared" si="25"/>
        <v>00001.766</v>
      </c>
      <c r="T75" s="732">
        <v>4</v>
      </c>
      <c r="U75" s="735" t="str">
        <f t="shared" si="26"/>
        <v>4</v>
      </c>
      <c r="V75" s="733">
        <f t="shared" si="27"/>
        <v>0</v>
      </c>
      <c r="W75" s="733">
        <f t="shared" si="28"/>
        <v>0</v>
      </c>
      <c r="X75" s="733">
        <f t="shared" si="29"/>
        <v>0</v>
      </c>
      <c r="Y75" s="733">
        <f t="shared" si="30"/>
        <v>0</v>
      </c>
      <c r="Z75" s="736">
        <f t="shared" si="31"/>
        <v>1.766</v>
      </c>
      <c r="AA75" s="410">
        <v>0</v>
      </c>
    </row>
    <row r="76" spans="1:28" s="410" customFormat="1" ht="30" customHeight="1">
      <c r="A76" s="615" t="s">
        <v>316</v>
      </c>
      <c r="B76" s="556"/>
      <c r="C76" s="556"/>
      <c r="D76" s="649"/>
      <c r="E76" s="649"/>
      <c r="F76" s="621"/>
      <c r="G76" s="621"/>
      <c r="H76" s="482"/>
      <c r="I76" s="482"/>
      <c r="J76" s="482"/>
      <c r="K76" s="752"/>
      <c r="L76" s="406">
        <f t="shared" si="22"/>
        <v>0</v>
      </c>
      <c r="M76" s="744">
        <f t="shared" si="20"/>
        <v>0</v>
      </c>
      <c r="N76" s="744">
        <f t="shared" si="23"/>
        <v>0</v>
      </c>
      <c r="O76" s="744">
        <f t="shared" si="21"/>
        <v>0</v>
      </c>
      <c r="P76" s="686"/>
      <c r="Q76" s="407" t="str">
        <f t="shared" si="24"/>
        <v/>
      </c>
      <c r="R76" s="408"/>
      <c r="S76" s="731" t="str">
        <f t="shared" si="25"/>
        <v>00001.766</v>
      </c>
      <c r="T76" s="732">
        <v>4</v>
      </c>
      <c r="U76" s="735" t="str">
        <f t="shared" si="26"/>
        <v>4</v>
      </c>
      <c r="V76" s="733">
        <f t="shared" si="27"/>
        <v>0</v>
      </c>
      <c r="W76" s="733">
        <f t="shared" si="28"/>
        <v>0</v>
      </c>
      <c r="X76" s="733">
        <f t="shared" si="29"/>
        <v>0</v>
      </c>
      <c r="Y76" s="733">
        <f t="shared" si="30"/>
        <v>0</v>
      </c>
      <c r="Z76" s="736">
        <f t="shared" si="31"/>
        <v>1.766</v>
      </c>
      <c r="AA76" s="410">
        <v>0</v>
      </c>
    </row>
    <row r="77" spans="1:28" s="410" customFormat="1" ht="30" customHeight="1">
      <c r="A77" s="615" t="s">
        <v>317</v>
      </c>
      <c r="B77" s="556"/>
      <c r="C77" s="556"/>
      <c r="D77" s="649"/>
      <c r="E77" s="649"/>
      <c r="F77" s="621"/>
      <c r="G77" s="406"/>
      <c r="H77" s="482"/>
      <c r="I77" s="482"/>
      <c r="J77" s="482"/>
      <c r="K77" s="752"/>
      <c r="L77" s="406">
        <f t="shared" si="22"/>
        <v>0</v>
      </c>
      <c r="M77" s="744">
        <f t="shared" si="20"/>
        <v>0</v>
      </c>
      <c r="N77" s="744">
        <f t="shared" si="23"/>
        <v>0</v>
      </c>
      <c r="O77" s="744">
        <f t="shared" si="21"/>
        <v>0</v>
      </c>
      <c r="P77" s="686"/>
      <c r="Q77" s="407" t="str">
        <f t="shared" si="24"/>
        <v/>
      </c>
      <c r="R77" s="408"/>
      <c r="S77" s="731" t="str">
        <f t="shared" si="25"/>
        <v>00001.766</v>
      </c>
      <c r="T77" s="732">
        <v>4</v>
      </c>
      <c r="U77" s="735" t="str">
        <f t="shared" si="26"/>
        <v>4</v>
      </c>
      <c r="V77" s="733">
        <f t="shared" si="27"/>
        <v>0</v>
      </c>
      <c r="W77" s="733">
        <f t="shared" si="28"/>
        <v>0</v>
      </c>
      <c r="X77" s="733">
        <f t="shared" si="29"/>
        <v>0</v>
      </c>
      <c r="Y77" s="733">
        <f t="shared" si="30"/>
        <v>0</v>
      </c>
      <c r="Z77" s="736">
        <f t="shared" si="31"/>
        <v>1.766</v>
      </c>
      <c r="AA77" s="410">
        <v>0</v>
      </c>
    </row>
    <row r="78" spans="1:28" s="410" customFormat="1" ht="30" customHeight="1">
      <c r="A78" s="615" t="s">
        <v>318</v>
      </c>
      <c r="B78" s="556"/>
      <c r="C78" s="556"/>
      <c r="D78" s="649"/>
      <c r="E78" s="649"/>
      <c r="F78" s="621"/>
      <c r="G78" s="621"/>
      <c r="H78" s="482"/>
      <c r="I78" s="482"/>
      <c r="J78" s="482"/>
      <c r="K78" s="752"/>
      <c r="L78" s="406">
        <f t="shared" si="22"/>
        <v>0</v>
      </c>
      <c r="M78" s="744">
        <f t="shared" si="20"/>
        <v>0</v>
      </c>
      <c r="N78" s="744">
        <f t="shared" si="23"/>
        <v>0</v>
      </c>
      <c r="O78" s="744">
        <f t="shared" si="21"/>
        <v>0</v>
      </c>
      <c r="P78" s="686"/>
      <c r="Q78" s="407" t="str">
        <f t="shared" si="24"/>
        <v/>
      </c>
      <c r="R78" s="408"/>
      <c r="S78" s="731" t="str">
        <f t="shared" si="25"/>
        <v>00001.766</v>
      </c>
      <c r="T78" s="732">
        <v>4</v>
      </c>
      <c r="U78" s="735" t="str">
        <f t="shared" si="26"/>
        <v>4</v>
      </c>
      <c r="V78" s="733">
        <f t="shared" si="27"/>
        <v>0</v>
      </c>
      <c r="W78" s="733">
        <f t="shared" si="28"/>
        <v>0</v>
      </c>
      <c r="X78" s="733">
        <f t="shared" si="29"/>
        <v>0</v>
      </c>
      <c r="Y78" s="733">
        <f t="shared" si="30"/>
        <v>0</v>
      </c>
      <c r="Z78" s="736">
        <f t="shared" si="31"/>
        <v>1.766</v>
      </c>
      <c r="AA78" s="410">
        <v>0</v>
      </c>
    </row>
    <row r="79" spans="1:28" s="410" customFormat="1" ht="30" customHeight="1">
      <c r="A79" s="615" t="s">
        <v>319</v>
      </c>
      <c r="B79" s="556"/>
      <c r="C79" s="556"/>
      <c r="D79" s="649"/>
      <c r="E79" s="649"/>
      <c r="F79" s="621"/>
      <c r="G79" s="621"/>
      <c r="H79" s="482"/>
      <c r="I79" s="482"/>
      <c r="J79" s="482"/>
      <c r="K79" s="752"/>
      <c r="L79" s="406">
        <f t="shared" si="22"/>
        <v>0</v>
      </c>
      <c r="M79" s="744">
        <f t="shared" si="20"/>
        <v>0</v>
      </c>
      <c r="N79" s="744">
        <f t="shared" si="23"/>
        <v>0</v>
      </c>
      <c r="O79" s="744">
        <f t="shared" si="21"/>
        <v>0</v>
      </c>
      <c r="P79" s="686"/>
      <c r="Q79" s="407" t="str">
        <f t="shared" si="24"/>
        <v/>
      </c>
      <c r="R79" s="408"/>
      <c r="S79" s="731" t="str">
        <f t="shared" si="25"/>
        <v>00001.766</v>
      </c>
      <c r="T79" s="732">
        <v>4</v>
      </c>
      <c r="U79" s="735" t="str">
        <f t="shared" si="26"/>
        <v>4</v>
      </c>
      <c r="V79" s="733">
        <f t="shared" si="27"/>
        <v>0</v>
      </c>
      <c r="W79" s="733">
        <f t="shared" si="28"/>
        <v>0</v>
      </c>
      <c r="X79" s="733">
        <f t="shared" si="29"/>
        <v>0</v>
      </c>
      <c r="Y79" s="733">
        <f t="shared" si="30"/>
        <v>0</v>
      </c>
      <c r="Z79" s="736">
        <f t="shared" si="31"/>
        <v>1.766</v>
      </c>
      <c r="AA79" s="410">
        <v>0</v>
      </c>
    </row>
    <row r="80" spans="1:28" s="410" customFormat="1" ht="30" customHeight="1">
      <c r="A80" s="615" t="s">
        <v>320</v>
      </c>
      <c r="B80" s="556"/>
      <c r="C80" s="556"/>
      <c r="D80" s="649"/>
      <c r="E80" s="649"/>
      <c r="F80" s="621"/>
      <c r="G80" s="621"/>
      <c r="H80" s="482"/>
      <c r="I80" s="482"/>
      <c r="J80" s="482"/>
      <c r="K80" s="752"/>
      <c r="L80" s="406">
        <f t="shared" si="22"/>
        <v>0</v>
      </c>
      <c r="M80" s="744">
        <f t="shared" si="20"/>
        <v>0</v>
      </c>
      <c r="N80" s="744">
        <f t="shared" si="23"/>
        <v>0</v>
      </c>
      <c r="O80" s="744">
        <f t="shared" si="21"/>
        <v>0</v>
      </c>
      <c r="P80" s="686"/>
      <c r="Q80" s="407" t="str">
        <f t="shared" si="24"/>
        <v/>
      </c>
      <c r="R80" s="408"/>
      <c r="S80" s="731" t="str">
        <f t="shared" si="25"/>
        <v>00001.766</v>
      </c>
      <c r="T80" s="732">
        <v>4</v>
      </c>
      <c r="U80" s="735" t="str">
        <f t="shared" si="26"/>
        <v>4</v>
      </c>
      <c r="V80" s="733">
        <f t="shared" si="27"/>
        <v>0</v>
      </c>
      <c r="W80" s="733">
        <f t="shared" si="28"/>
        <v>0</v>
      </c>
      <c r="X80" s="733">
        <f t="shared" si="29"/>
        <v>0</v>
      </c>
      <c r="Y80" s="733">
        <f t="shared" si="30"/>
        <v>0</v>
      </c>
      <c r="Z80" s="736">
        <f t="shared" si="31"/>
        <v>1.766</v>
      </c>
      <c r="AA80" s="410">
        <v>0</v>
      </c>
    </row>
    <row r="81" spans="1:28" s="410" customFormat="1" ht="30" customHeight="1">
      <c r="A81" s="615" t="s">
        <v>321</v>
      </c>
      <c r="B81" s="556"/>
      <c r="C81" s="556"/>
      <c r="D81" s="649"/>
      <c r="E81" s="649"/>
      <c r="F81" s="621"/>
      <c r="G81" s="661"/>
      <c r="H81" s="482"/>
      <c r="I81" s="482"/>
      <c r="J81" s="482"/>
      <c r="K81" s="752"/>
      <c r="L81" s="406">
        <f t="shared" si="22"/>
        <v>0</v>
      </c>
      <c r="M81" s="744">
        <f t="shared" si="20"/>
        <v>0</v>
      </c>
      <c r="N81" s="744">
        <f t="shared" si="23"/>
        <v>0</v>
      </c>
      <c r="O81" s="744">
        <f t="shared" si="21"/>
        <v>0</v>
      </c>
      <c r="P81" s="686"/>
      <c r="Q81" s="407" t="str">
        <f t="shared" si="24"/>
        <v/>
      </c>
      <c r="R81" s="655"/>
      <c r="S81" s="731" t="str">
        <f t="shared" si="25"/>
        <v>00001.766</v>
      </c>
      <c r="T81" s="732">
        <v>4</v>
      </c>
      <c r="U81" s="735" t="str">
        <f t="shared" si="26"/>
        <v>4</v>
      </c>
      <c r="V81" s="733">
        <f t="shared" si="27"/>
        <v>0</v>
      </c>
      <c r="W81" s="733">
        <f t="shared" si="28"/>
        <v>0</v>
      </c>
      <c r="X81" s="733">
        <f t="shared" si="29"/>
        <v>0</v>
      </c>
      <c r="Y81" s="733">
        <f t="shared" si="30"/>
        <v>0</v>
      </c>
      <c r="Z81" s="736">
        <f t="shared" si="31"/>
        <v>1.766</v>
      </c>
      <c r="AA81" s="410">
        <v>0</v>
      </c>
    </row>
    <row r="82" spans="1:28" s="410" customFormat="1" ht="30" customHeight="1">
      <c r="A82" s="615" t="s">
        <v>322</v>
      </c>
      <c r="B82" s="556"/>
      <c r="C82" s="556"/>
      <c r="D82" s="649"/>
      <c r="E82" s="649"/>
      <c r="F82" s="621"/>
      <c r="G82" s="621"/>
      <c r="H82" s="482"/>
      <c r="I82" s="482"/>
      <c r="J82" s="482"/>
      <c r="K82" s="752"/>
      <c r="L82" s="406">
        <f t="shared" si="22"/>
        <v>0</v>
      </c>
      <c r="M82" s="744">
        <f t="shared" si="20"/>
        <v>0</v>
      </c>
      <c r="N82" s="744">
        <f t="shared" si="23"/>
        <v>0</v>
      </c>
      <c r="O82" s="744">
        <f t="shared" si="21"/>
        <v>0</v>
      </c>
      <c r="P82" s="686"/>
      <c r="Q82" s="407" t="str">
        <f t="shared" si="24"/>
        <v/>
      </c>
      <c r="R82" s="408"/>
      <c r="S82" s="731" t="str">
        <f t="shared" si="25"/>
        <v>00001.766</v>
      </c>
      <c r="T82" s="732">
        <v>4</v>
      </c>
      <c r="U82" s="735" t="str">
        <f t="shared" si="26"/>
        <v>4</v>
      </c>
      <c r="V82" s="733">
        <f t="shared" si="27"/>
        <v>0</v>
      </c>
      <c r="W82" s="733">
        <f t="shared" si="28"/>
        <v>0</v>
      </c>
      <c r="X82" s="733">
        <f t="shared" si="29"/>
        <v>0</v>
      </c>
      <c r="Y82" s="733">
        <f t="shared" si="30"/>
        <v>0</v>
      </c>
      <c r="Z82" s="736">
        <f t="shared" si="31"/>
        <v>1.766</v>
      </c>
      <c r="AA82" s="410">
        <v>0</v>
      </c>
    </row>
    <row r="83" spans="1:28" s="410" customFormat="1" ht="30" customHeight="1">
      <c r="A83" s="615" t="s">
        <v>323</v>
      </c>
      <c r="B83" s="556"/>
      <c r="C83" s="556"/>
      <c r="D83" s="649"/>
      <c r="E83" s="649"/>
      <c r="F83" s="621"/>
      <c r="G83" s="621"/>
      <c r="H83" s="482"/>
      <c r="I83" s="482"/>
      <c r="J83" s="482"/>
      <c r="K83" s="752"/>
      <c r="L83" s="406">
        <f t="shared" si="22"/>
        <v>0</v>
      </c>
      <c r="M83" s="744">
        <f t="shared" si="20"/>
        <v>0</v>
      </c>
      <c r="N83" s="744">
        <f t="shared" si="23"/>
        <v>0</v>
      </c>
      <c r="O83" s="744">
        <f t="shared" si="21"/>
        <v>0</v>
      </c>
      <c r="P83" s="686"/>
      <c r="Q83" s="407" t="str">
        <f t="shared" si="24"/>
        <v/>
      </c>
      <c r="R83" s="408"/>
      <c r="S83" s="731" t="str">
        <f t="shared" si="25"/>
        <v>00001.766</v>
      </c>
      <c r="T83" s="732">
        <v>4</v>
      </c>
      <c r="U83" s="735" t="str">
        <f t="shared" si="26"/>
        <v>4</v>
      </c>
      <c r="V83" s="733">
        <f t="shared" si="27"/>
        <v>0</v>
      </c>
      <c r="W83" s="733">
        <f t="shared" si="28"/>
        <v>0</v>
      </c>
      <c r="X83" s="733">
        <f t="shared" si="29"/>
        <v>0</v>
      </c>
      <c r="Y83" s="733">
        <f t="shared" si="30"/>
        <v>0</v>
      </c>
      <c r="Z83" s="736">
        <f t="shared" si="31"/>
        <v>1.766</v>
      </c>
      <c r="AA83" s="410">
        <v>0</v>
      </c>
    </row>
    <row r="84" spans="1:28" s="410" customFormat="1" ht="30" customHeight="1">
      <c r="A84" s="615" t="s">
        <v>324</v>
      </c>
      <c r="B84" s="556"/>
      <c r="C84" s="556"/>
      <c r="D84" s="649"/>
      <c r="E84" s="649"/>
      <c r="F84" s="621"/>
      <c r="G84" s="661"/>
      <c r="H84" s="482"/>
      <c r="I84" s="482"/>
      <c r="J84" s="482"/>
      <c r="K84" s="752"/>
      <c r="L84" s="406">
        <f t="shared" si="22"/>
        <v>0</v>
      </c>
      <c r="M84" s="744">
        <f t="shared" si="20"/>
        <v>0</v>
      </c>
      <c r="N84" s="744">
        <f t="shared" si="23"/>
        <v>0</v>
      </c>
      <c r="O84" s="744">
        <f t="shared" si="21"/>
        <v>0</v>
      </c>
      <c r="P84" s="686"/>
      <c r="Q84" s="407" t="str">
        <f t="shared" si="24"/>
        <v/>
      </c>
      <c r="R84" s="408"/>
      <c r="S84" s="731" t="str">
        <f t="shared" si="25"/>
        <v>00001.766</v>
      </c>
      <c r="T84" s="732">
        <v>4</v>
      </c>
      <c r="U84" s="735" t="str">
        <f t="shared" si="26"/>
        <v>4</v>
      </c>
      <c r="V84" s="733">
        <f t="shared" si="27"/>
        <v>0</v>
      </c>
      <c r="W84" s="733">
        <f t="shared" si="28"/>
        <v>0</v>
      </c>
      <c r="X84" s="733">
        <f t="shared" si="29"/>
        <v>0</v>
      </c>
      <c r="Y84" s="733">
        <f t="shared" si="30"/>
        <v>0</v>
      </c>
      <c r="Z84" s="736">
        <f t="shared" si="31"/>
        <v>1.766</v>
      </c>
      <c r="AA84" s="410">
        <v>0</v>
      </c>
    </row>
    <row r="85" spans="1:28" s="410" customFormat="1" ht="30" customHeight="1">
      <c r="A85" s="615" t="s">
        <v>325</v>
      </c>
      <c r="B85" s="556"/>
      <c r="C85" s="556"/>
      <c r="D85" s="649"/>
      <c r="E85" s="649"/>
      <c r="F85" s="621"/>
      <c r="G85" s="621"/>
      <c r="H85" s="482"/>
      <c r="I85" s="482"/>
      <c r="J85" s="482"/>
      <c r="K85" s="752"/>
      <c r="L85" s="406">
        <f t="shared" si="22"/>
        <v>0</v>
      </c>
      <c r="M85" s="744">
        <f t="shared" si="20"/>
        <v>0</v>
      </c>
      <c r="N85" s="744">
        <f t="shared" si="23"/>
        <v>0</v>
      </c>
      <c r="O85" s="744">
        <f t="shared" si="21"/>
        <v>0</v>
      </c>
      <c r="P85" s="686"/>
      <c r="Q85" s="407" t="str">
        <f t="shared" si="24"/>
        <v/>
      </c>
      <c r="R85" s="408"/>
      <c r="S85" s="731" t="str">
        <f t="shared" si="25"/>
        <v>00001.766</v>
      </c>
      <c r="T85" s="732">
        <v>4</v>
      </c>
      <c r="U85" s="735" t="str">
        <f t="shared" si="26"/>
        <v>4</v>
      </c>
      <c r="V85" s="733">
        <f t="shared" si="27"/>
        <v>0</v>
      </c>
      <c r="W85" s="733">
        <f t="shared" si="28"/>
        <v>0</v>
      </c>
      <c r="X85" s="733">
        <f t="shared" si="29"/>
        <v>0</v>
      </c>
      <c r="Y85" s="733">
        <f t="shared" si="30"/>
        <v>0</v>
      </c>
      <c r="Z85" s="736">
        <f t="shared" si="31"/>
        <v>1.766</v>
      </c>
      <c r="AA85" s="410">
        <v>0</v>
      </c>
    </row>
    <row r="86" spans="1:28" s="410" customFormat="1" ht="30" customHeight="1">
      <c r="A86" s="615" t="s">
        <v>326</v>
      </c>
      <c r="B86" s="556"/>
      <c r="C86" s="556"/>
      <c r="D86" s="649"/>
      <c r="E86" s="649"/>
      <c r="F86" s="621"/>
      <c r="G86" s="621"/>
      <c r="H86" s="482"/>
      <c r="I86" s="482"/>
      <c r="J86" s="482"/>
      <c r="K86" s="752"/>
      <c r="L86" s="406">
        <f t="shared" si="22"/>
        <v>0</v>
      </c>
      <c r="M86" s="744">
        <f t="shared" si="20"/>
        <v>0</v>
      </c>
      <c r="N86" s="744">
        <f t="shared" si="23"/>
        <v>0</v>
      </c>
      <c r="O86" s="744">
        <f t="shared" si="21"/>
        <v>0</v>
      </c>
      <c r="P86" s="686"/>
      <c r="Q86" s="407" t="str">
        <f t="shared" si="24"/>
        <v/>
      </c>
      <c r="R86" s="408"/>
      <c r="S86" s="731" t="str">
        <f t="shared" si="25"/>
        <v>00001.766</v>
      </c>
      <c r="T86" s="732">
        <v>4</v>
      </c>
      <c r="U86" s="735" t="str">
        <f t="shared" si="26"/>
        <v>4</v>
      </c>
      <c r="V86" s="733">
        <f t="shared" si="27"/>
        <v>0</v>
      </c>
      <c r="W86" s="733">
        <f t="shared" si="28"/>
        <v>0</v>
      </c>
      <c r="X86" s="733">
        <f t="shared" si="29"/>
        <v>0</v>
      </c>
      <c r="Y86" s="733">
        <f t="shared" si="30"/>
        <v>0</v>
      </c>
      <c r="Z86" s="736">
        <f t="shared" si="31"/>
        <v>1.766</v>
      </c>
      <c r="AA86" s="410">
        <v>0</v>
      </c>
    </row>
    <row r="87" spans="1:28" s="410" customFormat="1" ht="30" customHeight="1">
      <c r="A87" s="615" t="s">
        <v>327</v>
      </c>
      <c r="B87" s="556"/>
      <c r="C87" s="556"/>
      <c r="D87" s="649"/>
      <c r="E87" s="649"/>
      <c r="F87" s="621"/>
      <c r="G87" s="621"/>
      <c r="H87" s="482"/>
      <c r="I87" s="482"/>
      <c r="J87" s="482"/>
      <c r="K87" s="752"/>
      <c r="L87" s="406">
        <f t="shared" si="22"/>
        <v>0</v>
      </c>
      <c r="M87" s="744">
        <f t="shared" si="20"/>
        <v>0</v>
      </c>
      <c r="N87" s="744">
        <f t="shared" si="23"/>
        <v>0</v>
      </c>
      <c r="O87" s="744">
        <f t="shared" si="21"/>
        <v>0</v>
      </c>
      <c r="P87" s="686"/>
      <c r="Q87" s="407" t="str">
        <f t="shared" si="24"/>
        <v/>
      </c>
      <c r="R87" s="408"/>
      <c r="S87" s="731" t="str">
        <f t="shared" si="25"/>
        <v>00001.766</v>
      </c>
      <c r="T87" s="732">
        <v>4</v>
      </c>
      <c r="U87" s="735" t="str">
        <f t="shared" si="26"/>
        <v>4</v>
      </c>
      <c r="V87" s="733">
        <f t="shared" si="27"/>
        <v>0</v>
      </c>
      <c r="W87" s="733">
        <f t="shared" si="28"/>
        <v>0</v>
      </c>
      <c r="X87" s="733">
        <f t="shared" si="29"/>
        <v>0</v>
      </c>
      <c r="Y87" s="733">
        <f t="shared" si="30"/>
        <v>0</v>
      </c>
      <c r="Z87" s="736">
        <f t="shared" si="31"/>
        <v>1.766</v>
      </c>
      <c r="AA87" s="410">
        <v>0</v>
      </c>
    </row>
    <row r="88" spans="1:28" s="410" customFormat="1" ht="30" customHeight="1">
      <c r="A88" s="615" t="s">
        <v>328</v>
      </c>
      <c r="B88" s="556"/>
      <c r="C88" s="556"/>
      <c r="D88" s="649"/>
      <c r="E88" s="649"/>
      <c r="F88" s="621"/>
      <c r="G88" s="621"/>
      <c r="H88" s="482"/>
      <c r="I88" s="482"/>
      <c r="J88" s="482"/>
      <c r="K88" s="752"/>
      <c r="L88" s="406">
        <f t="shared" si="22"/>
        <v>0</v>
      </c>
      <c r="M88" s="744">
        <f t="shared" si="20"/>
        <v>0</v>
      </c>
      <c r="N88" s="744">
        <f t="shared" si="23"/>
        <v>0</v>
      </c>
      <c r="O88" s="744">
        <f t="shared" si="21"/>
        <v>0</v>
      </c>
      <c r="P88" s="686"/>
      <c r="Q88" s="407" t="str">
        <f t="shared" si="24"/>
        <v/>
      </c>
      <c r="R88" s="408"/>
      <c r="S88" s="731" t="str">
        <f t="shared" si="25"/>
        <v>00001.766</v>
      </c>
      <c r="T88" s="732">
        <v>4</v>
      </c>
      <c r="U88" s="735" t="str">
        <f t="shared" si="26"/>
        <v>4</v>
      </c>
      <c r="V88" s="733">
        <f t="shared" si="27"/>
        <v>0</v>
      </c>
      <c r="W88" s="733">
        <f t="shared" si="28"/>
        <v>0</v>
      </c>
      <c r="X88" s="733">
        <f t="shared" si="29"/>
        <v>0</v>
      </c>
      <c r="Y88" s="733">
        <f t="shared" si="30"/>
        <v>0</v>
      </c>
      <c r="Z88" s="736">
        <f t="shared" si="31"/>
        <v>1.766</v>
      </c>
      <c r="AA88" s="410">
        <v>0</v>
      </c>
    </row>
    <row r="89" spans="1:28" s="410" customFormat="1" ht="30" customHeight="1">
      <c r="A89" s="615" t="s">
        <v>329</v>
      </c>
      <c r="B89" s="462"/>
      <c r="C89" s="462"/>
      <c r="D89" s="649"/>
      <c r="E89" s="649"/>
      <c r="F89" s="621"/>
      <c r="G89" s="621"/>
      <c r="H89" s="482"/>
      <c r="I89" s="482"/>
      <c r="J89" s="482"/>
      <c r="K89" s="752"/>
      <c r="L89" s="406">
        <f t="shared" si="22"/>
        <v>0</v>
      </c>
      <c r="M89" s="744">
        <f t="shared" si="20"/>
        <v>0</v>
      </c>
      <c r="N89" s="744">
        <f t="shared" si="23"/>
        <v>0</v>
      </c>
      <c r="O89" s="744">
        <f t="shared" si="21"/>
        <v>0</v>
      </c>
      <c r="P89" s="686"/>
      <c r="Q89" s="407" t="str">
        <f t="shared" si="24"/>
        <v/>
      </c>
      <c r="R89" s="455"/>
      <c r="S89" s="731" t="str">
        <f t="shared" si="25"/>
        <v>00001.766</v>
      </c>
      <c r="T89" s="732">
        <v>4</v>
      </c>
      <c r="U89" s="735" t="str">
        <f t="shared" si="26"/>
        <v>4</v>
      </c>
      <c r="V89" s="733">
        <f t="shared" si="27"/>
        <v>0</v>
      </c>
      <c r="W89" s="733">
        <f t="shared" si="28"/>
        <v>0</v>
      </c>
      <c r="X89" s="733">
        <f t="shared" si="29"/>
        <v>0</v>
      </c>
      <c r="Y89" s="733">
        <f t="shared" si="30"/>
        <v>0</v>
      </c>
      <c r="Z89" s="736">
        <f t="shared" si="31"/>
        <v>1.766</v>
      </c>
      <c r="AA89" s="410">
        <v>0</v>
      </c>
    </row>
    <row r="90" spans="1:28" s="410" customFormat="1" ht="30" customHeight="1">
      <c r="A90" s="651"/>
      <c r="B90" s="652" t="s">
        <v>38</v>
      </c>
      <c r="C90" s="653"/>
      <c r="D90" s="616">
        <f>SUM(D70:D89)</f>
        <v>0</v>
      </c>
      <c r="E90" s="616">
        <f>SUM(E70:E89)</f>
        <v>0</v>
      </c>
      <c r="F90" s="478"/>
      <c r="G90" s="478"/>
      <c r="H90" s="478"/>
      <c r="I90" s="478"/>
      <c r="J90" s="478"/>
      <c r="K90" s="687"/>
      <c r="L90" s="478"/>
      <c r="M90" s="478"/>
      <c r="N90" s="478"/>
      <c r="O90" s="624">
        <f>SUM(O70:O89)</f>
        <v>0</v>
      </c>
      <c r="P90" s="687"/>
      <c r="Q90" s="407" t="str">
        <f t="shared" si="24"/>
        <v/>
      </c>
      <c r="S90" s="731"/>
      <c r="T90" s="732"/>
      <c r="U90" s="735" t="str">
        <f t="shared" si="26"/>
        <v/>
      </c>
      <c r="V90" s="733">
        <f t="shared" si="27"/>
        <v>0</v>
      </c>
      <c r="W90" s="733">
        <f t="shared" si="28"/>
        <v>0</v>
      </c>
      <c r="X90" s="733">
        <f t="shared" si="29"/>
        <v>0</v>
      </c>
      <c r="Y90" s="733">
        <f t="shared" si="30"/>
        <v>0</v>
      </c>
      <c r="Z90" s="736"/>
    </row>
    <row r="91" spans="1:28" s="410" customFormat="1" ht="30" customHeight="1">
      <c r="A91" s="615" t="s">
        <v>404</v>
      </c>
      <c r="B91" s="556"/>
      <c r="C91" s="556"/>
      <c r="D91" s="649"/>
      <c r="E91" s="649"/>
      <c r="F91" s="621"/>
      <c r="G91" s="621"/>
      <c r="H91" s="482"/>
      <c r="I91" s="482"/>
      <c r="J91" s="482"/>
      <c r="K91" s="616"/>
      <c r="L91" s="406">
        <f>K91/1000</f>
        <v>0</v>
      </c>
      <c r="M91" s="743">
        <f>IF(B91&lt;&gt;"",E91*L91,0)</f>
        <v>0</v>
      </c>
      <c r="N91" s="744">
        <f>IF($B91&lt;&gt;"",L91*S91,0)</f>
        <v>0</v>
      </c>
      <c r="O91" s="743">
        <f>IF($B91&lt;&gt;"",E91*N91,0)</f>
        <v>0</v>
      </c>
      <c r="P91" s="594"/>
      <c r="Q91" s="407" t="str">
        <f t="shared" si="24"/>
        <v/>
      </c>
      <c r="R91" s="455"/>
      <c r="S91" s="731" t="str">
        <f t="shared" si="25"/>
        <v>00001.766</v>
      </c>
      <c r="T91" s="732">
        <v>4</v>
      </c>
      <c r="U91" s="735" t="str">
        <f t="shared" si="26"/>
        <v>4</v>
      </c>
      <c r="V91" s="733">
        <f t="shared" si="27"/>
        <v>0</v>
      </c>
      <c r="W91" s="733">
        <f t="shared" si="28"/>
        <v>0</v>
      </c>
      <c r="X91" s="733">
        <f t="shared" si="29"/>
        <v>0</v>
      </c>
      <c r="Y91" s="733">
        <f t="shared" si="30"/>
        <v>0</v>
      </c>
      <c r="Z91" s="736">
        <f t="shared" si="31"/>
        <v>1.766</v>
      </c>
      <c r="AA91" s="410">
        <v>0</v>
      </c>
    </row>
    <row r="92" spans="1:28" s="410" customFormat="1" ht="30" customHeight="1">
      <c r="A92" s="615" t="s">
        <v>330</v>
      </c>
      <c r="B92" s="556"/>
      <c r="C92" s="556"/>
      <c r="D92" s="649"/>
      <c r="E92" s="649"/>
      <c r="F92" s="621"/>
      <c r="G92" s="621"/>
      <c r="H92" s="482"/>
      <c r="I92" s="482"/>
      <c r="J92" s="482"/>
      <c r="K92" s="752"/>
      <c r="L92" s="406">
        <f t="shared" ref="L92:L101" si="32">K92/1000</f>
        <v>0</v>
      </c>
      <c r="M92" s="743">
        <f t="shared" ref="M92:M101" si="33">IF(B92&lt;&gt;"",E92*L92,0)</f>
        <v>0</v>
      </c>
      <c r="N92" s="744">
        <f t="shared" ref="N92:N101" si="34">IF($B92&lt;&gt;"",L92*S92,0)</f>
        <v>0</v>
      </c>
      <c r="O92" s="743">
        <f t="shared" ref="O92:O101" si="35">IF($B92&lt;&gt;"",E92*N92,0)</f>
        <v>0</v>
      </c>
      <c r="P92" s="594"/>
      <c r="Q92" s="407" t="str">
        <f t="shared" si="24"/>
        <v/>
      </c>
      <c r="R92" s="455"/>
      <c r="S92" s="731" t="str">
        <f t="shared" si="25"/>
        <v>00001.766</v>
      </c>
      <c r="T92" s="732">
        <v>4</v>
      </c>
      <c r="U92" s="735" t="str">
        <f t="shared" si="26"/>
        <v>4</v>
      </c>
      <c r="V92" s="733">
        <f t="shared" si="27"/>
        <v>0</v>
      </c>
      <c r="W92" s="733">
        <f t="shared" si="28"/>
        <v>0</v>
      </c>
      <c r="X92" s="733">
        <f t="shared" si="29"/>
        <v>0</v>
      </c>
      <c r="Y92" s="733">
        <f t="shared" si="30"/>
        <v>0</v>
      </c>
      <c r="Z92" s="736">
        <f t="shared" si="31"/>
        <v>1.766</v>
      </c>
      <c r="AA92" s="410">
        <v>0</v>
      </c>
    </row>
    <row r="93" spans="1:28" s="410" customFormat="1" ht="30" customHeight="1">
      <c r="A93" s="615" t="s">
        <v>331</v>
      </c>
      <c r="B93" s="556"/>
      <c r="C93" s="556"/>
      <c r="D93" s="660"/>
      <c r="E93" s="660"/>
      <c r="F93" s="406"/>
      <c r="G93" s="406"/>
      <c r="H93" s="482"/>
      <c r="I93" s="482"/>
      <c r="J93" s="482"/>
      <c r="K93" s="752"/>
      <c r="L93" s="406">
        <f t="shared" si="32"/>
        <v>0</v>
      </c>
      <c r="M93" s="743">
        <f t="shared" si="33"/>
        <v>0</v>
      </c>
      <c r="N93" s="744">
        <f t="shared" si="34"/>
        <v>0</v>
      </c>
      <c r="O93" s="743">
        <f t="shared" si="35"/>
        <v>0</v>
      </c>
      <c r="P93" s="594"/>
      <c r="Q93" s="407" t="str">
        <f t="shared" si="24"/>
        <v/>
      </c>
      <c r="R93" s="455"/>
      <c r="S93" s="731" t="str">
        <f t="shared" si="25"/>
        <v>00001.766</v>
      </c>
      <c r="T93" s="732">
        <v>4</v>
      </c>
      <c r="U93" s="735" t="str">
        <f t="shared" si="26"/>
        <v>4</v>
      </c>
      <c r="V93" s="733">
        <f t="shared" si="27"/>
        <v>0</v>
      </c>
      <c r="W93" s="733">
        <f t="shared" si="28"/>
        <v>0</v>
      </c>
      <c r="X93" s="733">
        <f t="shared" si="29"/>
        <v>0</v>
      </c>
      <c r="Y93" s="733">
        <f t="shared" si="30"/>
        <v>0</v>
      </c>
      <c r="Z93" s="736">
        <f t="shared" si="31"/>
        <v>1.766</v>
      </c>
      <c r="AA93" s="410">
        <v>0</v>
      </c>
    </row>
    <row r="94" spans="1:28" s="410" customFormat="1" ht="30" customHeight="1">
      <c r="A94" s="615" t="s">
        <v>332</v>
      </c>
      <c r="B94" s="556"/>
      <c r="C94" s="556"/>
      <c r="D94" s="649"/>
      <c r="E94" s="649"/>
      <c r="F94" s="621"/>
      <c r="G94" s="621"/>
      <c r="H94" s="482"/>
      <c r="I94" s="482"/>
      <c r="J94" s="482"/>
      <c r="K94" s="752"/>
      <c r="L94" s="406">
        <f t="shared" si="32"/>
        <v>0</v>
      </c>
      <c r="M94" s="743">
        <f t="shared" si="33"/>
        <v>0</v>
      </c>
      <c r="N94" s="744">
        <f t="shared" si="34"/>
        <v>0</v>
      </c>
      <c r="O94" s="743">
        <f t="shared" si="35"/>
        <v>0</v>
      </c>
      <c r="P94" s="594"/>
      <c r="Q94" s="407" t="str">
        <f t="shared" si="24"/>
        <v/>
      </c>
      <c r="R94" s="408"/>
      <c r="S94" s="731" t="str">
        <f t="shared" si="25"/>
        <v>00001.766</v>
      </c>
      <c r="T94" s="732">
        <v>4</v>
      </c>
      <c r="U94" s="735" t="str">
        <f t="shared" si="26"/>
        <v>4</v>
      </c>
      <c r="V94" s="733">
        <f t="shared" si="27"/>
        <v>0</v>
      </c>
      <c r="W94" s="733">
        <f t="shared" si="28"/>
        <v>0</v>
      </c>
      <c r="X94" s="733">
        <f t="shared" si="29"/>
        <v>0</v>
      </c>
      <c r="Y94" s="733">
        <f t="shared" si="30"/>
        <v>0</v>
      </c>
      <c r="Z94" s="736">
        <f t="shared" si="31"/>
        <v>1.766</v>
      </c>
      <c r="AA94" s="408">
        <v>0</v>
      </c>
      <c r="AB94" s="408"/>
    </row>
    <row r="95" spans="1:28" s="410" customFormat="1" ht="30" customHeight="1">
      <c r="A95" s="615" t="s">
        <v>333</v>
      </c>
      <c r="B95" s="556"/>
      <c r="C95" s="556"/>
      <c r="D95" s="649"/>
      <c r="E95" s="649"/>
      <c r="F95" s="621"/>
      <c r="G95" s="621"/>
      <c r="H95" s="482"/>
      <c r="I95" s="482"/>
      <c r="J95" s="482"/>
      <c r="K95" s="752"/>
      <c r="L95" s="406">
        <f t="shared" si="32"/>
        <v>0</v>
      </c>
      <c r="M95" s="743">
        <f t="shared" si="33"/>
        <v>0</v>
      </c>
      <c r="N95" s="744">
        <f t="shared" si="34"/>
        <v>0</v>
      </c>
      <c r="O95" s="743">
        <f t="shared" si="35"/>
        <v>0</v>
      </c>
      <c r="P95" s="594"/>
      <c r="Q95" s="407" t="str">
        <f t="shared" si="24"/>
        <v/>
      </c>
      <c r="R95" s="455"/>
      <c r="S95" s="731" t="str">
        <f t="shared" ref="S95:S101" si="36">V95&amp;W95&amp;X95&amp;Y95&amp;Z95</f>
        <v>00001.766</v>
      </c>
      <c r="T95" s="732">
        <v>4</v>
      </c>
      <c r="U95" s="735" t="str">
        <f t="shared" ref="U95:U101" si="37">T95&amp;C95</f>
        <v>4</v>
      </c>
      <c r="V95" s="733">
        <f t="shared" ref="V95:V102" si="38">IF($U95="4전","1.80",IF($U95="4과","1.80",IF($U95="1목","1.80",0)))</f>
        <v>0</v>
      </c>
      <c r="W95" s="733">
        <f t="shared" ref="W95:W102" si="39">IF($U95="4답","1.80",0)</f>
        <v>0</v>
      </c>
      <c r="X95" s="733">
        <f t="shared" ref="X95:X102" si="40">IF($U95="4대","1.65",IF($U95="4장","1.65",IF($U95="1창","1.65",0)))</f>
        <v>0</v>
      </c>
      <c r="Y95" s="733">
        <f t="shared" ref="Y95:Y102" si="41">IF($U95="4임","2.50",0)</f>
        <v>0</v>
      </c>
      <c r="Z95" s="734">
        <f t="shared" ref="Z95:Z102" si="42">IF($C95="전",0,IF($C95="답",0,IF($C95="대",0,IF($C95="임",0,IF($C95="과",0,IF($C95="목",0,IF($C95="장",0,IF($C95="창",0,1.766))))))))</f>
        <v>1.766</v>
      </c>
      <c r="AA95" s="408">
        <v>0</v>
      </c>
      <c r="AB95" s="408"/>
    </row>
    <row r="96" spans="1:28" s="410" customFormat="1" ht="30" customHeight="1">
      <c r="A96" s="615" t="s">
        <v>334</v>
      </c>
      <c r="B96" s="556"/>
      <c r="C96" s="556"/>
      <c r="D96" s="649"/>
      <c r="E96" s="649"/>
      <c r="F96" s="621"/>
      <c r="G96" s="758"/>
      <c r="H96" s="569"/>
      <c r="I96" s="482"/>
      <c r="J96" s="482"/>
      <c r="K96" s="752"/>
      <c r="L96" s="406">
        <f t="shared" si="32"/>
        <v>0</v>
      </c>
      <c r="M96" s="743">
        <f t="shared" si="33"/>
        <v>0</v>
      </c>
      <c r="N96" s="744">
        <f t="shared" si="34"/>
        <v>0</v>
      </c>
      <c r="O96" s="743">
        <f t="shared" si="35"/>
        <v>0</v>
      </c>
      <c r="P96" s="594"/>
      <c r="Q96" s="407" t="str">
        <f t="shared" si="24"/>
        <v/>
      </c>
      <c r="R96" s="408"/>
      <c r="S96" s="731" t="str">
        <f t="shared" si="36"/>
        <v>00001.766</v>
      </c>
      <c r="T96" s="732">
        <v>4</v>
      </c>
      <c r="U96" s="735" t="str">
        <f t="shared" si="37"/>
        <v>4</v>
      </c>
      <c r="V96" s="733">
        <f t="shared" si="38"/>
        <v>0</v>
      </c>
      <c r="W96" s="733">
        <f t="shared" si="39"/>
        <v>0</v>
      </c>
      <c r="X96" s="733">
        <f t="shared" si="40"/>
        <v>0</v>
      </c>
      <c r="Y96" s="733">
        <f t="shared" si="41"/>
        <v>0</v>
      </c>
      <c r="Z96" s="734">
        <f t="shared" si="42"/>
        <v>1.766</v>
      </c>
      <c r="AA96" s="410">
        <v>0</v>
      </c>
    </row>
    <row r="97" spans="1:32" s="410" customFormat="1" ht="30" customHeight="1">
      <c r="A97" s="615" t="s">
        <v>335</v>
      </c>
      <c r="B97" s="556"/>
      <c r="C97" s="556"/>
      <c r="D97" s="649"/>
      <c r="E97" s="649"/>
      <c r="F97" s="621"/>
      <c r="G97" s="621"/>
      <c r="H97" s="482"/>
      <c r="I97" s="482"/>
      <c r="J97" s="482"/>
      <c r="K97" s="752"/>
      <c r="L97" s="406">
        <f t="shared" si="32"/>
        <v>0</v>
      </c>
      <c r="M97" s="743">
        <f t="shared" si="33"/>
        <v>0</v>
      </c>
      <c r="N97" s="744">
        <f t="shared" si="34"/>
        <v>0</v>
      </c>
      <c r="O97" s="743">
        <f t="shared" si="35"/>
        <v>0</v>
      </c>
      <c r="P97" s="594"/>
      <c r="Q97" s="407" t="str">
        <f t="shared" si="24"/>
        <v/>
      </c>
      <c r="R97" s="408"/>
      <c r="S97" s="731" t="str">
        <f t="shared" si="36"/>
        <v>00001.766</v>
      </c>
      <c r="T97" s="732">
        <v>4</v>
      </c>
      <c r="U97" s="735" t="str">
        <f t="shared" si="37"/>
        <v>4</v>
      </c>
      <c r="V97" s="733">
        <f t="shared" si="38"/>
        <v>0</v>
      </c>
      <c r="W97" s="733">
        <f t="shared" si="39"/>
        <v>0</v>
      </c>
      <c r="X97" s="733">
        <f t="shared" si="40"/>
        <v>0</v>
      </c>
      <c r="Y97" s="733">
        <f t="shared" si="41"/>
        <v>0</v>
      </c>
      <c r="Z97" s="734">
        <f t="shared" si="42"/>
        <v>1.766</v>
      </c>
      <c r="AA97" s="410">
        <v>0</v>
      </c>
    </row>
    <row r="98" spans="1:32" s="410" customFormat="1" ht="30" customHeight="1">
      <c r="A98" s="615" t="s">
        <v>336</v>
      </c>
      <c r="B98" s="556"/>
      <c r="C98" s="556"/>
      <c r="D98" s="649"/>
      <c r="E98" s="649"/>
      <c r="F98" s="621"/>
      <c r="G98" s="621"/>
      <c r="H98" s="482"/>
      <c r="I98" s="482"/>
      <c r="J98" s="482"/>
      <c r="K98" s="752"/>
      <c r="L98" s="406">
        <f t="shared" si="32"/>
        <v>0</v>
      </c>
      <c r="M98" s="743">
        <f t="shared" si="33"/>
        <v>0</v>
      </c>
      <c r="N98" s="744">
        <f t="shared" si="34"/>
        <v>0</v>
      </c>
      <c r="O98" s="743">
        <f t="shared" si="35"/>
        <v>0</v>
      </c>
      <c r="P98" s="594"/>
      <c r="Q98" s="407" t="str">
        <f t="shared" si="24"/>
        <v/>
      </c>
      <c r="R98" s="408"/>
      <c r="S98" s="731" t="str">
        <f t="shared" si="36"/>
        <v>00001.766</v>
      </c>
      <c r="T98" s="732">
        <v>4</v>
      </c>
      <c r="U98" s="735" t="str">
        <f t="shared" si="37"/>
        <v>4</v>
      </c>
      <c r="V98" s="733">
        <f t="shared" si="38"/>
        <v>0</v>
      </c>
      <c r="W98" s="733">
        <f t="shared" si="39"/>
        <v>0</v>
      </c>
      <c r="X98" s="733">
        <f t="shared" si="40"/>
        <v>0</v>
      </c>
      <c r="Y98" s="733">
        <f t="shared" si="41"/>
        <v>0</v>
      </c>
      <c r="Z98" s="734">
        <f t="shared" si="42"/>
        <v>1.766</v>
      </c>
      <c r="AA98" s="410">
        <v>0</v>
      </c>
    </row>
    <row r="99" spans="1:32" s="410" customFormat="1" ht="30" customHeight="1">
      <c r="A99" s="615" t="s">
        <v>337</v>
      </c>
      <c r="B99" s="556"/>
      <c r="C99" s="556"/>
      <c r="D99" s="649"/>
      <c r="E99" s="649"/>
      <c r="F99" s="621"/>
      <c r="G99" s="621"/>
      <c r="H99" s="482"/>
      <c r="I99" s="482"/>
      <c r="J99" s="482"/>
      <c r="K99" s="752"/>
      <c r="L99" s="406">
        <f t="shared" si="32"/>
        <v>0</v>
      </c>
      <c r="M99" s="743">
        <f t="shared" si="33"/>
        <v>0</v>
      </c>
      <c r="N99" s="744">
        <f t="shared" si="34"/>
        <v>0</v>
      </c>
      <c r="O99" s="743">
        <f t="shared" si="35"/>
        <v>0</v>
      </c>
      <c r="P99" s="594"/>
      <c r="Q99" s="407" t="str">
        <f t="shared" si="24"/>
        <v/>
      </c>
      <c r="R99" s="408"/>
      <c r="S99" s="731" t="str">
        <f t="shared" si="36"/>
        <v>00001.766</v>
      </c>
      <c r="T99" s="732">
        <v>4</v>
      </c>
      <c r="U99" s="735" t="str">
        <f t="shared" si="37"/>
        <v>4</v>
      </c>
      <c r="V99" s="733">
        <f t="shared" si="38"/>
        <v>0</v>
      </c>
      <c r="W99" s="733">
        <f t="shared" si="39"/>
        <v>0</v>
      </c>
      <c r="X99" s="733">
        <f t="shared" si="40"/>
        <v>0</v>
      </c>
      <c r="Y99" s="733">
        <f t="shared" si="41"/>
        <v>0</v>
      </c>
      <c r="Z99" s="734">
        <f t="shared" si="42"/>
        <v>1.766</v>
      </c>
      <c r="AA99" s="410">
        <v>0</v>
      </c>
    </row>
    <row r="100" spans="1:32" s="410" customFormat="1" ht="30" customHeight="1">
      <c r="A100" s="615" t="s">
        <v>338</v>
      </c>
      <c r="B100" s="556"/>
      <c r="C100" s="556"/>
      <c r="D100" s="649"/>
      <c r="E100" s="649"/>
      <c r="F100" s="621"/>
      <c r="G100" s="621"/>
      <c r="H100" s="482"/>
      <c r="I100" s="482"/>
      <c r="J100" s="482"/>
      <c r="K100" s="752"/>
      <c r="L100" s="406">
        <f t="shared" si="32"/>
        <v>0</v>
      </c>
      <c r="M100" s="743">
        <f t="shared" si="33"/>
        <v>0</v>
      </c>
      <c r="N100" s="744">
        <f t="shared" si="34"/>
        <v>0</v>
      </c>
      <c r="O100" s="743">
        <f t="shared" si="35"/>
        <v>0</v>
      </c>
      <c r="P100" s="594"/>
      <c r="Q100" s="407" t="str">
        <f t="shared" si="24"/>
        <v/>
      </c>
      <c r="R100" s="408"/>
      <c r="S100" s="731" t="str">
        <f t="shared" si="36"/>
        <v>00001.766</v>
      </c>
      <c r="T100" s="732">
        <v>4</v>
      </c>
      <c r="U100" s="735" t="str">
        <f t="shared" si="37"/>
        <v>4</v>
      </c>
      <c r="V100" s="733">
        <f t="shared" si="38"/>
        <v>0</v>
      </c>
      <c r="W100" s="733">
        <f t="shared" si="39"/>
        <v>0</v>
      </c>
      <c r="X100" s="733">
        <f t="shared" si="40"/>
        <v>0</v>
      </c>
      <c r="Y100" s="733">
        <f t="shared" si="41"/>
        <v>0</v>
      </c>
      <c r="Z100" s="734">
        <f t="shared" si="42"/>
        <v>1.766</v>
      </c>
      <c r="AA100" s="410">
        <v>0</v>
      </c>
    </row>
    <row r="101" spans="1:32" s="410" customFormat="1" ht="30" customHeight="1">
      <c r="A101" s="615" t="s">
        <v>339</v>
      </c>
      <c r="B101" s="556"/>
      <c r="C101" s="556"/>
      <c r="D101" s="654"/>
      <c r="E101" s="654"/>
      <c r="F101" s="406"/>
      <c r="G101" s="406"/>
      <c r="H101" s="482"/>
      <c r="I101" s="482"/>
      <c r="J101" s="482"/>
      <c r="K101" s="752"/>
      <c r="L101" s="406">
        <f t="shared" si="32"/>
        <v>0</v>
      </c>
      <c r="M101" s="743">
        <f t="shared" si="33"/>
        <v>0</v>
      </c>
      <c r="N101" s="744">
        <f t="shared" si="34"/>
        <v>0</v>
      </c>
      <c r="O101" s="743">
        <f t="shared" si="35"/>
        <v>0</v>
      </c>
      <c r="P101" s="594"/>
      <c r="Q101" s="407" t="str">
        <f t="shared" si="24"/>
        <v/>
      </c>
      <c r="R101" s="408"/>
      <c r="S101" s="731" t="str">
        <f t="shared" si="36"/>
        <v>00001.766</v>
      </c>
      <c r="T101" s="732">
        <v>4</v>
      </c>
      <c r="U101" s="735" t="str">
        <f t="shared" si="37"/>
        <v>4</v>
      </c>
      <c r="V101" s="733">
        <f t="shared" si="38"/>
        <v>0</v>
      </c>
      <c r="W101" s="733">
        <f t="shared" si="39"/>
        <v>0</v>
      </c>
      <c r="X101" s="733">
        <f t="shared" si="40"/>
        <v>0</v>
      </c>
      <c r="Y101" s="733">
        <f t="shared" si="41"/>
        <v>0</v>
      </c>
      <c r="Z101" s="734">
        <f t="shared" si="42"/>
        <v>1.766</v>
      </c>
      <c r="AA101" s="410">
        <v>0</v>
      </c>
    </row>
    <row r="102" spans="1:32" s="410" customFormat="1" ht="30" customHeight="1">
      <c r="A102" s="615" t="s">
        <v>491</v>
      </c>
      <c r="B102" s="556"/>
      <c r="C102" s="556"/>
      <c r="D102" s="649"/>
      <c r="E102" s="649"/>
      <c r="F102" s="621"/>
      <c r="G102" s="621"/>
      <c r="H102" s="569"/>
      <c r="I102" s="482"/>
      <c r="J102" s="482"/>
      <c r="K102" s="752"/>
      <c r="L102" s="406">
        <f>K102/1000</f>
        <v>0</v>
      </c>
      <c r="M102" s="743">
        <f>IF(B102&lt;&gt;"",E102*L102,0)</f>
        <v>0</v>
      </c>
      <c r="N102" s="744">
        <f>IF($B102&lt;&gt;"",L102*S102,0)</f>
        <v>0</v>
      </c>
      <c r="O102" s="743">
        <f>IF($B102&lt;&gt;"",E102*N102,0)</f>
        <v>0</v>
      </c>
      <c r="P102" s="594"/>
      <c r="Q102" s="407" t="str">
        <f t="shared" si="24"/>
        <v/>
      </c>
      <c r="R102" s="408"/>
      <c r="S102" s="731" t="str">
        <f>V102&amp;W102&amp;X102&amp;Y102&amp;Z102</f>
        <v>00001.766</v>
      </c>
      <c r="T102" s="732">
        <v>4</v>
      </c>
      <c r="U102" s="735" t="str">
        <f>T102&amp;C102</f>
        <v>4</v>
      </c>
      <c r="V102" s="733">
        <f t="shared" si="38"/>
        <v>0</v>
      </c>
      <c r="W102" s="733">
        <f t="shared" si="39"/>
        <v>0</v>
      </c>
      <c r="X102" s="733">
        <f t="shared" si="40"/>
        <v>0</v>
      </c>
      <c r="Y102" s="733">
        <f t="shared" si="41"/>
        <v>0</v>
      </c>
      <c r="Z102" s="734">
        <f t="shared" si="42"/>
        <v>1.766</v>
      </c>
      <c r="AA102" s="410">
        <v>0</v>
      </c>
    </row>
    <row r="103" spans="1:32" s="410" customFormat="1" ht="30" customHeight="1">
      <c r="A103" s="615"/>
      <c r="B103" s="556"/>
      <c r="C103" s="556"/>
      <c r="D103" s="649"/>
      <c r="E103" s="649"/>
      <c r="F103" s="621"/>
      <c r="G103" s="621"/>
      <c r="H103" s="482"/>
      <c r="I103" s="482"/>
      <c r="J103" s="482"/>
      <c r="K103" s="482"/>
      <c r="L103" s="482"/>
      <c r="M103" s="482"/>
      <c r="N103" s="482"/>
      <c r="O103" s="482"/>
      <c r="P103" s="594"/>
      <c r="Q103" s="407" t="str">
        <f t="shared" si="24"/>
        <v/>
      </c>
      <c r="R103" s="408"/>
      <c r="S103" s="408"/>
      <c r="T103" s="732"/>
      <c r="U103" s="408"/>
      <c r="V103" s="408"/>
      <c r="W103" s="408"/>
      <c r="X103" s="408"/>
      <c r="Y103" s="408"/>
      <c r="Z103" s="410">
        <v>0</v>
      </c>
      <c r="AA103" s="410">
        <v>0</v>
      </c>
    </row>
    <row r="104" spans="1:32" s="410" customFormat="1" ht="30" customHeight="1">
      <c r="A104" s="615"/>
      <c r="B104" s="556"/>
      <c r="C104" s="556"/>
      <c r="D104" s="649"/>
      <c r="E104" s="649"/>
      <c r="F104" s="621"/>
      <c r="G104" s="621"/>
      <c r="H104" s="482"/>
      <c r="I104" s="482"/>
      <c r="J104" s="482"/>
      <c r="K104" s="482"/>
      <c r="L104" s="482"/>
      <c r="M104" s="482"/>
      <c r="N104" s="482"/>
      <c r="O104" s="482"/>
      <c r="P104" s="462"/>
      <c r="Q104" s="407" t="str">
        <f t="shared" si="24"/>
        <v/>
      </c>
      <c r="R104" s="408"/>
      <c r="S104" s="408"/>
      <c r="T104" s="732"/>
      <c r="U104" s="408"/>
      <c r="V104" s="408"/>
      <c r="W104" s="408"/>
      <c r="X104" s="408"/>
      <c r="Y104" s="408"/>
      <c r="Z104" s="410">
        <v>0</v>
      </c>
      <c r="AA104" s="410">
        <v>0</v>
      </c>
    </row>
    <row r="105" spans="1:32" s="410" customFormat="1" ht="30" customHeight="1">
      <c r="A105" s="615"/>
      <c r="B105" s="556"/>
      <c r="C105" s="556"/>
      <c r="D105" s="649"/>
      <c r="E105" s="649"/>
      <c r="F105" s="621"/>
      <c r="G105" s="621"/>
      <c r="H105" s="482"/>
      <c r="I105" s="482"/>
      <c r="J105" s="482"/>
      <c r="K105" s="482"/>
      <c r="L105" s="482"/>
      <c r="M105" s="482"/>
      <c r="N105" s="482"/>
      <c r="O105" s="482"/>
      <c r="P105" s="462"/>
      <c r="Q105" s="407" t="str">
        <f t="shared" si="24"/>
        <v/>
      </c>
      <c r="R105" s="408"/>
      <c r="S105" s="408"/>
      <c r="T105" s="732"/>
      <c r="U105" s="408"/>
      <c r="V105" s="408"/>
      <c r="W105" s="408"/>
      <c r="X105" s="408"/>
      <c r="Y105" s="408"/>
      <c r="Z105" s="410">
        <v>0</v>
      </c>
      <c r="AA105" s="410">
        <v>0</v>
      </c>
    </row>
    <row r="106" spans="1:32" s="410" customFormat="1" ht="30" customHeight="1">
      <c r="A106" s="615"/>
      <c r="B106" s="556"/>
      <c r="C106" s="556"/>
      <c r="D106" s="649"/>
      <c r="E106" s="649"/>
      <c r="F106" s="621"/>
      <c r="G106" s="621"/>
      <c r="H106" s="482"/>
      <c r="I106" s="482"/>
      <c r="J106" s="482"/>
      <c r="K106" s="482"/>
      <c r="L106" s="482"/>
      <c r="M106" s="482"/>
      <c r="N106" s="482"/>
      <c r="O106" s="482"/>
      <c r="P106" s="462"/>
      <c r="Q106" s="407" t="str">
        <f t="shared" si="24"/>
        <v/>
      </c>
      <c r="R106" s="408"/>
      <c r="S106" s="408"/>
      <c r="T106" s="732"/>
      <c r="U106" s="408"/>
      <c r="V106" s="408"/>
      <c r="W106" s="408"/>
      <c r="X106" s="408"/>
      <c r="Y106" s="408"/>
      <c r="Z106" s="410">
        <v>0</v>
      </c>
      <c r="AA106" s="410">
        <v>0</v>
      </c>
    </row>
    <row r="107" spans="1:32" s="410" customFormat="1" ht="30" customHeight="1">
      <c r="A107" s="615"/>
      <c r="B107" s="556"/>
      <c r="C107" s="556"/>
      <c r="D107" s="649"/>
      <c r="E107" s="649"/>
      <c r="F107" s="621"/>
      <c r="G107" s="621"/>
      <c r="H107" s="482"/>
      <c r="I107" s="482"/>
      <c r="J107" s="482"/>
      <c r="K107" s="482"/>
      <c r="L107" s="482"/>
      <c r="M107" s="482"/>
      <c r="N107" s="482"/>
      <c r="O107" s="482"/>
      <c r="P107" s="462"/>
      <c r="Q107" s="407" t="str">
        <f t="shared" si="24"/>
        <v/>
      </c>
      <c r="R107" s="408"/>
      <c r="S107" s="408"/>
      <c r="T107" s="732"/>
      <c r="U107" s="408"/>
      <c r="V107" s="408"/>
      <c r="W107" s="408"/>
      <c r="X107" s="408"/>
      <c r="Y107" s="408"/>
      <c r="Z107" s="410">
        <v>0</v>
      </c>
      <c r="AA107" s="410">
        <v>0</v>
      </c>
    </row>
    <row r="108" spans="1:32" s="410" customFormat="1" ht="30" customHeight="1">
      <c r="A108" s="615"/>
      <c r="B108" s="556"/>
      <c r="C108" s="556"/>
      <c r="D108" s="649"/>
      <c r="E108" s="649"/>
      <c r="F108" s="621"/>
      <c r="G108" s="621"/>
      <c r="H108" s="482"/>
      <c r="I108" s="482"/>
      <c r="J108" s="482"/>
      <c r="K108" s="482"/>
      <c r="L108" s="482"/>
      <c r="M108" s="482"/>
      <c r="N108" s="482"/>
      <c r="O108" s="482"/>
      <c r="P108" s="462"/>
      <c r="Q108" s="407" t="str">
        <f t="shared" si="24"/>
        <v/>
      </c>
      <c r="R108" s="408"/>
      <c r="S108" s="408"/>
      <c r="T108" s="732"/>
      <c r="U108" s="408"/>
      <c r="V108" s="408"/>
      <c r="W108" s="408"/>
      <c r="X108" s="408"/>
      <c r="Y108" s="408"/>
      <c r="Z108" s="410">
        <v>0</v>
      </c>
      <c r="AA108" s="410">
        <v>0</v>
      </c>
    </row>
    <row r="109" spans="1:32" s="410" customFormat="1" ht="30" customHeight="1">
      <c r="A109" s="615"/>
      <c r="B109" s="556"/>
      <c r="C109" s="556"/>
      <c r="D109" s="649"/>
      <c r="E109" s="649"/>
      <c r="F109" s="621"/>
      <c r="G109" s="621"/>
      <c r="H109" s="482"/>
      <c r="I109" s="482"/>
      <c r="J109" s="482"/>
      <c r="K109" s="482"/>
      <c r="L109" s="482"/>
      <c r="M109" s="482"/>
      <c r="N109" s="482"/>
      <c r="O109" s="482"/>
      <c r="P109" s="462"/>
      <c r="Q109" s="407" t="str">
        <f t="shared" si="24"/>
        <v/>
      </c>
      <c r="R109" s="408"/>
      <c r="S109" s="408"/>
      <c r="T109" s="732"/>
      <c r="U109" s="408"/>
      <c r="V109" s="408"/>
      <c r="W109" s="408"/>
      <c r="X109" s="408"/>
      <c r="Y109" s="408"/>
      <c r="Z109" s="410">
        <v>0</v>
      </c>
      <c r="AA109" s="410">
        <v>0</v>
      </c>
    </row>
    <row r="110" spans="1:32" s="410" customFormat="1" ht="30" customHeight="1">
      <c r="A110" s="651"/>
      <c r="B110" s="652" t="s">
        <v>38</v>
      </c>
      <c r="C110" s="653"/>
      <c r="D110" s="617">
        <f>SUM(D91:D109)</f>
        <v>0</v>
      </c>
      <c r="E110" s="617">
        <f>SUM(E91:E109)</f>
        <v>0</v>
      </c>
      <c r="F110" s="482">
        <v>0</v>
      </c>
      <c r="G110" s="482">
        <v>0</v>
      </c>
      <c r="H110" s="482">
        <v>0</v>
      </c>
      <c r="I110" s="482">
        <v>0</v>
      </c>
      <c r="J110" s="482">
        <v>0</v>
      </c>
      <c r="K110" s="482"/>
      <c r="L110" s="482"/>
      <c r="M110" s="482"/>
      <c r="N110" s="482"/>
      <c r="O110" s="746">
        <f>SUM(O91:O109)</f>
        <v>0</v>
      </c>
      <c r="P110" s="462"/>
      <c r="Q110" s="407" t="str">
        <f t="shared" si="24"/>
        <v>0</v>
      </c>
      <c r="R110" s="408"/>
      <c r="S110" s="408"/>
      <c r="T110" s="732"/>
      <c r="U110" s="408"/>
      <c r="V110" s="408"/>
      <c r="W110" s="408"/>
      <c r="X110" s="408"/>
      <c r="Y110" s="408"/>
      <c r="Z110" s="410">
        <v>0</v>
      </c>
      <c r="AA110" s="410">
        <v>0</v>
      </c>
    </row>
    <row r="111" spans="1:32" s="410" customFormat="1" ht="30" customHeight="1">
      <c r="A111" s="651"/>
      <c r="B111" s="652" t="s">
        <v>405</v>
      </c>
      <c r="C111" s="653"/>
      <c r="D111" s="616">
        <f>D110+D90+D69+D48+D27</f>
        <v>0</v>
      </c>
      <c r="E111" s="616">
        <f>E110+E90+E69+E48+E27</f>
        <v>0</v>
      </c>
      <c r="F111" s="478"/>
      <c r="G111" s="478"/>
      <c r="H111" s="478"/>
      <c r="I111" s="478"/>
      <c r="J111" s="478"/>
      <c r="K111" s="478"/>
      <c r="L111" s="478"/>
      <c r="M111" s="478"/>
      <c r="N111" s="478"/>
      <c r="O111" s="745">
        <f>O110+O90+O69+O48+O27</f>
        <v>0</v>
      </c>
      <c r="P111" s="478"/>
      <c r="Q111" s="407" t="str">
        <f t="shared" si="24"/>
        <v/>
      </c>
      <c r="S111" s="408"/>
      <c r="T111" s="732"/>
    </row>
    <row r="112" spans="1:32" s="410" customFormat="1" ht="27.95" customHeight="1">
      <c r="A112" s="406"/>
      <c r="B112" s="462"/>
      <c r="C112" s="463"/>
      <c r="D112" s="464"/>
      <c r="E112" s="465"/>
      <c r="F112" s="406"/>
      <c r="G112" s="406"/>
      <c r="H112" s="406"/>
      <c r="I112" s="406"/>
      <c r="J112" s="406"/>
      <c r="K112" s="406"/>
      <c r="L112" s="406"/>
      <c r="M112" s="406"/>
      <c r="N112" s="406"/>
      <c r="O112" s="406"/>
      <c r="P112" s="406"/>
      <c r="Q112" s="453" t="str">
        <f t="shared" si="24"/>
        <v/>
      </c>
      <c r="R112" s="401"/>
      <c r="S112" s="391"/>
      <c r="T112" s="732"/>
      <c r="U112" s="391"/>
      <c r="V112" s="391"/>
      <c r="W112" s="391"/>
      <c r="X112" s="391"/>
      <c r="Y112" s="402"/>
      <c r="Z112" s="384">
        <v>0</v>
      </c>
      <c r="AA112" s="384">
        <v>0</v>
      </c>
      <c r="AB112" s="384"/>
      <c r="AC112" s="384"/>
      <c r="AD112" s="384"/>
      <c r="AE112" s="384"/>
      <c r="AF112" s="384"/>
    </row>
    <row r="113" spans="1:32" s="410" customFormat="1" ht="27.95" customHeight="1">
      <c r="A113" s="406"/>
      <c r="B113" s="462"/>
      <c r="C113" s="463"/>
      <c r="D113" s="464"/>
      <c r="E113" s="465"/>
      <c r="F113" s="406"/>
      <c r="G113" s="406"/>
      <c r="H113" s="406"/>
      <c r="I113" s="406"/>
      <c r="J113" s="406"/>
      <c r="K113" s="406"/>
      <c r="L113" s="406"/>
      <c r="M113" s="406"/>
      <c r="N113" s="406"/>
      <c r="O113" s="406"/>
      <c r="P113" s="406"/>
      <c r="Q113" s="453" t="str">
        <f t="shared" si="24"/>
        <v/>
      </c>
      <c r="R113" s="401"/>
      <c r="S113" s="391"/>
      <c r="T113" s="732"/>
      <c r="U113" s="391"/>
      <c r="V113" s="391"/>
      <c r="W113" s="391"/>
      <c r="X113" s="391"/>
      <c r="Y113" s="402"/>
      <c r="Z113" s="384">
        <v>0</v>
      </c>
      <c r="AA113" s="384">
        <v>0</v>
      </c>
      <c r="AB113" s="384"/>
      <c r="AC113" s="384"/>
      <c r="AD113" s="384"/>
      <c r="AE113" s="384"/>
      <c r="AF113" s="384"/>
    </row>
    <row r="114" spans="1:32" s="410" customFormat="1" ht="27.95" customHeight="1">
      <c r="A114" s="406"/>
      <c r="B114" s="462"/>
      <c r="C114" s="463"/>
      <c r="D114" s="464"/>
      <c r="E114" s="465"/>
      <c r="F114" s="406"/>
      <c r="G114" s="406"/>
      <c r="H114" s="406"/>
      <c r="I114" s="406"/>
      <c r="J114" s="406"/>
      <c r="K114" s="406"/>
      <c r="L114" s="406"/>
      <c r="M114" s="406"/>
      <c r="N114" s="406"/>
      <c r="O114" s="406"/>
      <c r="P114" s="406"/>
      <c r="Q114" s="453" t="str">
        <f t="shared" si="24"/>
        <v/>
      </c>
      <c r="R114" s="401"/>
      <c r="S114" s="391"/>
      <c r="T114" s="732"/>
      <c r="U114" s="391"/>
      <c r="V114" s="391"/>
      <c r="W114" s="391"/>
      <c r="X114" s="391"/>
      <c r="Y114" s="402"/>
      <c r="Z114" s="384">
        <v>0</v>
      </c>
      <c r="AA114" s="384">
        <v>0</v>
      </c>
      <c r="AB114" s="384"/>
      <c r="AC114" s="384"/>
      <c r="AD114" s="384"/>
      <c r="AE114" s="384"/>
      <c r="AF114" s="384"/>
    </row>
    <row r="115" spans="1:32" s="410" customFormat="1" ht="27.95" customHeight="1">
      <c r="A115" s="406"/>
      <c r="B115" s="462"/>
      <c r="C115" s="463"/>
      <c r="D115" s="464"/>
      <c r="E115" s="465"/>
      <c r="F115" s="406"/>
      <c r="G115" s="406"/>
      <c r="H115" s="406"/>
      <c r="I115" s="406"/>
      <c r="J115" s="406"/>
      <c r="K115" s="406"/>
      <c r="L115" s="406"/>
      <c r="M115" s="406"/>
      <c r="N115" s="406"/>
      <c r="O115" s="406"/>
      <c r="P115" s="406"/>
      <c r="Q115" s="453" t="str">
        <f t="shared" si="24"/>
        <v/>
      </c>
      <c r="R115" s="391"/>
      <c r="S115" s="391"/>
      <c r="T115" s="732"/>
      <c r="U115" s="391"/>
      <c r="V115" s="391"/>
      <c r="W115" s="391"/>
      <c r="X115" s="391"/>
      <c r="Y115" s="391"/>
      <c r="Z115" s="384">
        <v>0</v>
      </c>
      <c r="AA115" s="384">
        <v>0</v>
      </c>
      <c r="AB115" s="384"/>
      <c r="AC115" s="384"/>
      <c r="AD115" s="384"/>
      <c r="AE115" s="384"/>
      <c r="AF115" s="384"/>
    </row>
    <row r="116" spans="1:32" s="410" customFormat="1" ht="27.95" customHeight="1">
      <c r="A116" s="406"/>
      <c r="B116" s="462"/>
      <c r="C116" s="463"/>
      <c r="D116" s="464"/>
      <c r="E116" s="465"/>
      <c r="F116" s="406"/>
      <c r="G116" s="406"/>
      <c r="H116" s="406"/>
      <c r="I116" s="406"/>
      <c r="J116" s="406"/>
      <c r="K116" s="406"/>
      <c r="L116" s="406"/>
      <c r="M116" s="406"/>
      <c r="N116" s="406"/>
      <c r="O116" s="406"/>
      <c r="P116" s="406"/>
      <c r="Q116" s="453" t="str">
        <f t="shared" si="24"/>
        <v/>
      </c>
      <c r="R116" s="391"/>
      <c r="S116" s="391"/>
      <c r="T116" s="732"/>
      <c r="U116" s="391"/>
      <c r="V116" s="391"/>
      <c r="W116" s="391"/>
      <c r="X116" s="391"/>
      <c r="Y116" s="391"/>
      <c r="Z116" s="384">
        <v>0</v>
      </c>
      <c r="AA116" s="384">
        <v>0</v>
      </c>
      <c r="AB116" s="384"/>
      <c r="AC116" s="384"/>
      <c r="AD116" s="384"/>
      <c r="AE116" s="384"/>
      <c r="AF116" s="384"/>
    </row>
    <row r="117" spans="1:32" s="410" customFormat="1" ht="27.95" customHeight="1">
      <c r="A117" s="406"/>
      <c r="B117" s="462"/>
      <c r="C117" s="463"/>
      <c r="D117" s="464"/>
      <c r="E117" s="465"/>
      <c r="F117" s="406"/>
      <c r="G117" s="406"/>
      <c r="H117" s="406"/>
      <c r="I117" s="406"/>
      <c r="J117" s="406"/>
      <c r="K117" s="406"/>
      <c r="L117" s="406"/>
      <c r="M117" s="406"/>
      <c r="N117" s="406"/>
      <c r="O117" s="406"/>
      <c r="P117" s="406"/>
      <c r="Q117" s="453" t="str">
        <f t="shared" si="24"/>
        <v/>
      </c>
      <c r="R117" s="391"/>
      <c r="S117" s="391"/>
      <c r="T117" s="732"/>
      <c r="U117" s="391"/>
      <c r="V117" s="391"/>
      <c r="W117" s="391"/>
      <c r="X117" s="391"/>
      <c r="Y117" s="391"/>
      <c r="Z117" s="384">
        <v>0</v>
      </c>
      <c r="AA117" s="384">
        <v>0</v>
      </c>
      <c r="AB117" s="384"/>
      <c r="AC117" s="384"/>
      <c r="AD117" s="384"/>
      <c r="AE117" s="384"/>
      <c r="AF117" s="384"/>
    </row>
    <row r="118" spans="1:32" s="410" customFormat="1" ht="27.95" customHeight="1">
      <c r="A118" s="406"/>
      <c r="B118" s="468"/>
      <c r="C118" s="463"/>
      <c r="D118" s="464"/>
      <c r="E118" s="465"/>
      <c r="F118" s="406"/>
      <c r="G118" s="406"/>
      <c r="H118" s="406"/>
      <c r="I118" s="406"/>
      <c r="J118" s="406"/>
      <c r="K118" s="406"/>
      <c r="L118" s="406"/>
      <c r="M118" s="406"/>
      <c r="N118" s="406"/>
      <c r="O118" s="406"/>
      <c r="P118" s="406"/>
      <c r="Q118" s="453" t="str">
        <f t="shared" si="24"/>
        <v/>
      </c>
      <c r="R118" s="391"/>
      <c r="S118" s="391"/>
      <c r="T118" s="732"/>
      <c r="U118" s="391"/>
      <c r="V118" s="391"/>
      <c r="W118" s="391"/>
      <c r="X118" s="391"/>
      <c r="Y118" s="391"/>
      <c r="Z118" s="384">
        <v>0</v>
      </c>
      <c r="AA118" s="384">
        <v>0</v>
      </c>
      <c r="AB118" s="384"/>
      <c r="AC118" s="384"/>
      <c r="AD118" s="384"/>
      <c r="AE118" s="384"/>
      <c r="AF118" s="384"/>
    </row>
    <row r="119" spans="1:32" s="410" customFormat="1" ht="27.95" customHeight="1">
      <c r="A119" s="406"/>
      <c r="B119" s="462"/>
      <c r="C119" s="463"/>
      <c r="D119" s="464"/>
      <c r="E119" s="465"/>
      <c r="F119" s="406"/>
      <c r="G119" s="406"/>
      <c r="H119" s="406"/>
      <c r="I119" s="406"/>
      <c r="J119" s="406"/>
      <c r="K119" s="406"/>
      <c r="L119" s="406"/>
      <c r="M119" s="406"/>
      <c r="N119" s="406"/>
      <c r="O119" s="406"/>
      <c r="P119" s="406"/>
      <c r="Q119" s="453" t="str">
        <f t="shared" si="24"/>
        <v/>
      </c>
      <c r="R119" s="391"/>
      <c r="S119" s="391"/>
      <c r="T119" s="732"/>
      <c r="U119" s="391"/>
      <c r="V119" s="391"/>
      <c r="W119" s="391"/>
      <c r="X119" s="391"/>
      <c r="Y119" s="391"/>
      <c r="Z119" s="384">
        <v>0</v>
      </c>
      <c r="AA119" s="384">
        <v>0</v>
      </c>
      <c r="AB119" s="384"/>
      <c r="AC119" s="384"/>
      <c r="AD119" s="384"/>
      <c r="AE119" s="384"/>
      <c r="AF119" s="384"/>
    </row>
    <row r="120" spans="1:32" s="410" customFormat="1" ht="27.95" customHeight="1">
      <c r="A120" s="406"/>
      <c r="B120" s="462"/>
      <c r="C120" s="463"/>
      <c r="D120" s="464"/>
      <c r="E120" s="465"/>
      <c r="F120" s="406"/>
      <c r="G120" s="425"/>
      <c r="H120" s="406"/>
      <c r="I120" s="406"/>
      <c r="J120" s="406"/>
      <c r="K120" s="406"/>
      <c r="L120" s="406"/>
      <c r="M120" s="406"/>
      <c r="N120" s="406"/>
      <c r="O120" s="406"/>
      <c r="P120" s="406"/>
      <c r="Q120" s="453" t="str">
        <f t="shared" si="24"/>
        <v/>
      </c>
      <c r="R120" s="391"/>
      <c r="S120" s="391"/>
      <c r="T120" s="732"/>
      <c r="U120" s="391"/>
      <c r="V120" s="391"/>
      <c r="W120" s="391"/>
      <c r="X120" s="391"/>
      <c r="Y120" s="391"/>
      <c r="Z120" s="384">
        <v>0</v>
      </c>
      <c r="AA120" s="384">
        <v>0</v>
      </c>
      <c r="AB120" s="384"/>
      <c r="AC120" s="384"/>
      <c r="AD120" s="384"/>
      <c r="AE120" s="384"/>
      <c r="AF120" s="384"/>
    </row>
    <row r="121" spans="1:32" s="410" customFormat="1" ht="27.95" customHeight="1">
      <c r="A121" s="406"/>
      <c r="B121" s="462"/>
      <c r="C121" s="463"/>
      <c r="D121" s="464"/>
      <c r="E121" s="465"/>
      <c r="F121" s="406"/>
      <c r="G121" s="425"/>
      <c r="H121" s="406"/>
      <c r="I121" s="406"/>
      <c r="J121" s="406"/>
      <c r="K121" s="406"/>
      <c r="L121" s="406"/>
      <c r="M121" s="406"/>
      <c r="N121" s="406"/>
      <c r="O121" s="406"/>
      <c r="P121" s="406"/>
      <c r="Q121" s="453" t="str">
        <f t="shared" si="24"/>
        <v/>
      </c>
      <c r="R121" s="391"/>
      <c r="S121" s="391"/>
      <c r="T121" s="732"/>
      <c r="U121" s="391"/>
      <c r="V121" s="391"/>
      <c r="W121" s="391"/>
      <c r="X121" s="391"/>
      <c r="Y121" s="391"/>
      <c r="Z121" s="384">
        <v>0</v>
      </c>
      <c r="AA121" s="384">
        <v>0</v>
      </c>
      <c r="AB121" s="384"/>
      <c r="AC121" s="384"/>
      <c r="AD121" s="384"/>
      <c r="AE121" s="384"/>
      <c r="AF121" s="384"/>
    </row>
    <row r="122" spans="1:32" s="410" customFormat="1" ht="27.95" customHeight="1">
      <c r="A122" s="406"/>
      <c r="B122" s="462"/>
      <c r="C122" s="463"/>
      <c r="D122" s="464"/>
      <c r="E122" s="465"/>
      <c r="F122" s="406"/>
      <c r="G122" s="406"/>
      <c r="H122" s="406"/>
      <c r="I122" s="406"/>
      <c r="J122" s="406"/>
      <c r="K122" s="406"/>
      <c r="L122" s="406"/>
      <c r="M122" s="406"/>
      <c r="N122" s="406"/>
      <c r="O122" s="406"/>
      <c r="P122" s="406"/>
      <c r="Q122" s="453" t="str">
        <f t="shared" si="24"/>
        <v/>
      </c>
      <c r="R122" s="391"/>
      <c r="S122" s="391"/>
      <c r="T122" s="732"/>
      <c r="U122" s="391"/>
      <c r="V122" s="391"/>
      <c r="W122" s="391"/>
      <c r="X122" s="391"/>
      <c r="Y122" s="391"/>
      <c r="Z122" s="384">
        <v>0</v>
      </c>
      <c r="AA122" s="384">
        <v>0</v>
      </c>
      <c r="AB122" s="384"/>
      <c r="AC122" s="384"/>
      <c r="AD122" s="384"/>
      <c r="AE122" s="384"/>
      <c r="AF122" s="384"/>
    </row>
    <row r="123" spans="1:32" s="410" customFormat="1" ht="27.95" customHeight="1">
      <c r="A123" s="406"/>
      <c r="B123" s="462"/>
      <c r="C123" s="463"/>
      <c r="D123" s="464"/>
      <c r="E123" s="465"/>
      <c r="F123" s="406"/>
      <c r="G123" s="406"/>
      <c r="H123" s="406"/>
      <c r="I123" s="406"/>
      <c r="J123" s="406"/>
      <c r="K123" s="406"/>
      <c r="L123" s="406"/>
      <c r="M123" s="406"/>
      <c r="N123" s="406"/>
      <c r="O123" s="406"/>
      <c r="P123" s="406"/>
      <c r="Q123" s="453" t="str">
        <f t="shared" si="24"/>
        <v/>
      </c>
      <c r="R123" s="391"/>
      <c r="S123" s="391"/>
      <c r="T123" s="732"/>
      <c r="U123" s="391"/>
      <c r="V123" s="391"/>
      <c r="W123" s="391"/>
      <c r="X123" s="391"/>
      <c r="Y123" s="391"/>
      <c r="Z123" s="384">
        <v>0</v>
      </c>
      <c r="AA123" s="384">
        <v>0</v>
      </c>
      <c r="AB123" s="384"/>
      <c r="AC123" s="384"/>
      <c r="AD123" s="384"/>
      <c r="AE123" s="384"/>
      <c r="AF123" s="384"/>
    </row>
    <row r="124" spans="1:32" s="410" customFormat="1" ht="27.95" customHeight="1">
      <c r="A124" s="406"/>
      <c r="B124" s="462"/>
      <c r="C124" s="463"/>
      <c r="D124" s="464"/>
      <c r="E124" s="465"/>
      <c r="F124" s="406"/>
      <c r="G124" s="406"/>
      <c r="H124" s="406"/>
      <c r="I124" s="406"/>
      <c r="J124" s="406"/>
      <c r="K124" s="406"/>
      <c r="L124" s="406"/>
      <c r="M124" s="406"/>
      <c r="N124" s="406"/>
      <c r="O124" s="406"/>
      <c r="P124" s="406"/>
      <c r="Q124" s="453" t="str">
        <f t="shared" si="24"/>
        <v/>
      </c>
      <c r="R124" s="391"/>
      <c r="S124" s="391"/>
      <c r="T124" s="732"/>
      <c r="U124" s="391"/>
      <c r="V124" s="391"/>
      <c r="W124" s="391"/>
      <c r="X124" s="391"/>
      <c r="Y124" s="391"/>
      <c r="Z124" s="384">
        <v>0</v>
      </c>
      <c r="AA124" s="384">
        <v>0</v>
      </c>
      <c r="AB124" s="384"/>
      <c r="AC124" s="384"/>
      <c r="AD124" s="384"/>
      <c r="AE124" s="384"/>
      <c r="AF124" s="384"/>
    </row>
    <row r="125" spans="1:32" s="410" customFormat="1" ht="27.95" customHeight="1">
      <c r="A125" s="406"/>
      <c r="B125" s="462"/>
      <c r="C125" s="463"/>
      <c r="D125" s="464"/>
      <c r="E125" s="465"/>
      <c r="F125" s="406"/>
      <c r="G125" s="406"/>
      <c r="H125" s="406"/>
      <c r="I125" s="406"/>
      <c r="J125" s="406"/>
      <c r="K125" s="406"/>
      <c r="L125" s="406"/>
      <c r="M125" s="406"/>
      <c r="N125" s="406"/>
      <c r="O125" s="406"/>
      <c r="P125" s="406"/>
      <c r="Q125" s="453" t="str">
        <f t="shared" si="24"/>
        <v/>
      </c>
      <c r="R125" s="391"/>
      <c r="S125" s="391"/>
      <c r="T125" s="732"/>
      <c r="U125" s="391"/>
      <c r="V125" s="391"/>
      <c r="W125" s="391"/>
      <c r="X125" s="391"/>
      <c r="Y125" s="391"/>
      <c r="Z125" s="384">
        <v>0</v>
      </c>
      <c r="AA125" s="384">
        <v>0</v>
      </c>
      <c r="AB125" s="384"/>
      <c r="AC125" s="384"/>
      <c r="AD125" s="384"/>
      <c r="AE125" s="384"/>
      <c r="AF125" s="384"/>
    </row>
    <row r="126" spans="1:32" s="410" customFormat="1" ht="27.95" customHeight="1">
      <c r="A126" s="406"/>
      <c r="B126" s="462"/>
      <c r="C126" s="463"/>
      <c r="D126" s="464"/>
      <c r="E126" s="465"/>
      <c r="F126" s="406"/>
      <c r="G126" s="406"/>
      <c r="H126" s="406"/>
      <c r="I126" s="406"/>
      <c r="J126" s="406"/>
      <c r="K126" s="406"/>
      <c r="L126" s="406"/>
      <c r="M126" s="406"/>
      <c r="N126" s="406"/>
      <c r="O126" s="406"/>
      <c r="P126" s="406"/>
      <c r="Q126" s="453" t="str">
        <f t="shared" si="24"/>
        <v/>
      </c>
      <c r="R126" s="391"/>
      <c r="S126" s="391"/>
      <c r="T126" s="732"/>
      <c r="U126" s="391"/>
      <c r="V126" s="391"/>
      <c r="W126" s="391"/>
      <c r="X126" s="391"/>
      <c r="Y126" s="391"/>
      <c r="Z126" s="384">
        <v>0</v>
      </c>
      <c r="AA126" s="384">
        <v>0</v>
      </c>
      <c r="AB126" s="384"/>
      <c r="AC126" s="384"/>
      <c r="AD126" s="384"/>
      <c r="AE126" s="384"/>
      <c r="AF126" s="384"/>
    </row>
    <row r="127" spans="1:32" s="410" customFormat="1" ht="27.95" customHeight="1">
      <c r="A127" s="406"/>
      <c r="B127" s="462"/>
      <c r="C127" s="463"/>
      <c r="D127" s="464"/>
      <c r="E127" s="465"/>
      <c r="F127" s="406"/>
      <c r="G127" s="466"/>
      <c r="H127" s="406"/>
      <c r="I127" s="406"/>
      <c r="J127" s="406"/>
      <c r="K127" s="406"/>
      <c r="L127" s="406"/>
      <c r="M127" s="406"/>
      <c r="N127" s="406"/>
      <c r="O127" s="406"/>
      <c r="P127" s="406"/>
      <c r="Q127" s="453" t="str">
        <f t="shared" si="24"/>
        <v/>
      </c>
      <c r="R127" s="391"/>
      <c r="S127" s="391"/>
      <c r="T127" s="732"/>
      <c r="U127" s="391"/>
      <c r="V127" s="391"/>
      <c r="W127" s="391"/>
      <c r="X127" s="391"/>
      <c r="Y127" s="391"/>
      <c r="Z127" s="384">
        <v>0</v>
      </c>
      <c r="AA127" s="384">
        <v>0</v>
      </c>
      <c r="AB127" s="384"/>
      <c r="AC127" s="384"/>
      <c r="AD127" s="384"/>
      <c r="AE127" s="384"/>
      <c r="AF127" s="384"/>
    </row>
    <row r="128" spans="1:32" s="410" customFormat="1" ht="27.95" customHeight="1">
      <c r="A128" s="406"/>
      <c r="B128" s="462"/>
      <c r="C128" s="463"/>
      <c r="D128" s="464"/>
      <c r="E128" s="465"/>
      <c r="F128" s="406"/>
      <c r="G128" s="406"/>
      <c r="H128" s="406"/>
      <c r="I128" s="406"/>
      <c r="J128" s="406"/>
      <c r="K128" s="406"/>
      <c r="L128" s="406"/>
      <c r="M128" s="406"/>
      <c r="N128" s="406"/>
      <c r="O128" s="406"/>
      <c r="P128" s="406"/>
      <c r="Q128" s="453" t="str">
        <f t="shared" si="24"/>
        <v/>
      </c>
      <c r="R128" s="391"/>
      <c r="S128" s="391"/>
      <c r="T128" s="732"/>
      <c r="U128" s="391"/>
      <c r="V128" s="391"/>
      <c r="W128" s="391"/>
      <c r="X128" s="391"/>
      <c r="Y128" s="391"/>
      <c r="Z128" s="384">
        <v>0</v>
      </c>
      <c r="AA128" s="384">
        <v>0</v>
      </c>
      <c r="AB128" s="384"/>
      <c r="AC128" s="384"/>
      <c r="AD128" s="384"/>
      <c r="AE128" s="384"/>
      <c r="AF128" s="384"/>
    </row>
    <row r="129" spans="1:32" s="410" customFormat="1" ht="27.95" customHeight="1">
      <c r="A129" s="406"/>
      <c r="B129" s="462"/>
      <c r="C129" s="463"/>
      <c r="D129" s="464"/>
      <c r="E129" s="465"/>
      <c r="F129" s="406"/>
      <c r="G129" s="406"/>
      <c r="H129" s="406"/>
      <c r="I129" s="406"/>
      <c r="J129" s="406"/>
      <c r="K129" s="406"/>
      <c r="L129" s="406"/>
      <c r="M129" s="406"/>
      <c r="N129" s="406"/>
      <c r="O129" s="406"/>
      <c r="P129" s="406"/>
      <c r="Q129" s="453" t="str">
        <f t="shared" si="24"/>
        <v/>
      </c>
      <c r="R129" s="391"/>
      <c r="S129" s="391"/>
      <c r="T129" s="732"/>
      <c r="U129" s="391"/>
      <c r="V129" s="391"/>
      <c r="W129" s="391"/>
      <c r="X129" s="391"/>
      <c r="Y129" s="391"/>
      <c r="Z129" s="384">
        <v>0</v>
      </c>
      <c r="AA129" s="384">
        <v>0</v>
      </c>
      <c r="AB129" s="384"/>
      <c r="AC129" s="384"/>
      <c r="AD129" s="384"/>
      <c r="AE129" s="384"/>
      <c r="AF129" s="384"/>
    </row>
    <row r="130" spans="1:32" s="410" customFormat="1" ht="27.95" customHeight="1">
      <c r="A130" s="406"/>
      <c r="B130" s="462"/>
      <c r="C130" s="463"/>
      <c r="D130" s="464"/>
      <c r="E130" s="465"/>
      <c r="F130" s="406"/>
      <c r="G130" s="406"/>
      <c r="H130" s="406"/>
      <c r="I130" s="406"/>
      <c r="J130" s="406"/>
      <c r="K130" s="406"/>
      <c r="L130" s="406"/>
      <c r="M130" s="406"/>
      <c r="N130" s="406"/>
      <c r="O130" s="406"/>
      <c r="P130" s="406"/>
      <c r="Q130" s="453" t="str">
        <f t="shared" si="24"/>
        <v/>
      </c>
      <c r="R130" s="401"/>
      <c r="S130" s="391"/>
      <c r="T130" s="732"/>
      <c r="U130" s="391"/>
      <c r="V130" s="391"/>
      <c r="W130" s="391"/>
      <c r="X130" s="391"/>
      <c r="Y130" s="402"/>
      <c r="Z130" s="384">
        <v>0</v>
      </c>
      <c r="AA130" s="384">
        <v>0</v>
      </c>
      <c r="AB130" s="384"/>
      <c r="AC130" s="384"/>
      <c r="AD130" s="384"/>
      <c r="AE130" s="384"/>
      <c r="AF130" s="384"/>
    </row>
    <row r="131" spans="1:32" s="410" customFormat="1" ht="27.95" customHeight="1">
      <c r="A131" s="406"/>
      <c r="B131" s="462"/>
      <c r="C131" s="463"/>
      <c r="D131" s="464"/>
      <c r="E131" s="465"/>
      <c r="F131" s="406"/>
      <c r="G131" s="406"/>
      <c r="H131" s="406"/>
      <c r="I131" s="406"/>
      <c r="J131" s="406"/>
      <c r="K131" s="406"/>
      <c r="L131" s="406"/>
      <c r="M131" s="406"/>
      <c r="N131" s="406"/>
      <c r="O131" s="406"/>
      <c r="P131" s="406"/>
      <c r="Q131" s="453" t="str">
        <f t="shared" si="24"/>
        <v/>
      </c>
      <c r="R131" s="401"/>
      <c r="S131" s="391"/>
      <c r="T131" s="732"/>
      <c r="U131" s="391"/>
      <c r="V131" s="391"/>
      <c r="W131" s="391"/>
      <c r="X131" s="391"/>
      <c r="Y131" s="402"/>
      <c r="Z131" s="384">
        <v>0</v>
      </c>
      <c r="AA131" s="384">
        <v>0</v>
      </c>
      <c r="AB131" s="384"/>
      <c r="AC131" s="384"/>
      <c r="AD131" s="384"/>
      <c r="AE131" s="384"/>
      <c r="AF131" s="384"/>
    </row>
    <row r="132" spans="1:32" ht="27.95" customHeight="1">
      <c r="A132" s="599"/>
      <c r="B132" s="757"/>
      <c r="C132" s="600"/>
      <c r="D132" s="457"/>
      <c r="E132" s="458"/>
      <c r="F132" s="459"/>
      <c r="G132" s="459"/>
      <c r="H132" s="459"/>
      <c r="I132" s="459"/>
      <c r="J132" s="459"/>
      <c r="K132" s="459"/>
      <c r="L132" s="459"/>
      <c r="M132" s="459"/>
      <c r="N132" s="459"/>
      <c r="O132" s="459"/>
      <c r="P132" s="459"/>
      <c r="Q132" s="453" t="str">
        <f t="shared" si="24"/>
        <v/>
      </c>
      <c r="S132" s="391"/>
      <c r="T132" s="732"/>
    </row>
    <row r="133" spans="1:32" s="410" customFormat="1" ht="27.95" customHeight="1">
      <c r="A133" s="406"/>
      <c r="B133" s="462"/>
      <c r="C133" s="463"/>
      <c r="D133" s="464"/>
      <c r="E133" s="465"/>
      <c r="F133" s="406"/>
      <c r="G133" s="406"/>
      <c r="H133" s="406"/>
      <c r="I133" s="406"/>
      <c r="J133" s="406"/>
      <c r="K133" s="406"/>
      <c r="L133" s="406"/>
      <c r="M133" s="406"/>
      <c r="N133" s="406"/>
      <c r="O133" s="406"/>
      <c r="P133" s="406"/>
      <c r="Q133" s="453" t="str">
        <f t="shared" si="24"/>
        <v/>
      </c>
      <c r="R133" s="401"/>
      <c r="S133" s="391"/>
      <c r="T133" s="732"/>
      <c r="U133" s="391"/>
      <c r="V133" s="391"/>
      <c r="W133" s="391"/>
      <c r="X133" s="391"/>
      <c r="Y133" s="402"/>
      <c r="Z133" s="384">
        <v>0</v>
      </c>
      <c r="AA133" s="384">
        <v>0</v>
      </c>
      <c r="AB133" s="384"/>
      <c r="AC133" s="384"/>
      <c r="AD133" s="384"/>
      <c r="AE133" s="384"/>
      <c r="AF133" s="384"/>
    </row>
    <row r="134" spans="1:32" s="410" customFormat="1" ht="27.95" customHeight="1">
      <c r="A134" s="406"/>
      <c r="B134" s="462"/>
      <c r="C134" s="463"/>
      <c r="D134" s="464"/>
      <c r="E134" s="465"/>
      <c r="F134" s="406"/>
      <c r="G134" s="425"/>
      <c r="H134" s="406"/>
      <c r="I134" s="406"/>
      <c r="J134" s="406"/>
      <c r="K134" s="406"/>
      <c r="L134" s="406"/>
      <c r="M134" s="406"/>
      <c r="N134" s="406"/>
      <c r="O134" s="406"/>
      <c r="P134" s="406"/>
      <c r="Q134" s="453" t="str">
        <f t="shared" si="24"/>
        <v/>
      </c>
      <c r="R134" s="401"/>
      <c r="S134" s="391"/>
      <c r="T134" s="732"/>
      <c r="U134" s="391"/>
      <c r="V134" s="391"/>
      <c r="W134" s="391"/>
      <c r="X134" s="391"/>
      <c r="Y134" s="402"/>
      <c r="Z134" s="384">
        <v>0</v>
      </c>
      <c r="AA134" s="384">
        <v>0</v>
      </c>
      <c r="AB134" s="384"/>
      <c r="AC134" s="384"/>
      <c r="AD134" s="384"/>
      <c r="AE134" s="384"/>
      <c r="AF134" s="384"/>
    </row>
    <row r="135" spans="1:32" s="410" customFormat="1" ht="27.95" customHeight="1">
      <c r="A135" s="406"/>
      <c r="B135" s="462"/>
      <c r="C135" s="463"/>
      <c r="D135" s="464"/>
      <c r="E135" s="465"/>
      <c r="F135" s="406"/>
      <c r="G135" s="425"/>
      <c r="H135" s="406"/>
      <c r="I135" s="406"/>
      <c r="J135" s="406"/>
      <c r="K135" s="406"/>
      <c r="L135" s="406"/>
      <c r="M135" s="406"/>
      <c r="N135" s="406"/>
      <c r="O135" s="406"/>
      <c r="P135" s="406"/>
      <c r="Q135" s="453" t="str">
        <f t="shared" si="24"/>
        <v/>
      </c>
      <c r="R135" s="401"/>
      <c r="S135" s="391"/>
      <c r="T135" s="732"/>
      <c r="U135" s="391"/>
      <c r="V135" s="391"/>
      <c r="W135" s="391"/>
      <c r="X135" s="391"/>
      <c r="Y135" s="402"/>
      <c r="Z135" s="384">
        <v>0</v>
      </c>
      <c r="AA135" s="384">
        <v>0</v>
      </c>
      <c r="AB135" s="384"/>
      <c r="AC135" s="384"/>
      <c r="AD135" s="384"/>
      <c r="AE135" s="384"/>
      <c r="AF135" s="384"/>
    </row>
    <row r="136" spans="1:32" s="410" customFormat="1" ht="27.95" customHeight="1">
      <c r="A136" s="406"/>
      <c r="B136" s="462"/>
      <c r="C136" s="463"/>
      <c r="D136" s="464"/>
      <c r="E136" s="465"/>
      <c r="F136" s="406"/>
      <c r="G136" s="425"/>
      <c r="H136" s="406"/>
      <c r="I136" s="406"/>
      <c r="J136" s="406"/>
      <c r="K136" s="406"/>
      <c r="L136" s="406"/>
      <c r="M136" s="406"/>
      <c r="N136" s="406"/>
      <c r="O136" s="406"/>
      <c r="P136" s="406"/>
      <c r="Q136" s="453" t="str">
        <f t="shared" ref="Q136:Q167" si="43">CONCATENATE(C136,F136)</f>
        <v/>
      </c>
      <c r="R136" s="401"/>
      <c r="S136" s="391"/>
      <c r="T136" s="732"/>
      <c r="U136" s="391"/>
      <c r="V136" s="391"/>
      <c r="W136" s="391"/>
      <c r="X136" s="391"/>
      <c r="Y136" s="411"/>
      <c r="Z136" s="391">
        <v>0</v>
      </c>
      <c r="AA136" s="391">
        <v>0</v>
      </c>
      <c r="AB136" s="391"/>
      <c r="AC136" s="384"/>
      <c r="AD136" s="384"/>
      <c r="AE136" s="384"/>
      <c r="AF136" s="384"/>
    </row>
    <row r="137" spans="1:32" s="410" customFormat="1" ht="27.95" customHeight="1">
      <c r="A137" s="406"/>
      <c r="B137" s="462"/>
      <c r="C137" s="463"/>
      <c r="D137" s="464"/>
      <c r="E137" s="465"/>
      <c r="F137" s="406"/>
      <c r="G137" s="425"/>
      <c r="H137" s="406"/>
      <c r="I137" s="406"/>
      <c r="J137" s="406"/>
      <c r="K137" s="406"/>
      <c r="L137" s="406"/>
      <c r="M137" s="406"/>
      <c r="N137" s="406"/>
      <c r="O137" s="406"/>
      <c r="P137" s="406"/>
      <c r="Q137" s="453" t="str">
        <f t="shared" si="43"/>
        <v/>
      </c>
      <c r="R137" s="391"/>
      <c r="S137" s="391"/>
      <c r="T137" s="732"/>
      <c r="U137" s="391"/>
      <c r="V137" s="391"/>
      <c r="W137" s="391"/>
      <c r="X137" s="391"/>
      <c r="Y137" s="391"/>
      <c r="Z137" s="384">
        <v>0</v>
      </c>
      <c r="AA137" s="384">
        <v>0</v>
      </c>
      <c r="AB137" s="384"/>
      <c r="AC137" s="384"/>
      <c r="AD137" s="384"/>
      <c r="AE137" s="384"/>
      <c r="AF137" s="384"/>
    </row>
    <row r="138" spans="1:32" s="410" customFormat="1" ht="27.95" customHeight="1">
      <c r="A138" s="406"/>
      <c r="B138" s="462"/>
      <c r="C138" s="463"/>
      <c r="D138" s="464"/>
      <c r="E138" s="465"/>
      <c r="F138" s="406"/>
      <c r="G138" s="406"/>
      <c r="H138" s="406"/>
      <c r="I138" s="406"/>
      <c r="J138" s="406"/>
      <c r="K138" s="406"/>
      <c r="L138" s="406"/>
      <c r="M138" s="406"/>
      <c r="N138" s="406"/>
      <c r="O138" s="406"/>
      <c r="P138" s="406"/>
      <c r="Q138" s="453" t="str">
        <f t="shared" si="43"/>
        <v/>
      </c>
      <c r="R138" s="413"/>
      <c r="S138" s="391"/>
      <c r="T138" s="732"/>
      <c r="U138" s="413"/>
      <c r="V138" s="413"/>
      <c r="W138" s="413"/>
      <c r="X138" s="413"/>
      <c r="Y138" s="413"/>
      <c r="Z138" s="414">
        <v>0</v>
      </c>
      <c r="AA138" s="414">
        <v>0</v>
      </c>
      <c r="AB138" s="414"/>
      <c r="AC138" s="414"/>
      <c r="AD138" s="414"/>
      <c r="AE138" s="414"/>
      <c r="AF138" s="414"/>
    </row>
    <row r="139" spans="1:32" s="410" customFormat="1" ht="27.95" customHeight="1">
      <c r="A139" s="406"/>
      <c r="B139" s="462"/>
      <c r="C139" s="463"/>
      <c r="D139" s="464"/>
      <c r="E139" s="465"/>
      <c r="F139" s="406"/>
      <c r="G139" s="425"/>
      <c r="H139" s="406"/>
      <c r="I139" s="406"/>
      <c r="J139" s="406"/>
      <c r="K139" s="406"/>
      <c r="L139" s="406"/>
      <c r="M139" s="406"/>
      <c r="N139" s="406"/>
      <c r="O139" s="406"/>
      <c r="P139" s="406"/>
      <c r="Q139" s="453" t="str">
        <f t="shared" si="43"/>
        <v/>
      </c>
      <c r="R139" s="391"/>
      <c r="S139" s="391"/>
      <c r="T139" s="732"/>
      <c r="U139" s="391"/>
      <c r="V139" s="391"/>
      <c r="W139" s="391"/>
      <c r="X139" s="391"/>
      <c r="Y139" s="391"/>
      <c r="Z139" s="384"/>
      <c r="AA139" s="384"/>
      <c r="AB139" s="384"/>
      <c r="AC139" s="384"/>
      <c r="AD139" s="384"/>
      <c r="AE139" s="384"/>
      <c r="AF139" s="384"/>
    </row>
    <row r="140" spans="1:32" s="410" customFormat="1" ht="27.95" customHeight="1">
      <c r="A140" s="406"/>
      <c r="B140" s="462"/>
      <c r="C140" s="463"/>
      <c r="D140" s="464"/>
      <c r="E140" s="465"/>
      <c r="F140" s="406"/>
      <c r="G140" s="425"/>
      <c r="H140" s="406"/>
      <c r="I140" s="406"/>
      <c r="J140" s="406"/>
      <c r="K140" s="406"/>
      <c r="L140" s="406"/>
      <c r="M140" s="406"/>
      <c r="N140" s="406"/>
      <c r="O140" s="406"/>
      <c r="P140" s="406"/>
      <c r="Q140" s="453" t="str">
        <f t="shared" si="43"/>
        <v/>
      </c>
      <c r="R140" s="391"/>
      <c r="S140" s="391"/>
      <c r="T140" s="732"/>
      <c r="U140" s="391"/>
      <c r="V140" s="391"/>
      <c r="W140" s="391"/>
      <c r="X140" s="391"/>
      <c r="Y140" s="391"/>
      <c r="Z140" s="384"/>
      <c r="AA140" s="384"/>
      <c r="AB140" s="384"/>
      <c r="AC140" s="384"/>
      <c r="AD140" s="384"/>
      <c r="AE140" s="384"/>
      <c r="AF140" s="384"/>
    </row>
    <row r="141" spans="1:32" s="410" customFormat="1" ht="27.95" customHeight="1">
      <c r="A141" s="406"/>
      <c r="B141" s="462"/>
      <c r="C141" s="463"/>
      <c r="D141" s="464"/>
      <c r="E141" s="465"/>
      <c r="F141" s="406"/>
      <c r="G141" s="406"/>
      <c r="H141" s="406"/>
      <c r="I141" s="406"/>
      <c r="J141" s="406"/>
      <c r="K141" s="406"/>
      <c r="L141" s="406"/>
      <c r="M141" s="406"/>
      <c r="N141" s="406"/>
      <c r="O141" s="406"/>
      <c r="P141" s="406"/>
      <c r="Q141" s="453" t="str">
        <f t="shared" si="43"/>
        <v/>
      </c>
      <c r="R141" s="391"/>
      <c r="S141" s="391"/>
      <c r="T141" s="391"/>
      <c r="U141" s="391"/>
      <c r="V141" s="391"/>
      <c r="W141" s="391"/>
      <c r="X141" s="391"/>
      <c r="Y141" s="391"/>
      <c r="Z141" s="384"/>
      <c r="AA141" s="384"/>
      <c r="AB141" s="384"/>
      <c r="AC141" s="384"/>
      <c r="AD141" s="384"/>
      <c r="AE141" s="384"/>
      <c r="AF141" s="384"/>
    </row>
    <row r="142" spans="1:32" s="410" customFormat="1" ht="27.95" customHeight="1">
      <c r="A142" s="406"/>
      <c r="B142" s="462"/>
      <c r="C142" s="463"/>
      <c r="D142" s="464"/>
      <c r="E142" s="465"/>
      <c r="F142" s="406"/>
      <c r="G142" s="406"/>
      <c r="H142" s="406"/>
      <c r="I142" s="406"/>
      <c r="J142" s="406"/>
      <c r="K142" s="406"/>
      <c r="L142" s="406"/>
      <c r="M142" s="406"/>
      <c r="N142" s="406"/>
      <c r="O142" s="406"/>
      <c r="P142" s="406"/>
      <c r="Q142" s="453" t="str">
        <f t="shared" si="43"/>
        <v/>
      </c>
      <c r="R142" s="391"/>
      <c r="S142" s="391"/>
      <c r="T142" s="391"/>
      <c r="U142" s="391"/>
      <c r="V142" s="391"/>
      <c r="W142" s="391"/>
      <c r="X142" s="391"/>
      <c r="Y142" s="391"/>
      <c r="Z142" s="384"/>
      <c r="AA142" s="384"/>
      <c r="AB142" s="384"/>
      <c r="AC142" s="384"/>
      <c r="AD142" s="384"/>
      <c r="AE142" s="384"/>
      <c r="AF142" s="384"/>
    </row>
    <row r="143" spans="1:32" s="410" customFormat="1" ht="27.95" customHeight="1">
      <c r="A143" s="406"/>
      <c r="B143" s="462"/>
      <c r="C143" s="463"/>
      <c r="D143" s="464"/>
      <c r="E143" s="465"/>
      <c r="F143" s="406"/>
      <c r="G143" s="406"/>
      <c r="H143" s="406"/>
      <c r="I143" s="406"/>
      <c r="J143" s="406"/>
      <c r="K143" s="406"/>
      <c r="L143" s="406"/>
      <c r="M143" s="406"/>
      <c r="N143" s="406"/>
      <c r="O143" s="406"/>
      <c r="P143" s="406"/>
      <c r="Q143" s="453" t="str">
        <f t="shared" si="43"/>
        <v/>
      </c>
      <c r="R143" s="391"/>
      <c r="S143" s="391"/>
      <c r="T143" s="391"/>
      <c r="U143" s="391"/>
      <c r="V143" s="391"/>
      <c r="W143" s="391"/>
      <c r="X143" s="391"/>
      <c r="Y143" s="391"/>
      <c r="Z143" s="384"/>
      <c r="AA143" s="384"/>
      <c r="AB143" s="384"/>
      <c r="AC143" s="384"/>
      <c r="AD143" s="384"/>
      <c r="AE143" s="384"/>
      <c r="AF143" s="384"/>
    </row>
    <row r="144" spans="1:32" s="410" customFormat="1" ht="27.95" customHeight="1">
      <c r="A144" s="406"/>
      <c r="B144" s="462"/>
      <c r="C144" s="463"/>
      <c r="D144" s="464"/>
      <c r="E144" s="465"/>
      <c r="F144" s="406"/>
      <c r="G144" s="406"/>
      <c r="H144" s="406"/>
      <c r="I144" s="406"/>
      <c r="J144" s="406"/>
      <c r="K144" s="406"/>
      <c r="L144" s="406"/>
      <c r="M144" s="406"/>
      <c r="N144" s="406"/>
      <c r="O144" s="406"/>
      <c r="P144" s="406"/>
      <c r="Q144" s="453" t="str">
        <f t="shared" si="43"/>
        <v/>
      </c>
      <c r="R144" s="391"/>
      <c r="S144" s="391"/>
      <c r="T144" s="391"/>
      <c r="U144" s="391"/>
      <c r="V144" s="391"/>
      <c r="W144" s="391"/>
      <c r="X144" s="391"/>
      <c r="Y144" s="391"/>
      <c r="Z144" s="384"/>
      <c r="AA144" s="384"/>
      <c r="AB144" s="384"/>
      <c r="AC144" s="384"/>
      <c r="AD144" s="384"/>
      <c r="AE144" s="384"/>
      <c r="AF144" s="384"/>
    </row>
    <row r="145" spans="1:32" s="410" customFormat="1" ht="27.95" customHeight="1">
      <c r="A145" s="406"/>
      <c r="B145" s="462"/>
      <c r="C145" s="463"/>
      <c r="D145" s="464"/>
      <c r="E145" s="465"/>
      <c r="F145" s="406"/>
      <c r="G145" s="406"/>
      <c r="H145" s="406"/>
      <c r="I145" s="406"/>
      <c r="J145" s="406"/>
      <c r="K145" s="406"/>
      <c r="L145" s="406"/>
      <c r="M145" s="406"/>
      <c r="N145" s="406"/>
      <c r="O145" s="406"/>
      <c r="P145" s="406"/>
      <c r="Q145" s="453" t="str">
        <f t="shared" si="43"/>
        <v/>
      </c>
      <c r="R145" s="391"/>
      <c r="S145" s="391"/>
      <c r="T145" s="391"/>
      <c r="U145" s="391"/>
      <c r="V145" s="391"/>
      <c r="W145" s="391"/>
      <c r="X145" s="391"/>
      <c r="Y145" s="391"/>
      <c r="Z145" s="384"/>
      <c r="AA145" s="384"/>
      <c r="AB145" s="384"/>
      <c r="AC145" s="384"/>
      <c r="AD145" s="384"/>
      <c r="AE145" s="384"/>
      <c r="AF145" s="384"/>
    </row>
    <row r="146" spans="1:32" s="410" customFormat="1" ht="27.95" customHeight="1">
      <c r="A146" s="406"/>
      <c r="B146" s="462"/>
      <c r="C146" s="463"/>
      <c r="D146" s="464"/>
      <c r="E146" s="465"/>
      <c r="F146" s="406"/>
      <c r="G146" s="406"/>
      <c r="H146" s="406"/>
      <c r="I146" s="406"/>
      <c r="J146" s="406"/>
      <c r="K146" s="406"/>
      <c r="L146" s="406"/>
      <c r="M146" s="406"/>
      <c r="N146" s="406"/>
      <c r="O146" s="406"/>
      <c r="P146" s="406"/>
      <c r="Q146" s="453" t="str">
        <f t="shared" si="43"/>
        <v/>
      </c>
      <c r="R146" s="391"/>
      <c r="S146" s="391"/>
      <c r="T146" s="391"/>
      <c r="U146" s="391"/>
      <c r="V146" s="391"/>
      <c r="W146" s="391"/>
      <c r="X146" s="391"/>
      <c r="Y146" s="391"/>
      <c r="Z146" s="384"/>
      <c r="AA146" s="384"/>
      <c r="AB146" s="384"/>
      <c r="AC146" s="384"/>
      <c r="AD146" s="384"/>
      <c r="AE146" s="384"/>
      <c r="AF146" s="384"/>
    </row>
    <row r="147" spans="1:32" s="410" customFormat="1" ht="27.95" customHeight="1">
      <c r="A147" s="406"/>
      <c r="B147" s="462"/>
      <c r="C147" s="463"/>
      <c r="D147" s="464"/>
      <c r="E147" s="465"/>
      <c r="F147" s="406"/>
      <c r="G147" s="406"/>
      <c r="H147" s="406"/>
      <c r="I147" s="406"/>
      <c r="J147" s="406"/>
      <c r="K147" s="406"/>
      <c r="L147" s="406"/>
      <c r="M147" s="406"/>
      <c r="N147" s="406"/>
      <c r="O147" s="406"/>
      <c r="P147" s="406"/>
      <c r="Q147" s="453" t="str">
        <f t="shared" si="43"/>
        <v/>
      </c>
      <c r="R147" s="391"/>
      <c r="S147" s="391"/>
      <c r="T147" s="391"/>
      <c r="U147" s="391"/>
      <c r="V147" s="391"/>
      <c r="W147" s="391"/>
      <c r="X147" s="391"/>
      <c r="Y147" s="391"/>
      <c r="Z147" s="384"/>
      <c r="AA147" s="384"/>
      <c r="AB147" s="384"/>
      <c r="AC147" s="384"/>
      <c r="AD147" s="384"/>
      <c r="AE147" s="384"/>
      <c r="AF147" s="384"/>
    </row>
    <row r="148" spans="1:32" s="410" customFormat="1" ht="27.95" customHeight="1">
      <c r="A148" s="406"/>
      <c r="B148" s="462"/>
      <c r="C148" s="463"/>
      <c r="D148" s="464"/>
      <c r="E148" s="465"/>
      <c r="F148" s="406"/>
      <c r="G148" s="406"/>
      <c r="H148" s="406"/>
      <c r="I148" s="406"/>
      <c r="J148" s="406"/>
      <c r="K148" s="406"/>
      <c r="L148" s="406"/>
      <c r="M148" s="406"/>
      <c r="N148" s="406"/>
      <c r="O148" s="406"/>
      <c r="P148" s="406"/>
      <c r="Q148" s="453" t="str">
        <f t="shared" si="43"/>
        <v/>
      </c>
      <c r="R148" s="391"/>
      <c r="S148" s="391"/>
      <c r="T148" s="391"/>
      <c r="U148" s="391"/>
      <c r="V148" s="391"/>
      <c r="W148" s="391"/>
      <c r="X148" s="391"/>
      <c r="Y148" s="391"/>
      <c r="Z148" s="384"/>
      <c r="AA148" s="384"/>
      <c r="AB148" s="384"/>
      <c r="AC148" s="384"/>
      <c r="AD148" s="384"/>
      <c r="AE148" s="384"/>
      <c r="AF148" s="384"/>
    </row>
    <row r="149" spans="1:32" s="410" customFormat="1" ht="27.95" customHeight="1">
      <c r="A149" s="406"/>
      <c r="B149" s="462"/>
      <c r="C149" s="463"/>
      <c r="D149" s="464"/>
      <c r="E149" s="465"/>
      <c r="F149" s="406"/>
      <c r="G149" s="406"/>
      <c r="H149" s="406"/>
      <c r="I149" s="406"/>
      <c r="J149" s="406"/>
      <c r="K149" s="406"/>
      <c r="L149" s="406"/>
      <c r="M149" s="406"/>
      <c r="N149" s="406"/>
      <c r="O149" s="406"/>
      <c r="P149" s="406"/>
      <c r="Q149" s="453" t="str">
        <f t="shared" si="43"/>
        <v/>
      </c>
      <c r="R149" s="391"/>
      <c r="S149" s="391"/>
      <c r="T149" s="391"/>
      <c r="U149" s="391"/>
      <c r="V149" s="391"/>
      <c r="W149" s="391"/>
      <c r="X149" s="391"/>
      <c r="Y149" s="391"/>
      <c r="Z149" s="384"/>
      <c r="AA149" s="384"/>
      <c r="AB149" s="384"/>
      <c r="AC149" s="384"/>
      <c r="AD149" s="384"/>
      <c r="AE149" s="384"/>
      <c r="AF149" s="384"/>
    </row>
    <row r="150" spans="1:32" s="410" customFormat="1" ht="27.95" customHeight="1">
      <c r="A150" s="406"/>
      <c r="B150" s="462"/>
      <c r="C150" s="463"/>
      <c r="D150" s="464"/>
      <c r="E150" s="465"/>
      <c r="F150" s="406"/>
      <c r="G150" s="425"/>
      <c r="H150" s="406"/>
      <c r="I150" s="406"/>
      <c r="J150" s="406"/>
      <c r="K150" s="406"/>
      <c r="L150" s="406"/>
      <c r="M150" s="406"/>
      <c r="N150" s="406"/>
      <c r="O150" s="406"/>
      <c r="P150" s="406"/>
      <c r="Q150" s="453" t="str">
        <f t="shared" si="43"/>
        <v/>
      </c>
      <c r="R150" s="391"/>
      <c r="S150" s="391"/>
      <c r="T150" s="391"/>
      <c r="U150" s="391"/>
      <c r="V150" s="391"/>
      <c r="W150" s="391"/>
      <c r="X150" s="391"/>
      <c r="Y150" s="391"/>
      <c r="Z150" s="384"/>
      <c r="AA150" s="384"/>
      <c r="AB150" s="384"/>
      <c r="AC150" s="384"/>
      <c r="AD150" s="384"/>
      <c r="AE150" s="384"/>
      <c r="AF150" s="384"/>
    </row>
    <row r="151" spans="1:32" s="410" customFormat="1" ht="27.95" customHeight="1">
      <c r="A151" s="406"/>
      <c r="B151" s="462"/>
      <c r="C151" s="463"/>
      <c r="D151" s="464"/>
      <c r="E151" s="465"/>
      <c r="F151" s="406"/>
      <c r="G151" s="406"/>
      <c r="H151" s="406"/>
      <c r="I151" s="406"/>
      <c r="J151" s="406"/>
      <c r="K151" s="406"/>
      <c r="L151" s="406"/>
      <c r="M151" s="406"/>
      <c r="N151" s="406"/>
      <c r="O151" s="406"/>
      <c r="P151" s="406"/>
      <c r="Q151" s="453" t="str">
        <f t="shared" si="43"/>
        <v/>
      </c>
      <c r="R151" s="391"/>
      <c r="S151" s="391"/>
      <c r="T151" s="391"/>
      <c r="U151" s="391"/>
      <c r="V151" s="391"/>
      <c r="W151" s="391"/>
      <c r="X151" s="391"/>
      <c r="Y151" s="391"/>
      <c r="Z151" s="384"/>
      <c r="AA151" s="384"/>
      <c r="AB151" s="384"/>
      <c r="AC151" s="384"/>
      <c r="AD151" s="384"/>
      <c r="AE151" s="384"/>
      <c r="AF151" s="384"/>
    </row>
    <row r="152" spans="1:32" s="410" customFormat="1" ht="27.95" customHeight="1">
      <c r="A152" s="406"/>
      <c r="B152" s="462"/>
      <c r="C152" s="463"/>
      <c r="D152" s="464"/>
      <c r="E152" s="465"/>
      <c r="F152" s="406"/>
      <c r="G152" s="406"/>
      <c r="H152" s="406"/>
      <c r="I152" s="406"/>
      <c r="J152" s="406"/>
      <c r="K152" s="406"/>
      <c r="L152" s="406"/>
      <c r="M152" s="406"/>
      <c r="N152" s="406"/>
      <c r="O152" s="406"/>
      <c r="P152" s="406"/>
      <c r="Q152" s="453" t="str">
        <f t="shared" si="43"/>
        <v/>
      </c>
      <c r="R152" s="401"/>
      <c r="S152" s="391"/>
      <c r="T152" s="391"/>
      <c r="U152" s="391"/>
      <c r="V152" s="391"/>
      <c r="W152" s="391"/>
      <c r="X152" s="391"/>
      <c r="Y152" s="402"/>
      <c r="Z152" s="384"/>
      <c r="AA152" s="384"/>
      <c r="AB152" s="384"/>
      <c r="AC152" s="384"/>
      <c r="AD152" s="384"/>
      <c r="AE152" s="384"/>
      <c r="AF152" s="384"/>
    </row>
    <row r="153" spans="1:32" ht="27.95" customHeight="1">
      <c r="A153" s="599"/>
      <c r="B153" s="757"/>
      <c r="C153" s="600"/>
      <c r="D153" s="457"/>
      <c r="E153" s="458"/>
      <c r="F153" s="459"/>
      <c r="G153" s="459"/>
      <c r="H153" s="459"/>
      <c r="I153" s="459"/>
      <c r="J153" s="459"/>
      <c r="K153" s="459"/>
      <c r="L153" s="459"/>
      <c r="M153" s="459"/>
      <c r="N153" s="459"/>
      <c r="O153" s="459"/>
      <c r="P153" s="459"/>
      <c r="Q153" s="453" t="str">
        <f t="shared" si="43"/>
        <v/>
      </c>
    </row>
    <row r="154" spans="1:32" s="410" customFormat="1" ht="27" customHeight="1">
      <c r="A154" s="406"/>
      <c r="B154" s="462"/>
      <c r="C154" s="463"/>
      <c r="D154" s="464"/>
      <c r="E154" s="465"/>
      <c r="F154" s="406"/>
      <c r="G154" s="406"/>
      <c r="H154" s="406"/>
      <c r="I154" s="406"/>
      <c r="J154" s="406"/>
      <c r="K154" s="406"/>
      <c r="L154" s="406"/>
      <c r="M154" s="406"/>
      <c r="N154" s="406"/>
      <c r="O154" s="406"/>
      <c r="P154" s="406"/>
      <c r="Q154" s="453" t="str">
        <f t="shared" si="43"/>
        <v/>
      </c>
      <c r="R154" s="401"/>
      <c r="S154" s="391"/>
      <c r="T154" s="391"/>
      <c r="U154" s="391"/>
      <c r="V154" s="391"/>
      <c r="W154" s="391"/>
      <c r="X154" s="391"/>
      <c r="Y154" s="402"/>
      <c r="Z154" s="384"/>
      <c r="AA154" s="384"/>
      <c r="AB154" s="384"/>
      <c r="AC154" s="384"/>
      <c r="AD154" s="384"/>
      <c r="AE154" s="384"/>
      <c r="AF154" s="384"/>
    </row>
    <row r="155" spans="1:32" s="410" customFormat="1" ht="27" customHeight="1">
      <c r="A155" s="406"/>
      <c r="B155" s="462"/>
      <c r="C155" s="463"/>
      <c r="D155" s="464"/>
      <c r="E155" s="465"/>
      <c r="F155" s="406"/>
      <c r="G155" s="425"/>
      <c r="H155" s="406"/>
      <c r="I155" s="406"/>
      <c r="J155" s="406"/>
      <c r="K155" s="406"/>
      <c r="L155" s="406"/>
      <c r="M155" s="406"/>
      <c r="N155" s="406"/>
      <c r="O155" s="406"/>
      <c r="P155" s="406"/>
      <c r="Q155" s="453" t="str">
        <f t="shared" si="43"/>
        <v/>
      </c>
      <c r="R155" s="401"/>
      <c r="S155" s="391"/>
      <c r="T155" s="391"/>
      <c r="U155" s="391"/>
      <c r="V155" s="391"/>
      <c r="W155" s="391"/>
      <c r="X155" s="391"/>
      <c r="Y155" s="402"/>
      <c r="Z155" s="384"/>
      <c r="AA155" s="384"/>
      <c r="AB155" s="384"/>
      <c r="AC155" s="384"/>
      <c r="AD155" s="384"/>
      <c r="AE155" s="384"/>
      <c r="AF155" s="384"/>
    </row>
    <row r="156" spans="1:32" s="410" customFormat="1" ht="27" customHeight="1">
      <c r="A156" s="406"/>
      <c r="B156" s="462"/>
      <c r="C156" s="463"/>
      <c r="D156" s="464"/>
      <c r="E156" s="465"/>
      <c r="F156" s="406"/>
      <c r="G156" s="425"/>
      <c r="H156" s="406"/>
      <c r="I156" s="406"/>
      <c r="J156" s="406"/>
      <c r="K156" s="406"/>
      <c r="L156" s="406"/>
      <c r="M156" s="406"/>
      <c r="N156" s="406"/>
      <c r="O156" s="406"/>
      <c r="P156" s="406"/>
      <c r="Q156" s="453" t="str">
        <f t="shared" si="43"/>
        <v/>
      </c>
      <c r="R156" s="401"/>
      <c r="S156" s="391"/>
      <c r="T156" s="391"/>
      <c r="U156" s="391"/>
      <c r="V156" s="391"/>
      <c r="W156" s="391"/>
      <c r="X156" s="391"/>
      <c r="Y156" s="402"/>
      <c r="Z156" s="384"/>
      <c r="AA156" s="384"/>
      <c r="AB156" s="384"/>
      <c r="AC156" s="384"/>
      <c r="AD156" s="384"/>
      <c r="AE156" s="384"/>
      <c r="AF156" s="384"/>
    </row>
    <row r="157" spans="1:32" s="410" customFormat="1" ht="27" customHeight="1">
      <c r="A157" s="406"/>
      <c r="B157" s="462"/>
      <c r="C157" s="463"/>
      <c r="D157" s="464"/>
      <c r="E157" s="465"/>
      <c r="F157" s="406"/>
      <c r="G157" s="425"/>
      <c r="H157" s="406"/>
      <c r="I157" s="406"/>
      <c r="J157" s="406"/>
      <c r="K157" s="406"/>
      <c r="L157" s="406"/>
      <c r="M157" s="406"/>
      <c r="N157" s="406"/>
      <c r="O157" s="406"/>
      <c r="P157" s="406"/>
      <c r="Q157" s="453" t="str">
        <f t="shared" si="43"/>
        <v/>
      </c>
      <c r="R157" s="391"/>
      <c r="S157" s="391"/>
      <c r="T157" s="391"/>
      <c r="U157" s="391"/>
      <c r="V157" s="391"/>
      <c r="W157" s="391"/>
      <c r="X157" s="391"/>
      <c r="Y157" s="411"/>
      <c r="Z157" s="391"/>
      <c r="AA157" s="391"/>
      <c r="AB157" s="391"/>
      <c r="AC157" s="384"/>
      <c r="AD157" s="384"/>
      <c r="AE157" s="384"/>
      <c r="AF157" s="384"/>
    </row>
    <row r="158" spans="1:32" s="410" customFormat="1" ht="27" customHeight="1">
      <c r="A158" s="406"/>
      <c r="B158" s="462"/>
      <c r="C158" s="463"/>
      <c r="D158" s="464"/>
      <c r="E158" s="465"/>
      <c r="F158" s="406"/>
      <c r="G158" s="425"/>
      <c r="H158" s="406"/>
      <c r="I158" s="406"/>
      <c r="J158" s="406"/>
      <c r="K158" s="406"/>
      <c r="L158" s="406"/>
      <c r="M158" s="406"/>
      <c r="N158" s="406"/>
      <c r="O158" s="406"/>
      <c r="P158" s="406"/>
      <c r="Q158" s="453" t="str">
        <f t="shared" si="43"/>
        <v/>
      </c>
      <c r="R158" s="401"/>
      <c r="S158" s="391"/>
      <c r="T158" s="391"/>
      <c r="U158" s="391"/>
      <c r="V158" s="391"/>
      <c r="W158" s="391"/>
      <c r="X158" s="391"/>
      <c r="Y158" s="411"/>
      <c r="Z158" s="391"/>
      <c r="AA158" s="391"/>
      <c r="AB158" s="391"/>
      <c r="AC158" s="384"/>
      <c r="AD158" s="384"/>
      <c r="AE158" s="384"/>
      <c r="AF158" s="384"/>
    </row>
    <row r="159" spans="1:32" s="410" customFormat="1" ht="27" customHeight="1">
      <c r="A159" s="406"/>
      <c r="B159" s="462"/>
      <c r="C159" s="463"/>
      <c r="D159" s="464"/>
      <c r="E159" s="465"/>
      <c r="F159" s="406"/>
      <c r="G159" s="425"/>
      <c r="H159" s="406"/>
      <c r="I159" s="406"/>
      <c r="J159" s="406"/>
      <c r="K159" s="406"/>
      <c r="L159" s="406"/>
      <c r="M159" s="406"/>
      <c r="N159" s="406"/>
      <c r="O159" s="406"/>
      <c r="P159" s="406"/>
      <c r="Q159" s="453" t="str">
        <f t="shared" si="43"/>
        <v/>
      </c>
      <c r="R159" s="413"/>
      <c r="S159" s="413"/>
      <c r="T159" s="413"/>
      <c r="U159" s="413"/>
      <c r="V159" s="413"/>
      <c r="W159" s="413"/>
      <c r="X159" s="413"/>
      <c r="Y159" s="413"/>
      <c r="Z159" s="414"/>
      <c r="AA159" s="414"/>
      <c r="AB159" s="414"/>
      <c r="AC159" s="414"/>
      <c r="AD159" s="414"/>
      <c r="AE159" s="414"/>
      <c r="AF159" s="414"/>
    </row>
    <row r="160" spans="1:32" s="410" customFormat="1" ht="27" customHeight="1">
      <c r="A160" s="406"/>
      <c r="B160" s="462"/>
      <c r="C160" s="463"/>
      <c r="D160" s="464"/>
      <c r="E160" s="465"/>
      <c r="F160" s="406"/>
      <c r="G160" s="406"/>
      <c r="H160" s="406"/>
      <c r="I160" s="406"/>
      <c r="J160" s="406"/>
      <c r="K160" s="406"/>
      <c r="L160" s="406"/>
      <c r="M160" s="406"/>
      <c r="N160" s="406"/>
      <c r="O160" s="406"/>
      <c r="P160" s="406"/>
      <c r="Q160" s="453" t="str">
        <f t="shared" si="43"/>
        <v/>
      </c>
      <c r="R160" s="391"/>
      <c r="S160" s="391"/>
      <c r="T160" s="391"/>
      <c r="U160" s="391"/>
      <c r="V160" s="391"/>
      <c r="W160" s="391"/>
      <c r="X160" s="391"/>
      <c r="Y160" s="391"/>
      <c r="Z160" s="384"/>
      <c r="AA160" s="384"/>
      <c r="AB160" s="384"/>
      <c r="AC160" s="384"/>
      <c r="AD160" s="384"/>
      <c r="AE160" s="384"/>
      <c r="AF160" s="384"/>
    </row>
    <row r="161" spans="1:32" s="410" customFormat="1" ht="27" customHeight="1">
      <c r="A161" s="406"/>
      <c r="B161" s="462"/>
      <c r="C161" s="463"/>
      <c r="D161" s="464"/>
      <c r="E161" s="465"/>
      <c r="F161" s="466"/>
      <c r="G161" s="466"/>
      <c r="H161" s="406"/>
      <c r="I161" s="406"/>
      <c r="J161" s="406"/>
      <c r="K161" s="406"/>
      <c r="L161" s="406"/>
      <c r="M161" s="406"/>
      <c r="N161" s="406"/>
      <c r="O161" s="406"/>
      <c r="P161" s="406"/>
      <c r="Q161" s="453" t="str">
        <f t="shared" si="43"/>
        <v/>
      </c>
      <c r="R161" s="391"/>
      <c r="S161" s="391"/>
      <c r="T161" s="391"/>
      <c r="U161" s="391"/>
      <c r="V161" s="391"/>
      <c r="W161" s="391"/>
      <c r="X161" s="391"/>
      <c r="Y161" s="391"/>
      <c r="Z161" s="384"/>
      <c r="AA161" s="384"/>
      <c r="AB161" s="384"/>
      <c r="AC161" s="384"/>
      <c r="AD161" s="384"/>
      <c r="AE161" s="384"/>
      <c r="AF161" s="384"/>
    </row>
    <row r="162" spans="1:32" s="410" customFormat="1" ht="27" customHeight="1">
      <c r="A162" s="406"/>
      <c r="B162" s="462"/>
      <c r="C162" s="463"/>
      <c r="D162" s="464"/>
      <c r="E162" s="465"/>
      <c r="F162" s="466"/>
      <c r="G162" s="466"/>
      <c r="H162" s="406"/>
      <c r="I162" s="406"/>
      <c r="J162" s="406"/>
      <c r="K162" s="406"/>
      <c r="L162" s="406"/>
      <c r="M162" s="406"/>
      <c r="N162" s="406"/>
      <c r="O162" s="406"/>
      <c r="P162" s="406"/>
      <c r="Q162" s="453" t="str">
        <f t="shared" si="43"/>
        <v/>
      </c>
      <c r="R162" s="391"/>
      <c r="S162" s="391"/>
      <c r="T162" s="391"/>
      <c r="U162" s="391"/>
      <c r="V162" s="391"/>
      <c r="W162" s="391"/>
      <c r="X162" s="391"/>
      <c r="Y162" s="391"/>
      <c r="Z162" s="384"/>
      <c r="AA162" s="384"/>
      <c r="AB162" s="384"/>
      <c r="AC162" s="384"/>
      <c r="AD162" s="384"/>
      <c r="AE162" s="384"/>
      <c r="AF162" s="384"/>
    </row>
    <row r="163" spans="1:32" s="410" customFormat="1" ht="27" customHeight="1">
      <c r="A163" s="406"/>
      <c r="B163" s="462"/>
      <c r="C163" s="463"/>
      <c r="D163" s="464"/>
      <c r="E163" s="465"/>
      <c r="F163" s="406"/>
      <c r="G163" s="406"/>
      <c r="H163" s="406"/>
      <c r="I163" s="406"/>
      <c r="J163" s="406"/>
      <c r="K163" s="406"/>
      <c r="L163" s="406"/>
      <c r="M163" s="406"/>
      <c r="N163" s="406"/>
      <c r="O163" s="406"/>
      <c r="P163" s="406"/>
      <c r="Q163" s="453" t="str">
        <f t="shared" si="43"/>
        <v/>
      </c>
      <c r="R163" s="391"/>
      <c r="S163" s="391"/>
      <c r="T163" s="391"/>
      <c r="U163" s="391"/>
      <c r="V163" s="391"/>
      <c r="W163" s="391"/>
      <c r="X163" s="391"/>
      <c r="Y163" s="391"/>
      <c r="Z163" s="384"/>
      <c r="AA163" s="384"/>
      <c r="AB163" s="384"/>
      <c r="AC163" s="384"/>
      <c r="AD163" s="384"/>
      <c r="AE163" s="384"/>
      <c r="AF163" s="384"/>
    </row>
    <row r="164" spans="1:32" s="410" customFormat="1" ht="27" customHeight="1">
      <c r="A164" s="406"/>
      <c r="B164" s="462"/>
      <c r="C164" s="463"/>
      <c r="D164" s="464"/>
      <c r="E164" s="465"/>
      <c r="F164" s="406"/>
      <c r="G164" s="406"/>
      <c r="H164" s="406"/>
      <c r="I164" s="406"/>
      <c r="J164" s="406"/>
      <c r="K164" s="406"/>
      <c r="L164" s="406"/>
      <c r="M164" s="406"/>
      <c r="N164" s="406"/>
      <c r="O164" s="406"/>
      <c r="P164" s="406"/>
      <c r="Q164" s="453" t="str">
        <f t="shared" si="43"/>
        <v/>
      </c>
      <c r="R164" s="391"/>
      <c r="S164" s="391"/>
      <c r="T164" s="391"/>
      <c r="U164" s="391"/>
      <c r="V164" s="391"/>
      <c r="W164" s="391"/>
      <c r="X164" s="391"/>
      <c r="Y164" s="391"/>
      <c r="Z164" s="384"/>
      <c r="AA164" s="384"/>
      <c r="AB164" s="384"/>
      <c r="AC164" s="384"/>
      <c r="AD164" s="384"/>
      <c r="AE164" s="384"/>
      <c r="AF164" s="384"/>
    </row>
    <row r="165" spans="1:32" s="410" customFormat="1" ht="27" customHeight="1">
      <c r="A165" s="406"/>
      <c r="B165" s="462"/>
      <c r="C165" s="463"/>
      <c r="D165" s="464"/>
      <c r="E165" s="465"/>
      <c r="F165" s="406"/>
      <c r="G165" s="406"/>
      <c r="H165" s="406"/>
      <c r="I165" s="406"/>
      <c r="J165" s="406"/>
      <c r="K165" s="406"/>
      <c r="L165" s="406"/>
      <c r="M165" s="406"/>
      <c r="N165" s="406"/>
      <c r="O165" s="406"/>
      <c r="P165" s="406"/>
      <c r="Q165" s="453" t="str">
        <f t="shared" si="43"/>
        <v/>
      </c>
      <c r="R165" s="391"/>
      <c r="S165" s="391"/>
      <c r="T165" s="391"/>
      <c r="U165" s="391"/>
      <c r="V165" s="391"/>
      <c r="W165" s="391"/>
      <c r="X165" s="391"/>
      <c r="Y165" s="391"/>
      <c r="Z165" s="384"/>
      <c r="AA165" s="384"/>
      <c r="AB165" s="384"/>
      <c r="AC165" s="384"/>
      <c r="AD165" s="384"/>
      <c r="AE165" s="384"/>
      <c r="AF165" s="384"/>
    </row>
    <row r="166" spans="1:32" s="410" customFormat="1" ht="27" customHeight="1">
      <c r="A166" s="406"/>
      <c r="B166" s="462"/>
      <c r="C166" s="463"/>
      <c r="D166" s="464"/>
      <c r="E166" s="465"/>
      <c r="F166" s="406"/>
      <c r="G166" s="406"/>
      <c r="H166" s="406"/>
      <c r="I166" s="406"/>
      <c r="J166" s="406"/>
      <c r="K166" s="406"/>
      <c r="L166" s="406"/>
      <c r="M166" s="406"/>
      <c r="N166" s="406"/>
      <c r="O166" s="406"/>
      <c r="P166" s="406"/>
      <c r="Q166" s="453" t="str">
        <f t="shared" si="43"/>
        <v/>
      </c>
      <c r="R166" s="391"/>
      <c r="S166" s="391"/>
      <c r="T166" s="391"/>
      <c r="U166" s="391"/>
      <c r="V166" s="391"/>
      <c r="W166" s="391"/>
      <c r="X166" s="391"/>
      <c r="Y166" s="391"/>
      <c r="Z166" s="384"/>
      <c r="AA166" s="384"/>
      <c r="AB166" s="384"/>
      <c r="AC166" s="384"/>
      <c r="AD166" s="384"/>
      <c r="AE166" s="384"/>
      <c r="AF166" s="384"/>
    </row>
    <row r="167" spans="1:32" s="410" customFormat="1" ht="27" customHeight="1">
      <c r="A167" s="406"/>
      <c r="B167" s="462"/>
      <c r="C167" s="463"/>
      <c r="D167" s="464"/>
      <c r="E167" s="465"/>
      <c r="F167" s="406"/>
      <c r="G167" s="406"/>
      <c r="H167" s="406"/>
      <c r="I167" s="406"/>
      <c r="J167" s="406"/>
      <c r="K167" s="406"/>
      <c r="L167" s="406"/>
      <c r="M167" s="406"/>
      <c r="N167" s="406"/>
      <c r="O167" s="406"/>
      <c r="P167" s="406"/>
      <c r="Q167" s="453" t="str">
        <f t="shared" si="43"/>
        <v/>
      </c>
      <c r="R167" s="391"/>
      <c r="S167" s="391"/>
      <c r="T167" s="391"/>
      <c r="U167" s="391"/>
      <c r="V167" s="391"/>
      <c r="W167" s="391"/>
      <c r="X167" s="391"/>
      <c r="Y167" s="391"/>
      <c r="Z167" s="384"/>
      <c r="AA167" s="384"/>
      <c r="AB167" s="384"/>
      <c r="AC167" s="384"/>
      <c r="AD167" s="384"/>
      <c r="AE167" s="384"/>
      <c r="AF167" s="384"/>
    </row>
    <row r="168" spans="1:32" s="410" customFormat="1" ht="27" customHeight="1">
      <c r="A168" s="406"/>
      <c r="B168" s="462"/>
      <c r="C168" s="463"/>
      <c r="D168" s="464"/>
      <c r="E168" s="465"/>
      <c r="F168" s="406"/>
      <c r="G168" s="406"/>
      <c r="H168" s="406"/>
      <c r="I168" s="406"/>
      <c r="J168" s="406"/>
      <c r="K168" s="406"/>
      <c r="L168" s="406"/>
      <c r="M168" s="406"/>
      <c r="N168" s="406"/>
      <c r="O168" s="406"/>
      <c r="P168" s="406"/>
      <c r="Q168" s="407" t="str">
        <f t="shared" ref="Q168:Q173" si="44">CONCATENATE(C168,F168)</f>
        <v/>
      </c>
      <c r="R168" s="391"/>
      <c r="S168" s="391"/>
      <c r="T168" s="391"/>
      <c r="U168" s="391"/>
      <c r="V168" s="391"/>
      <c r="W168" s="391"/>
      <c r="X168" s="391"/>
      <c r="Y168" s="391"/>
      <c r="Z168" s="384"/>
      <c r="AA168" s="384"/>
      <c r="AB168" s="384"/>
      <c r="AC168" s="384"/>
      <c r="AD168" s="384"/>
      <c r="AE168" s="384"/>
      <c r="AF168" s="384"/>
    </row>
    <row r="169" spans="1:32" s="410" customFormat="1" ht="27" customHeight="1">
      <c r="A169" s="406"/>
      <c r="B169" s="462"/>
      <c r="C169" s="463"/>
      <c r="D169" s="464"/>
      <c r="E169" s="465"/>
      <c r="F169" s="406"/>
      <c r="G169" s="406"/>
      <c r="H169" s="406"/>
      <c r="I169" s="406"/>
      <c r="J169" s="406"/>
      <c r="K169" s="406"/>
      <c r="L169" s="406"/>
      <c r="M169" s="406"/>
      <c r="N169" s="406"/>
      <c r="O169" s="406"/>
      <c r="P169" s="406"/>
      <c r="Q169" s="407" t="str">
        <f t="shared" si="44"/>
        <v/>
      </c>
      <c r="R169" s="391"/>
      <c r="S169" s="391"/>
      <c r="T169" s="391"/>
      <c r="U169" s="391"/>
      <c r="V169" s="391"/>
      <c r="W169" s="391"/>
      <c r="X169" s="391"/>
      <c r="Y169" s="391"/>
      <c r="Z169" s="384"/>
      <c r="AA169" s="384"/>
      <c r="AB169" s="384"/>
      <c r="AC169" s="384"/>
      <c r="AD169" s="384"/>
      <c r="AE169" s="384"/>
      <c r="AF169" s="384"/>
    </row>
    <row r="170" spans="1:32" s="410" customFormat="1" ht="27" customHeight="1">
      <c r="A170" s="406"/>
      <c r="B170" s="462"/>
      <c r="C170" s="463"/>
      <c r="D170" s="464"/>
      <c r="E170" s="465"/>
      <c r="F170" s="406"/>
      <c r="G170" s="406"/>
      <c r="H170" s="406"/>
      <c r="I170" s="406"/>
      <c r="J170" s="406"/>
      <c r="K170" s="406"/>
      <c r="L170" s="406"/>
      <c r="M170" s="406"/>
      <c r="N170" s="406"/>
      <c r="O170" s="406"/>
      <c r="P170" s="406"/>
      <c r="Q170" s="407" t="str">
        <f t="shared" si="44"/>
        <v/>
      </c>
      <c r="R170" s="417"/>
      <c r="S170" s="417"/>
      <c r="T170" s="417"/>
      <c r="U170" s="417"/>
      <c r="V170" s="417"/>
      <c r="W170" s="417"/>
      <c r="X170" s="417"/>
      <c r="Y170" s="417"/>
      <c r="Z170" s="418"/>
      <c r="AA170" s="418"/>
      <c r="AB170" s="418"/>
      <c r="AC170" s="418"/>
      <c r="AD170" s="418"/>
      <c r="AE170" s="418"/>
      <c r="AF170" s="418"/>
    </row>
    <row r="171" spans="1:32" s="410" customFormat="1" ht="27" customHeight="1">
      <c r="A171" s="406"/>
      <c r="B171" s="462"/>
      <c r="C171" s="463"/>
      <c r="D171" s="464"/>
      <c r="E171" s="465"/>
      <c r="F171" s="406"/>
      <c r="G171" s="406"/>
      <c r="H171" s="406"/>
      <c r="I171" s="406"/>
      <c r="J171" s="406"/>
      <c r="K171" s="406"/>
      <c r="L171" s="406"/>
      <c r="M171" s="406"/>
      <c r="N171" s="406"/>
      <c r="O171" s="406"/>
      <c r="P171" s="406"/>
      <c r="Q171" s="407" t="str">
        <f t="shared" si="44"/>
        <v/>
      </c>
      <c r="R171" s="391"/>
      <c r="S171" s="391"/>
      <c r="T171" s="391"/>
      <c r="U171" s="391"/>
      <c r="V171" s="391"/>
      <c r="W171" s="391"/>
      <c r="X171" s="391"/>
      <c r="Y171" s="391"/>
      <c r="Z171" s="384"/>
      <c r="AA171" s="384"/>
      <c r="AB171" s="384"/>
      <c r="AC171" s="384"/>
      <c r="AD171" s="384"/>
      <c r="AE171" s="384"/>
      <c r="AF171" s="384"/>
    </row>
    <row r="172" spans="1:32" s="410" customFormat="1" ht="27" customHeight="1">
      <c r="A172" s="406"/>
      <c r="B172" s="462"/>
      <c r="C172" s="463"/>
      <c r="D172" s="464"/>
      <c r="E172" s="465"/>
      <c r="F172" s="406"/>
      <c r="G172" s="406"/>
      <c r="H172" s="406"/>
      <c r="I172" s="406"/>
      <c r="J172" s="406"/>
      <c r="K172" s="406"/>
      <c r="L172" s="406"/>
      <c r="M172" s="406"/>
      <c r="N172" s="406"/>
      <c r="O172" s="406"/>
      <c r="P172" s="406"/>
      <c r="Q172" s="407" t="str">
        <f t="shared" si="44"/>
        <v/>
      </c>
      <c r="R172" s="391"/>
      <c r="S172" s="391"/>
      <c r="T172" s="391"/>
      <c r="U172" s="391"/>
      <c r="V172" s="391"/>
      <c r="W172" s="391"/>
      <c r="X172" s="391"/>
      <c r="Y172" s="391"/>
      <c r="Z172" s="384"/>
      <c r="AA172" s="384"/>
      <c r="AB172" s="384"/>
      <c r="AC172" s="384"/>
      <c r="AD172" s="384"/>
      <c r="AE172" s="384"/>
      <c r="AF172" s="384"/>
    </row>
    <row r="173" spans="1:32" s="410" customFormat="1" ht="27" customHeight="1">
      <c r="A173" s="406"/>
      <c r="B173" s="462"/>
      <c r="C173" s="463"/>
      <c r="D173" s="464"/>
      <c r="E173" s="465"/>
      <c r="F173" s="406"/>
      <c r="G173" s="406"/>
      <c r="H173" s="406"/>
      <c r="I173" s="406"/>
      <c r="J173" s="406"/>
      <c r="K173" s="406"/>
      <c r="L173" s="406"/>
      <c r="M173" s="406"/>
      <c r="N173" s="406"/>
      <c r="O173" s="406"/>
      <c r="P173" s="406"/>
      <c r="Q173" s="407" t="str">
        <f t="shared" si="44"/>
        <v/>
      </c>
      <c r="R173" s="391"/>
      <c r="S173" s="391"/>
      <c r="T173" s="391"/>
      <c r="U173" s="391"/>
      <c r="V173" s="391"/>
      <c r="W173" s="391"/>
      <c r="X173" s="391"/>
      <c r="Y173" s="391"/>
      <c r="Z173" s="384"/>
      <c r="AA173" s="384"/>
      <c r="AB173" s="384"/>
      <c r="AC173" s="384"/>
      <c r="AD173" s="384"/>
      <c r="AE173" s="384"/>
      <c r="AF173" s="384"/>
    </row>
    <row r="174" spans="1:32" ht="27" customHeight="1">
      <c r="A174" s="599"/>
      <c r="B174" s="757"/>
      <c r="C174" s="600"/>
      <c r="D174" s="457"/>
      <c r="E174" s="458"/>
      <c r="F174" s="459"/>
      <c r="G174" s="459"/>
      <c r="H174" s="459"/>
      <c r="I174" s="459"/>
      <c r="J174" s="459"/>
      <c r="K174" s="459"/>
      <c r="L174" s="459"/>
      <c r="M174" s="459"/>
      <c r="N174" s="459"/>
      <c r="O174" s="459"/>
      <c r="P174" s="459"/>
      <c r="Q174" s="453" t="str">
        <f t="shared" ref="Q174:Q205" si="45">CONCATENATE(C174,F174)</f>
        <v/>
      </c>
    </row>
    <row r="175" spans="1:32" s="410" customFormat="1" ht="27" customHeight="1">
      <c r="A175" s="406"/>
      <c r="B175" s="462"/>
      <c r="C175" s="463"/>
      <c r="D175" s="464"/>
      <c r="E175" s="465"/>
      <c r="F175" s="466"/>
      <c r="G175" s="466"/>
      <c r="H175" s="406"/>
      <c r="I175" s="406"/>
      <c r="J175" s="406"/>
      <c r="K175" s="406"/>
      <c r="L175" s="406"/>
      <c r="M175" s="406"/>
      <c r="N175" s="406"/>
      <c r="O175" s="406"/>
      <c r="P175" s="406"/>
      <c r="Q175" s="407" t="str">
        <f t="shared" si="45"/>
        <v/>
      </c>
      <c r="R175" s="401"/>
      <c r="S175" s="391"/>
      <c r="T175" s="391"/>
      <c r="U175" s="391"/>
      <c r="V175" s="391"/>
      <c r="W175" s="391"/>
      <c r="X175" s="391"/>
      <c r="Y175" s="402"/>
      <c r="Z175" s="384"/>
      <c r="AA175" s="384"/>
      <c r="AB175" s="384"/>
      <c r="AC175" s="384"/>
      <c r="AD175" s="384"/>
      <c r="AE175" s="384"/>
      <c r="AF175" s="384"/>
    </row>
    <row r="176" spans="1:32" s="410" customFormat="1" ht="27" customHeight="1">
      <c r="A176" s="406"/>
      <c r="B176" s="462"/>
      <c r="C176" s="463"/>
      <c r="D176" s="464"/>
      <c r="E176" s="465"/>
      <c r="F176" s="466"/>
      <c r="G176" s="406"/>
      <c r="H176" s="406"/>
      <c r="I176" s="406"/>
      <c r="J176" s="406"/>
      <c r="K176" s="406"/>
      <c r="L176" s="406"/>
      <c r="M176" s="406"/>
      <c r="N176" s="406"/>
      <c r="O176" s="406"/>
      <c r="P176" s="406"/>
      <c r="Q176" s="407" t="str">
        <f t="shared" si="45"/>
        <v/>
      </c>
      <c r="R176" s="401"/>
      <c r="S176" s="391"/>
      <c r="T176" s="391"/>
      <c r="U176" s="391"/>
      <c r="V176" s="391"/>
      <c r="W176" s="391"/>
      <c r="X176" s="391"/>
      <c r="Y176" s="402"/>
      <c r="Z176" s="384"/>
      <c r="AA176" s="384"/>
      <c r="AB176" s="384"/>
      <c r="AC176" s="384"/>
      <c r="AD176" s="384"/>
      <c r="AE176" s="384"/>
      <c r="AF176" s="384"/>
    </row>
    <row r="177" spans="1:32" s="410" customFormat="1" ht="27" customHeight="1">
      <c r="A177" s="463"/>
      <c r="B177" s="462"/>
      <c r="C177" s="463"/>
      <c r="D177" s="464"/>
      <c r="E177" s="465"/>
      <c r="F177" s="466"/>
      <c r="G177" s="406"/>
      <c r="H177" s="406"/>
      <c r="I177" s="406"/>
      <c r="J177" s="406"/>
      <c r="K177" s="406"/>
      <c r="L177" s="406"/>
      <c r="M177" s="406"/>
      <c r="N177" s="406"/>
      <c r="O177" s="406"/>
      <c r="P177" s="406"/>
      <c r="Q177" s="407" t="str">
        <f t="shared" si="45"/>
        <v/>
      </c>
      <c r="R177" s="401"/>
      <c r="S177" s="391"/>
      <c r="T177" s="391"/>
      <c r="U177" s="391"/>
      <c r="V177" s="391"/>
      <c r="W177" s="391"/>
      <c r="X177" s="391"/>
      <c r="Y177" s="402"/>
      <c r="Z177" s="384"/>
      <c r="AA177" s="384"/>
      <c r="AB177" s="384"/>
      <c r="AC177" s="384"/>
      <c r="AD177" s="384"/>
      <c r="AE177" s="384"/>
      <c r="AF177" s="384"/>
    </row>
    <row r="178" spans="1:32" s="410" customFormat="1" ht="27" customHeight="1">
      <c r="A178" s="406"/>
      <c r="B178" s="462"/>
      <c r="C178" s="463"/>
      <c r="D178" s="464"/>
      <c r="E178" s="465"/>
      <c r="F178" s="406"/>
      <c r="G178" s="406"/>
      <c r="H178" s="406"/>
      <c r="I178" s="406"/>
      <c r="J178" s="406"/>
      <c r="K178" s="406"/>
      <c r="L178" s="406"/>
      <c r="M178" s="406"/>
      <c r="N178" s="406"/>
      <c r="O178" s="406"/>
      <c r="P178" s="406"/>
      <c r="Q178" s="407" t="str">
        <f t="shared" si="45"/>
        <v/>
      </c>
      <c r="R178" s="384"/>
      <c r="S178" s="384"/>
      <c r="T178" s="384"/>
      <c r="U178" s="384"/>
      <c r="V178" s="384"/>
      <c r="W178" s="384"/>
      <c r="X178" s="384"/>
      <c r="Y178" s="384"/>
      <c r="Z178" s="384"/>
      <c r="AA178" s="384"/>
      <c r="AB178" s="384"/>
      <c r="AC178" s="384"/>
      <c r="AD178" s="384"/>
      <c r="AE178" s="384"/>
      <c r="AF178" s="384"/>
    </row>
    <row r="179" spans="1:32" s="410" customFormat="1" ht="27" customHeight="1">
      <c r="A179" s="406"/>
      <c r="B179" s="462"/>
      <c r="C179" s="463"/>
      <c r="D179" s="464"/>
      <c r="E179" s="465"/>
      <c r="F179" s="406"/>
      <c r="G179" s="406"/>
      <c r="H179" s="406"/>
      <c r="I179" s="406"/>
      <c r="J179" s="406"/>
      <c r="K179" s="406"/>
      <c r="L179" s="406"/>
      <c r="M179" s="406"/>
      <c r="N179" s="406"/>
      <c r="O179" s="406"/>
      <c r="P179" s="406"/>
      <c r="Q179" s="407" t="str">
        <f t="shared" si="45"/>
        <v/>
      </c>
      <c r="R179" s="384"/>
      <c r="S179" s="384"/>
      <c r="T179" s="384"/>
      <c r="U179" s="384"/>
      <c r="V179" s="384"/>
      <c r="W179" s="384"/>
      <c r="X179" s="384"/>
      <c r="Y179" s="384"/>
      <c r="Z179" s="384"/>
      <c r="AA179" s="384"/>
      <c r="AB179" s="384"/>
      <c r="AC179" s="384"/>
      <c r="AD179" s="384"/>
      <c r="AE179" s="384"/>
      <c r="AF179" s="384"/>
    </row>
    <row r="180" spans="1:32" s="410" customFormat="1" ht="27" customHeight="1">
      <c r="A180" s="406"/>
      <c r="B180" s="462"/>
      <c r="C180" s="463"/>
      <c r="D180" s="464"/>
      <c r="E180" s="465"/>
      <c r="F180" s="406"/>
      <c r="G180" s="406"/>
      <c r="H180" s="406"/>
      <c r="I180" s="406"/>
      <c r="J180" s="406"/>
      <c r="K180" s="406"/>
      <c r="L180" s="406"/>
      <c r="M180" s="406"/>
      <c r="N180" s="406"/>
      <c r="O180" s="406"/>
      <c r="P180" s="406"/>
      <c r="Q180" s="407" t="str">
        <f t="shared" si="45"/>
        <v/>
      </c>
      <c r="R180" s="384"/>
      <c r="S180" s="384"/>
      <c r="T180" s="384"/>
      <c r="U180" s="384"/>
      <c r="V180" s="384"/>
      <c r="W180" s="384"/>
      <c r="X180" s="384"/>
      <c r="Y180" s="384"/>
      <c r="Z180" s="384"/>
      <c r="AA180" s="384"/>
      <c r="AB180" s="384"/>
      <c r="AC180" s="384"/>
      <c r="AD180" s="384"/>
      <c r="AE180" s="384"/>
      <c r="AF180" s="384"/>
    </row>
    <row r="181" spans="1:32" s="410" customFormat="1" ht="27" customHeight="1">
      <c r="A181" s="406"/>
      <c r="B181" s="462"/>
      <c r="C181" s="463"/>
      <c r="D181" s="464"/>
      <c r="E181" s="465"/>
      <c r="F181" s="406"/>
      <c r="G181" s="406"/>
      <c r="H181" s="406"/>
      <c r="I181" s="406"/>
      <c r="J181" s="406"/>
      <c r="K181" s="406"/>
      <c r="L181" s="406"/>
      <c r="M181" s="406"/>
      <c r="N181" s="406"/>
      <c r="O181" s="406"/>
      <c r="P181" s="406"/>
      <c r="Q181" s="407" t="str">
        <f t="shared" si="45"/>
        <v/>
      </c>
      <c r="R181" s="384"/>
      <c r="S181" s="384"/>
      <c r="T181" s="384"/>
      <c r="U181" s="384"/>
      <c r="V181" s="384"/>
      <c r="W181" s="384"/>
      <c r="X181" s="384"/>
      <c r="Y181" s="384"/>
      <c r="Z181" s="384"/>
      <c r="AA181" s="384"/>
      <c r="AB181" s="384"/>
      <c r="AC181" s="384"/>
      <c r="AD181" s="384"/>
      <c r="AE181" s="384"/>
      <c r="AF181" s="384"/>
    </row>
    <row r="182" spans="1:32" s="410" customFormat="1" ht="27" customHeight="1">
      <c r="A182" s="406"/>
      <c r="B182" s="462"/>
      <c r="C182" s="463"/>
      <c r="D182" s="464"/>
      <c r="E182" s="465"/>
      <c r="F182" s="406"/>
      <c r="G182" s="406"/>
      <c r="H182" s="406"/>
      <c r="I182" s="406"/>
      <c r="J182" s="406"/>
      <c r="K182" s="406"/>
      <c r="L182" s="406"/>
      <c r="M182" s="406"/>
      <c r="N182" s="406"/>
      <c r="O182" s="406"/>
      <c r="P182" s="406"/>
      <c r="Q182" s="407" t="str">
        <f t="shared" si="45"/>
        <v/>
      </c>
      <c r="R182" s="384"/>
      <c r="S182" s="384"/>
      <c r="T182" s="384"/>
      <c r="U182" s="384"/>
      <c r="V182" s="384"/>
      <c r="W182" s="384"/>
      <c r="X182" s="384"/>
      <c r="Y182" s="384"/>
      <c r="Z182" s="384"/>
      <c r="AA182" s="384"/>
      <c r="AB182" s="384"/>
      <c r="AC182" s="384"/>
      <c r="AD182" s="384"/>
      <c r="AE182" s="384"/>
      <c r="AF182" s="384"/>
    </row>
    <row r="183" spans="1:32" s="410" customFormat="1" ht="27" customHeight="1">
      <c r="A183" s="406"/>
      <c r="B183" s="462"/>
      <c r="C183" s="463"/>
      <c r="D183" s="464"/>
      <c r="E183" s="465"/>
      <c r="F183" s="466"/>
      <c r="G183" s="406"/>
      <c r="H183" s="406"/>
      <c r="I183" s="406"/>
      <c r="J183" s="406"/>
      <c r="K183" s="406"/>
      <c r="L183" s="406"/>
      <c r="M183" s="406"/>
      <c r="N183" s="406"/>
      <c r="O183" s="406"/>
      <c r="P183" s="406"/>
      <c r="Q183" s="407" t="str">
        <f t="shared" si="45"/>
        <v/>
      </c>
      <c r="R183" s="384"/>
      <c r="S183" s="384"/>
      <c r="T183" s="384"/>
      <c r="U183" s="384"/>
      <c r="V183" s="384"/>
      <c r="W183" s="384"/>
      <c r="X183" s="384"/>
      <c r="Y183" s="384"/>
      <c r="Z183" s="384"/>
      <c r="AA183" s="384"/>
      <c r="AB183" s="384"/>
      <c r="AC183" s="384"/>
      <c r="AD183" s="384"/>
      <c r="AE183" s="384"/>
      <c r="AF183" s="384"/>
    </row>
    <row r="184" spans="1:32" s="410" customFormat="1" ht="27" customHeight="1">
      <c r="A184" s="406"/>
      <c r="B184" s="462"/>
      <c r="C184" s="463"/>
      <c r="D184" s="464"/>
      <c r="E184" s="465"/>
      <c r="F184" s="406"/>
      <c r="G184" s="425"/>
      <c r="H184" s="406"/>
      <c r="I184" s="406"/>
      <c r="J184" s="406"/>
      <c r="K184" s="406"/>
      <c r="L184" s="406"/>
      <c r="M184" s="406"/>
      <c r="N184" s="406"/>
      <c r="O184" s="406"/>
      <c r="P184" s="406"/>
      <c r="Q184" s="407" t="str">
        <f t="shared" si="45"/>
        <v/>
      </c>
      <c r="R184" s="384"/>
      <c r="S184" s="384"/>
      <c r="T184" s="384"/>
      <c r="U184" s="384"/>
      <c r="V184" s="384"/>
      <c r="W184" s="384"/>
      <c r="X184" s="384"/>
      <c r="Y184" s="384"/>
      <c r="Z184" s="384"/>
      <c r="AA184" s="384"/>
      <c r="AB184" s="384"/>
      <c r="AC184" s="384"/>
      <c r="AD184" s="384"/>
      <c r="AE184" s="384"/>
      <c r="AF184" s="384"/>
    </row>
    <row r="185" spans="1:32" s="410" customFormat="1" ht="27" customHeight="1">
      <c r="A185" s="406"/>
      <c r="B185" s="462"/>
      <c r="C185" s="463"/>
      <c r="D185" s="464"/>
      <c r="E185" s="465"/>
      <c r="F185" s="466"/>
      <c r="G185" s="406"/>
      <c r="H185" s="406"/>
      <c r="I185" s="406"/>
      <c r="J185" s="406"/>
      <c r="K185" s="406"/>
      <c r="L185" s="406"/>
      <c r="M185" s="406"/>
      <c r="N185" s="406"/>
      <c r="O185" s="406"/>
      <c r="P185" s="406"/>
      <c r="Q185" s="407" t="str">
        <f t="shared" si="45"/>
        <v/>
      </c>
      <c r="R185" s="384"/>
      <c r="S185" s="384"/>
      <c r="T185" s="384"/>
      <c r="U185" s="384"/>
      <c r="V185" s="384"/>
      <c r="W185" s="384"/>
      <c r="X185" s="384"/>
      <c r="Y185" s="384"/>
      <c r="Z185" s="384"/>
      <c r="AA185" s="384"/>
      <c r="AB185" s="384"/>
      <c r="AC185" s="384"/>
      <c r="AD185" s="384"/>
      <c r="AE185" s="384"/>
      <c r="AF185" s="384"/>
    </row>
    <row r="186" spans="1:32" s="410" customFormat="1" ht="27" customHeight="1">
      <c r="A186" s="406"/>
      <c r="B186" s="462"/>
      <c r="C186" s="463"/>
      <c r="D186" s="464"/>
      <c r="E186" s="465"/>
      <c r="F186" s="406"/>
      <c r="G186" s="425"/>
      <c r="H186" s="406"/>
      <c r="I186" s="406"/>
      <c r="J186" s="406"/>
      <c r="K186" s="406"/>
      <c r="L186" s="406"/>
      <c r="M186" s="406"/>
      <c r="N186" s="406"/>
      <c r="O186" s="406"/>
      <c r="P186" s="406"/>
      <c r="Q186" s="407" t="str">
        <f t="shared" si="45"/>
        <v/>
      </c>
      <c r="R186" s="384"/>
      <c r="S186" s="384"/>
      <c r="T186" s="384"/>
      <c r="U186" s="384"/>
      <c r="V186" s="384"/>
      <c r="W186" s="384"/>
      <c r="X186" s="384"/>
      <c r="Y186" s="384"/>
      <c r="Z186" s="384"/>
      <c r="AA186" s="384"/>
      <c r="AB186" s="384"/>
      <c r="AC186" s="384"/>
      <c r="AD186" s="384"/>
      <c r="AE186" s="384"/>
      <c r="AF186" s="384"/>
    </row>
    <row r="187" spans="1:32" s="410" customFormat="1" ht="27" customHeight="1">
      <c r="A187" s="406"/>
      <c r="B187" s="462"/>
      <c r="C187" s="463"/>
      <c r="D187" s="464"/>
      <c r="E187" s="465"/>
      <c r="F187" s="406"/>
      <c r="G187" s="406"/>
      <c r="H187" s="406"/>
      <c r="I187" s="406"/>
      <c r="J187" s="406"/>
      <c r="K187" s="406"/>
      <c r="L187" s="406"/>
      <c r="M187" s="406"/>
      <c r="N187" s="406"/>
      <c r="O187" s="406"/>
      <c r="P187" s="406"/>
      <c r="Q187" s="407" t="str">
        <f t="shared" si="45"/>
        <v/>
      </c>
      <c r="R187" s="384"/>
      <c r="S187" s="384"/>
      <c r="T187" s="384"/>
      <c r="U187" s="384"/>
      <c r="V187" s="384"/>
      <c r="W187" s="384"/>
      <c r="X187" s="384"/>
      <c r="Y187" s="384"/>
      <c r="Z187" s="384"/>
      <c r="AA187" s="384"/>
      <c r="AB187" s="384"/>
      <c r="AC187" s="384"/>
      <c r="AD187" s="384"/>
      <c r="AE187" s="384"/>
      <c r="AF187" s="384"/>
    </row>
    <row r="188" spans="1:32" s="410" customFormat="1" ht="27" customHeight="1">
      <c r="A188" s="406"/>
      <c r="B188" s="462"/>
      <c r="C188" s="463"/>
      <c r="D188" s="464"/>
      <c r="E188" s="465"/>
      <c r="F188" s="406"/>
      <c r="G188" s="406"/>
      <c r="H188" s="406"/>
      <c r="I188" s="406"/>
      <c r="J188" s="406"/>
      <c r="K188" s="406"/>
      <c r="L188" s="406"/>
      <c r="M188" s="406"/>
      <c r="N188" s="406"/>
      <c r="O188" s="406"/>
      <c r="P188" s="406"/>
      <c r="Q188" s="407" t="str">
        <f t="shared" si="45"/>
        <v/>
      </c>
      <c r="R188" s="384"/>
      <c r="S188" s="384"/>
      <c r="T188" s="384"/>
      <c r="U188" s="384"/>
      <c r="V188" s="384"/>
      <c r="W188" s="384"/>
      <c r="X188" s="384"/>
      <c r="Y188" s="384"/>
      <c r="Z188" s="384"/>
      <c r="AA188" s="384"/>
      <c r="AB188" s="384"/>
      <c r="AC188" s="384"/>
      <c r="AD188" s="384"/>
      <c r="AE188" s="384"/>
      <c r="AF188" s="384"/>
    </row>
    <row r="189" spans="1:32" s="410" customFormat="1" ht="27" customHeight="1">
      <c r="A189" s="406"/>
      <c r="B189" s="462"/>
      <c r="C189" s="463"/>
      <c r="D189" s="464"/>
      <c r="E189" s="465"/>
      <c r="F189" s="406"/>
      <c r="G189" s="406"/>
      <c r="H189" s="406"/>
      <c r="I189" s="406"/>
      <c r="J189" s="406"/>
      <c r="K189" s="406"/>
      <c r="L189" s="406"/>
      <c r="M189" s="406"/>
      <c r="N189" s="406"/>
      <c r="O189" s="406"/>
      <c r="P189" s="406"/>
      <c r="Q189" s="407" t="str">
        <f t="shared" si="45"/>
        <v/>
      </c>
      <c r="R189" s="384"/>
      <c r="S189" s="384"/>
      <c r="T189" s="384"/>
      <c r="U189" s="384"/>
      <c r="V189" s="384"/>
      <c r="W189" s="384"/>
      <c r="X189" s="384"/>
      <c r="Y189" s="384"/>
      <c r="Z189" s="384"/>
      <c r="AA189" s="384"/>
      <c r="AB189" s="384"/>
      <c r="AC189" s="384"/>
      <c r="AD189" s="384"/>
      <c r="AE189" s="384"/>
      <c r="AF189" s="384"/>
    </row>
    <row r="190" spans="1:32" s="410" customFormat="1" ht="27" customHeight="1">
      <c r="A190" s="406"/>
      <c r="B190" s="462"/>
      <c r="C190" s="463"/>
      <c r="D190" s="464"/>
      <c r="E190" s="465"/>
      <c r="F190" s="406"/>
      <c r="G190" s="406"/>
      <c r="H190" s="406"/>
      <c r="I190" s="406"/>
      <c r="J190" s="406"/>
      <c r="K190" s="406"/>
      <c r="L190" s="406"/>
      <c r="M190" s="406"/>
      <c r="N190" s="406"/>
      <c r="O190" s="406"/>
      <c r="P190" s="406"/>
      <c r="Q190" s="407" t="str">
        <f t="shared" si="45"/>
        <v/>
      </c>
      <c r="R190" s="384"/>
      <c r="S190" s="384"/>
      <c r="T190" s="384"/>
      <c r="U190" s="384"/>
      <c r="V190" s="384"/>
      <c r="W190" s="384"/>
      <c r="X190" s="384"/>
      <c r="Y190" s="384"/>
      <c r="Z190" s="384"/>
      <c r="AA190" s="384"/>
      <c r="AB190" s="384"/>
      <c r="AC190" s="384"/>
      <c r="AD190" s="384"/>
      <c r="AE190" s="384"/>
      <c r="AF190" s="384"/>
    </row>
    <row r="191" spans="1:32" s="410" customFormat="1" ht="27" customHeight="1">
      <c r="A191" s="406"/>
      <c r="B191" s="462"/>
      <c r="C191" s="463"/>
      <c r="D191" s="464"/>
      <c r="E191" s="465"/>
      <c r="F191" s="406"/>
      <c r="G191" s="425"/>
      <c r="H191" s="406"/>
      <c r="I191" s="406"/>
      <c r="J191" s="406"/>
      <c r="K191" s="406"/>
      <c r="L191" s="406"/>
      <c r="M191" s="406"/>
      <c r="N191" s="406"/>
      <c r="O191" s="406"/>
      <c r="P191" s="406"/>
      <c r="Q191" s="407" t="str">
        <f t="shared" si="45"/>
        <v/>
      </c>
      <c r="R191" s="384"/>
      <c r="S191" s="384"/>
      <c r="T191" s="384"/>
      <c r="U191" s="384"/>
      <c r="V191" s="384"/>
      <c r="W191" s="384"/>
      <c r="X191" s="384"/>
      <c r="Y191" s="384"/>
      <c r="Z191" s="384"/>
      <c r="AA191" s="384"/>
      <c r="AB191" s="384"/>
      <c r="AC191" s="384"/>
      <c r="AD191" s="384"/>
      <c r="AE191" s="384"/>
      <c r="AF191" s="384"/>
    </row>
    <row r="192" spans="1:32" s="410" customFormat="1" ht="27" customHeight="1">
      <c r="A192" s="406"/>
      <c r="B192" s="462"/>
      <c r="C192" s="463"/>
      <c r="D192" s="464"/>
      <c r="E192" s="465"/>
      <c r="F192" s="406"/>
      <c r="G192" s="406"/>
      <c r="H192" s="406"/>
      <c r="I192" s="406"/>
      <c r="J192" s="406"/>
      <c r="K192" s="406"/>
      <c r="L192" s="406"/>
      <c r="M192" s="406"/>
      <c r="N192" s="406"/>
      <c r="O192" s="406"/>
      <c r="P192" s="406"/>
      <c r="Q192" s="407" t="str">
        <f t="shared" si="45"/>
        <v/>
      </c>
      <c r="R192" s="384"/>
      <c r="S192" s="384"/>
      <c r="T192" s="384"/>
      <c r="U192" s="384"/>
      <c r="V192" s="384"/>
      <c r="W192" s="384"/>
      <c r="X192" s="384"/>
      <c r="Y192" s="384"/>
      <c r="Z192" s="384"/>
      <c r="AA192" s="384"/>
      <c r="AB192" s="384"/>
      <c r="AC192" s="384"/>
      <c r="AD192" s="384"/>
      <c r="AE192" s="384"/>
      <c r="AF192" s="384"/>
    </row>
    <row r="193" spans="1:32" s="410" customFormat="1" ht="27" customHeight="1">
      <c r="A193" s="406"/>
      <c r="B193" s="462"/>
      <c r="C193" s="463"/>
      <c r="D193" s="464"/>
      <c r="E193" s="465"/>
      <c r="F193" s="406"/>
      <c r="G193" s="406"/>
      <c r="H193" s="406"/>
      <c r="I193" s="406"/>
      <c r="J193" s="406"/>
      <c r="K193" s="406"/>
      <c r="L193" s="406"/>
      <c r="M193" s="406"/>
      <c r="N193" s="406"/>
      <c r="O193" s="406"/>
      <c r="P193" s="406"/>
      <c r="Q193" s="407" t="str">
        <f t="shared" si="45"/>
        <v/>
      </c>
      <c r="R193" s="384"/>
      <c r="S193" s="384"/>
      <c r="T193" s="384"/>
      <c r="U193" s="384"/>
      <c r="V193" s="384"/>
      <c r="W193" s="384"/>
      <c r="X193" s="384"/>
      <c r="Y193" s="384"/>
      <c r="Z193" s="384"/>
      <c r="AA193" s="384"/>
      <c r="AB193" s="384"/>
      <c r="AC193" s="384"/>
      <c r="AD193" s="384"/>
      <c r="AE193" s="384"/>
      <c r="AF193" s="384"/>
    </row>
    <row r="194" spans="1:32" s="410" customFormat="1" ht="27" customHeight="1">
      <c r="A194" s="406"/>
      <c r="B194" s="462"/>
      <c r="C194" s="463"/>
      <c r="D194" s="464"/>
      <c r="E194" s="465"/>
      <c r="F194" s="406"/>
      <c r="G194" s="406"/>
      <c r="H194" s="406"/>
      <c r="I194" s="406"/>
      <c r="J194" s="406"/>
      <c r="K194" s="406"/>
      <c r="L194" s="406"/>
      <c r="M194" s="406"/>
      <c r="N194" s="406"/>
      <c r="O194" s="406"/>
      <c r="P194" s="406"/>
      <c r="Q194" s="407" t="str">
        <f t="shared" si="45"/>
        <v/>
      </c>
      <c r="R194" s="384"/>
      <c r="S194" s="384"/>
      <c r="T194" s="384"/>
      <c r="U194" s="384"/>
      <c r="V194" s="384"/>
      <c r="W194" s="384"/>
      <c r="X194" s="384"/>
      <c r="Y194" s="384"/>
      <c r="Z194" s="384"/>
      <c r="AA194" s="384"/>
      <c r="AB194" s="384"/>
      <c r="AC194" s="384"/>
      <c r="AD194" s="384"/>
      <c r="AE194" s="384"/>
      <c r="AF194" s="384"/>
    </row>
    <row r="195" spans="1:32" ht="27" customHeight="1">
      <c r="A195" s="599"/>
      <c r="B195" s="757"/>
      <c r="C195" s="600"/>
      <c r="D195" s="457"/>
      <c r="E195" s="458"/>
      <c r="F195" s="459"/>
      <c r="G195" s="459"/>
      <c r="H195" s="459"/>
      <c r="I195" s="459"/>
      <c r="J195" s="459"/>
      <c r="K195" s="459"/>
      <c r="L195" s="459"/>
      <c r="M195" s="459"/>
      <c r="N195" s="459"/>
      <c r="O195" s="459"/>
      <c r="P195" s="459"/>
      <c r="Q195" s="453" t="str">
        <f t="shared" si="45"/>
        <v/>
      </c>
    </row>
    <row r="196" spans="1:32" s="410" customFormat="1" ht="27" customHeight="1">
      <c r="A196" s="406"/>
      <c r="B196" s="462"/>
      <c r="C196" s="463"/>
      <c r="D196" s="464"/>
      <c r="E196" s="465"/>
      <c r="F196" s="406"/>
      <c r="G196" s="425"/>
      <c r="H196" s="406"/>
      <c r="I196" s="406"/>
      <c r="J196" s="406"/>
      <c r="K196" s="406"/>
      <c r="L196" s="406"/>
      <c r="M196" s="406"/>
      <c r="N196" s="406"/>
      <c r="O196" s="406"/>
      <c r="P196" s="406"/>
      <c r="Q196" s="407" t="str">
        <f t="shared" si="45"/>
        <v/>
      </c>
      <c r="R196" s="384"/>
      <c r="S196" s="384"/>
      <c r="T196" s="384"/>
      <c r="U196" s="384"/>
      <c r="V196" s="384"/>
      <c r="W196" s="384"/>
      <c r="X196" s="384"/>
      <c r="Y196" s="384"/>
      <c r="Z196" s="384"/>
      <c r="AA196" s="384"/>
      <c r="AB196" s="384"/>
      <c r="AC196" s="384"/>
      <c r="AD196" s="384"/>
      <c r="AE196" s="384"/>
      <c r="AF196" s="384"/>
    </row>
    <row r="197" spans="1:32" s="410" customFormat="1" ht="27" customHeight="1">
      <c r="A197" s="406"/>
      <c r="B197" s="462"/>
      <c r="C197" s="463"/>
      <c r="D197" s="464"/>
      <c r="E197" s="465"/>
      <c r="F197" s="406"/>
      <c r="G197" s="406"/>
      <c r="H197" s="406"/>
      <c r="I197" s="406"/>
      <c r="J197" s="406"/>
      <c r="K197" s="406"/>
      <c r="L197" s="406"/>
      <c r="M197" s="406"/>
      <c r="N197" s="406"/>
      <c r="O197" s="406"/>
      <c r="P197" s="406"/>
      <c r="Q197" s="407" t="str">
        <f t="shared" si="45"/>
        <v/>
      </c>
      <c r="R197" s="384"/>
      <c r="S197" s="384"/>
      <c r="T197" s="384"/>
      <c r="U197" s="384"/>
      <c r="V197" s="384"/>
      <c r="W197" s="384"/>
      <c r="X197" s="384"/>
      <c r="Y197" s="384"/>
      <c r="Z197" s="384"/>
      <c r="AA197" s="384"/>
      <c r="AB197" s="384"/>
      <c r="AC197" s="384"/>
      <c r="AD197" s="384"/>
      <c r="AE197" s="384"/>
      <c r="AF197" s="384"/>
    </row>
    <row r="198" spans="1:32" s="410" customFormat="1" ht="27" customHeight="1">
      <c r="A198" s="406"/>
      <c r="B198" s="462"/>
      <c r="C198" s="463"/>
      <c r="D198" s="464"/>
      <c r="E198" s="465"/>
      <c r="F198" s="406"/>
      <c r="G198" s="425"/>
      <c r="H198" s="406"/>
      <c r="I198" s="406"/>
      <c r="J198" s="406"/>
      <c r="K198" s="406"/>
      <c r="L198" s="406"/>
      <c r="M198" s="406"/>
      <c r="N198" s="406"/>
      <c r="O198" s="406"/>
      <c r="P198" s="406"/>
      <c r="Q198" s="407" t="str">
        <f t="shared" si="45"/>
        <v/>
      </c>
      <c r="R198" s="384"/>
      <c r="S198" s="384"/>
      <c r="T198" s="384"/>
      <c r="U198" s="384"/>
      <c r="V198" s="384"/>
      <c r="W198" s="384"/>
      <c r="X198" s="384"/>
      <c r="Y198" s="384"/>
      <c r="Z198" s="384"/>
      <c r="AA198" s="384"/>
      <c r="AB198" s="384"/>
      <c r="AC198" s="384"/>
      <c r="AD198" s="384"/>
      <c r="AE198" s="384"/>
      <c r="AF198" s="384"/>
    </row>
    <row r="199" spans="1:32" s="410" customFormat="1" ht="27" customHeight="1">
      <c r="A199" s="406"/>
      <c r="B199" s="462"/>
      <c r="C199" s="463"/>
      <c r="D199" s="464"/>
      <c r="E199" s="465"/>
      <c r="F199" s="406"/>
      <c r="G199" s="467"/>
      <c r="H199" s="406"/>
      <c r="I199" s="406"/>
      <c r="J199" s="406"/>
      <c r="K199" s="406"/>
      <c r="L199" s="406"/>
      <c r="M199" s="406"/>
      <c r="N199" s="406"/>
      <c r="O199" s="406"/>
      <c r="P199" s="406"/>
      <c r="Q199" s="407" t="str">
        <f t="shared" si="45"/>
        <v/>
      </c>
      <c r="R199" s="384"/>
      <c r="S199" s="384"/>
      <c r="T199" s="384"/>
      <c r="U199" s="384"/>
      <c r="V199" s="384"/>
      <c r="W199" s="384"/>
      <c r="X199" s="384"/>
      <c r="Y199" s="384"/>
      <c r="Z199" s="384"/>
      <c r="AA199" s="384"/>
      <c r="AB199" s="384"/>
      <c r="AC199" s="384"/>
      <c r="AD199" s="384"/>
      <c r="AE199" s="384"/>
      <c r="AF199" s="384"/>
    </row>
    <row r="200" spans="1:32" s="410" customFormat="1" ht="27" customHeight="1">
      <c r="A200" s="406"/>
      <c r="B200" s="462"/>
      <c r="C200" s="463"/>
      <c r="D200" s="464"/>
      <c r="E200" s="465"/>
      <c r="F200" s="406"/>
      <c r="G200" s="406"/>
      <c r="H200" s="406"/>
      <c r="I200" s="406"/>
      <c r="J200" s="406"/>
      <c r="K200" s="406"/>
      <c r="L200" s="406"/>
      <c r="M200" s="406"/>
      <c r="N200" s="406"/>
      <c r="O200" s="406"/>
      <c r="P200" s="406"/>
      <c r="Q200" s="407" t="str">
        <f t="shared" si="45"/>
        <v/>
      </c>
      <c r="R200" s="384"/>
      <c r="S200" s="384"/>
      <c r="T200" s="384"/>
      <c r="U200" s="384"/>
      <c r="V200" s="384"/>
      <c r="W200" s="384"/>
      <c r="X200" s="384"/>
      <c r="Y200" s="384"/>
      <c r="Z200" s="384"/>
      <c r="AA200" s="384"/>
      <c r="AB200" s="384"/>
      <c r="AC200" s="384"/>
      <c r="AD200" s="384"/>
      <c r="AE200" s="384"/>
      <c r="AF200" s="384"/>
    </row>
    <row r="201" spans="1:32" s="410" customFormat="1" ht="27" customHeight="1">
      <c r="A201" s="406"/>
      <c r="B201" s="462"/>
      <c r="C201" s="463"/>
      <c r="D201" s="464"/>
      <c r="E201" s="465"/>
      <c r="F201" s="406"/>
      <c r="G201" s="406"/>
      <c r="H201" s="406"/>
      <c r="I201" s="406"/>
      <c r="J201" s="406"/>
      <c r="K201" s="406"/>
      <c r="L201" s="406"/>
      <c r="M201" s="406"/>
      <c r="N201" s="406"/>
      <c r="O201" s="406"/>
      <c r="P201" s="406"/>
      <c r="Q201" s="407" t="str">
        <f t="shared" si="45"/>
        <v/>
      </c>
      <c r="R201" s="384"/>
      <c r="S201" s="384"/>
      <c r="T201" s="384"/>
      <c r="U201" s="384"/>
      <c r="V201" s="384"/>
      <c r="W201" s="384"/>
      <c r="X201" s="384"/>
      <c r="Y201" s="384"/>
      <c r="Z201" s="384"/>
      <c r="AA201" s="384"/>
      <c r="AB201" s="384"/>
      <c r="AC201" s="384"/>
      <c r="AD201" s="384"/>
      <c r="AE201" s="384"/>
      <c r="AF201" s="384"/>
    </row>
    <row r="202" spans="1:32" s="410" customFormat="1" ht="27" customHeight="1">
      <c r="A202" s="406"/>
      <c r="B202" s="462"/>
      <c r="C202" s="463"/>
      <c r="D202" s="464"/>
      <c r="E202" s="465"/>
      <c r="F202" s="406"/>
      <c r="G202" s="406"/>
      <c r="H202" s="406"/>
      <c r="I202" s="406"/>
      <c r="J202" s="406"/>
      <c r="K202" s="406"/>
      <c r="L202" s="406"/>
      <c r="M202" s="406"/>
      <c r="N202" s="406"/>
      <c r="O202" s="406"/>
      <c r="P202" s="406"/>
      <c r="Q202" s="407" t="str">
        <f t="shared" si="45"/>
        <v/>
      </c>
      <c r="R202" s="384"/>
      <c r="S202" s="384"/>
      <c r="T202" s="384"/>
      <c r="U202" s="384"/>
      <c r="V202" s="384"/>
      <c r="W202" s="384"/>
      <c r="X202" s="384"/>
      <c r="Y202" s="384"/>
      <c r="Z202" s="384"/>
      <c r="AA202" s="384"/>
      <c r="AB202" s="384"/>
      <c r="AC202" s="384"/>
      <c r="AD202" s="384"/>
      <c r="AE202" s="384"/>
      <c r="AF202" s="384"/>
    </row>
    <row r="203" spans="1:32" s="410" customFormat="1" ht="27" customHeight="1">
      <c r="A203" s="406"/>
      <c r="B203" s="462"/>
      <c r="C203" s="463"/>
      <c r="D203" s="464"/>
      <c r="E203" s="465"/>
      <c r="F203" s="406"/>
      <c r="G203" s="406"/>
      <c r="H203" s="406"/>
      <c r="I203" s="406"/>
      <c r="J203" s="406"/>
      <c r="K203" s="406"/>
      <c r="L203" s="406"/>
      <c r="M203" s="406"/>
      <c r="N203" s="406"/>
      <c r="O203" s="406"/>
      <c r="P203" s="406"/>
      <c r="Q203" s="407" t="str">
        <f t="shared" si="45"/>
        <v/>
      </c>
      <c r="R203" s="384"/>
      <c r="S203" s="384"/>
      <c r="T203" s="384"/>
      <c r="U203" s="384"/>
      <c r="V203" s="384"/>
      <c r="W203" s="384"/>
      <c r="X203" s="384"/>
      <c r="Y203" s="384"/>
      <c r="Z203" s="384"/>
      <c r="AA203" s="384"/>
      <c r="AB203" s="384"/>
      <c r="AC203" s="384"/>
      <c r="AD203" s="384"/>
      <c r="AE203" s="384"/>
      <c r="AF203" s="384"/>
    </row>
    <row r="204" spans="1:32" s="410" customFormat="1" ht="27" customHeight="1">
      <c r="A204" s="406"/>
      <c r="B204" s="462"/>
      <c r="C204" s="463"/>
      <c r="D204" s="464"/>
      <c r="E204" s="465"/>
      <c r="F204" s="406"/>
      <c r="G204" s="406"/>
      <c r="H204" s="406"/>
      <c r="I204" s="406"/>
      <c r="J204" s="406"/>
      <c r="K204" s="406"/>
      <c r="L204" s="406"/>
      <c r="M204" s="406"/>
      <c r="N204" s="406"/>
      <c r="O204" s="406"/>
      <c r="P204" s="406"/>
      <c r="Q204" s="407" t="str">
        <f t="shared" si="45"/>
        <v/>
      </c>
      <c r="R204" s="384"/>
      <c r="S204" s="384"/>
      <c r="T204" s="384"/>
      <c r="U204" s="384"/>
      <c r="V204" s="384"/>
      <c r="W204" s="384"/>
      <c r="X204" s="384"/>
      <c r="Y204" s="384"/>
      <c r="Z204" s="384"/>
      <c r="AA204" s="384"/>
      <c r="AB204" s="384"/>
      <c r="AC204" s="384"/>
      <c r="AD204" s="384"/>
      <c r="AE204" s="384"/>
      <c r="AF204" s="384"/>
    </row>
    <row r="205" spans="1:32" s="410" customFormat="1" ht="27" customHeight="1">
      <c r="A205" s="406"/>
      <c r="B205" s="462"/>
      <c r="C205" s="463"/>
      <c r="D205" s="464"/>
      <c r="E205" s="465"/>
      <c r="F205" s="406"/>
      <c r="G205" s="406"/>
      <c r="H205" s="406"/>
      <c r="I205" s="406"/>
      <c r="J205" s="406"/>
      <c r="K205" s="406"/>
      <c r="L205" s="406"/>
      <c r="M205" s="406"/>
      <c r="N205" s="406"/>
      <c r="O205" s="406"/>
      <c r="P205" s="406"/>
      <c r="Q205" s="407" t="str">
        <f t="shared" si="45"/>
        <v/>
      </c>
      <c r="R205" s="384"/>
      <c r="S205" s="384"/>
      <c r="T205" s="384"/>
      <c r="U205" s="384"/>
      <c r="V205" s="384"/>
      <c r="W205" s="384"/>
      <c r="X205" s="384"/>
      <c r="Y205" s="384"/>
      <c r="Z205" s="384"/>
      <c r="AA205" s="384"/>
      <c r="AB205" s="384"/>
      <c r="AC205" s="384"/>
      <c r="AD205" s="384"/>
      <c r="AE205" s="384"/>
      <c r="AF205" s="384"/>
    </row>
    <row r="206" spans="1:32" s="410" customFormat="1" ht="27" customHeight="1">
      <c r="A206" s="406"/>
      <c r="B206" s="462"/>
      <c r="C206" s="463"/>
      <c r="D206" s="464"/>
      <c r="E206" s="465"/>
      <c r="F206" s="406"/>
      <c r="G206" s="406"/>
      <c r="H206" s="406"/>
      <c r="I206" s="406"/>
      <c r="J206" s="406"/>
      <c r="K206" s="406"/>
      <c r="L206" s="406"/>
      <c r="M206" s="406"/>
      <c r="N206" s="406"/>
      <c r="O206" s="406"/>
      <c r="P206" s="406"/>
      <c r="Q206" s="407" t="str">
        <f t="shared" ref="Q206:Q237" si="46">CONCATENATE(C206,F206)</f>
        <v/>
      </c>
      <c r="R206" s="384"/>
      <c r="S206" s="384"/>
      <c r="T206" s="384"/>
      <c r="U206" s="384"/>
      <c r="V206" s="384"/>
      <c r="W206" s="384"/>
      <c r="X206" s="384"/>
      <c r="Y206" s="384"/>
      <c r="Z206" s="384"/>
      <c r="AA206" s="384"/>
      <c r="AB206" s="384"/>
      <c r="AC206" s="384"/>
      <c r="AD206" s="384"/>
      <c r="AE206" s="384"/>
      <c r="AF206" s="384"/>
    </row>
    <row r="207" spans="1:32" s="410" customFormat="1" ht="27" customHeight="1">
      <c r="A207" s="406"/>
      <c r="B207" s="462"/>
      <c r="C207" s="463"/>
      <c r="D207" s="464"/>
      <c r="E207" s="465"/>
      <c r="F207" s="406"/>
      <c r="G207" s="406"/>
      <c r="H207" s="406"/>
      <c r="I207" s="406"/>
      <c r="J207" s="406"/>
      <c r="K207" s="406"/>
      <c r="L207" s="406"/>
      <c r="M207" s="406"/>
      <c r="N207" s="406"/>
      <c r="O207" s="406"/>
      <c r="P207" s="406"/>
      <c r="Q207" s="407" t="str">
        <f t="shared" si="46"/>
        <v/>
      </c>
      <c r="R207" s="384"/>
      <c r="S207" s="384"/>
      <c r="T207" s="384"/>
      <c r="U207" s="384"/>
      <c r="V207" s="384"/>
      <c r="W207" s="384"/>
      <c r="X207" s="384"/>
      <c r="Y207" s="384"/>
      <c r="Z207" s="384"/>
      <c r="AA207" s="384"/>
      <c r="AB207" s="384"/>
      <c r="AC207" s="384"/>
      <c r="AD207" s="384"/>
      <c r="AE207" s="384"/>
      <c r="AF207" s="384"/>
    </row>
    <row r="208" spans="1:32" s="410" customFormat="1" ht="27" customHeight="1">
      <c r="A208" s="406"/>
      <c r="B208" s="462"/>
      <c r="C208" s="463"/>
      <c r="D208" s="464"/>
      <c r="E208" s="465"/>
      <c r="F208" s="406"/>
      <c r="G208" s="406"/>
      <c r="H208" s="406"/>
      <c r="I208" s="406"/>
      <c r="J208" s="406"/>
      <c r="K208" s="406"/>
      <c r="L208" s="406"/>
      <c r="M208" s="406"/>
      <c r="N208" s="406"/>
      <c r="O208" s="406"/>
      <c r="P208" s="406"/>
      <c r="Q208" s="407" t="str">
        <f t="shared" si="46"/>
        <v/>
      </c>
      <c r="R208" s="384"/>
      <c r="S208" s="384"/>
      <c r="T208" s="384"/>
      <c r="U208" s="384"/>
      <c r="V208" s="384"/>
      <c r="W208" s="384"/>
      <c r="X208" s="384"/>
      <c r="Y208" s="384"/>
      <c r="Z208" s="384"/>
      <c r="AA208" s="384"/>
      <c r="AB208" s="384"/>
      <c r="AC208" s="384"/>
      <c r="AD208" s="384"/>
      <c r="AE208" s="384"/>
      <c r="AF208" s="384"/>
    </row>
    <row r="209" spans="1:32" s="410" customFormat="1" ht="27" customHeight="1">
      <c r="A209" s="406"/>
      <c r="B209" s="462"/>
      <c r="C209" s="463"/>
      <c r="D209" s="464"/>
      <c r="E209" s="465"/>
      <c r="F209" s="406"/>
      <c r="G209" s="406"/>
      <c r="H209" s="406"/>
      <c r="I209" s="406"/>
      <c r="J209" s="406"/>
      <c r="K209" s="406"/>
      <c r="L209" s="406"/>
      <c r="M209" s="406"/>
      <c r="N209" s="406"/>
      <c r="O209" s="406"/>
      <c r="P209" s="406"/>
      <c r="Q209" s="407" t="str">
        <f t="shared" si="46"/>
        <v/>
      </c>
      <c r="R209" s="384"/>
      <c r="S209" s="384"/>
      <c r="T209" s="384"/>
      <c r="U209" s="384"/>
      <c r="V209" s="384"/>
      <c r="W209" s="384"/>
      <c r="X209" s="384"/>
      <c r="Y209" s="384"/>
      <c r="Z209" s="384"/>
      <c r="AA209" s="384"/>
      <c r="AB209" s="384"/>
      <c r="AC209" s="384"/>
      <c r="AD209" s="384"/>
      <c r="AE209" s="384"/>
      <c r="AF209" s="384"/>
    </row>
    <row r="210" spans="1:32" s="410" customFormat="1" ht="27" customHeight="1">
      <c r="A210" s="406"/>
      <c r="B210" s="462"/>
      <c r="C210" s="463"/>
      <c r="D210" s="464"/>
      <c r="E210" s="465"/>
      <c r="F210" s="406"/>
      <c r="G210" s="406"/>
      <c r="H210" s="406"/>
      <c r="I210" s="406"/>
      <c r="J210" s="406"/>
      <c r="K210" s="406"/>
      <c r="L210" s="406"/>
      <c r="M210" s="406"/>
      <c r="N210" s="406"/>
      <c r="O210" s="406"/>
      <c r="P210" s="406"/>
      <c r="Q210" s="407" t="str">
        <f t="shared" si="46"/>
        <v/>
      </c>
      <c r="R210" s="384"/>
      <c r="S210" s="384"/>
      <c r="T210" s="384"/>
      <c r="U210" s="384"/>
      <c r="V210" s="384"/>
      <c r="W210" s="384"/>
      <c r="X210" s="384"/>
      <c r="Y210" s="384"/>
      <c r="Z210" s="384"/>
      <c r="AA210" s="384"/>
      <c r="AB210" s="384"/>
      <c r="AC210" s="384"/>
      <c r="AD210" s="384"/>
      <c r="AE210" s="384"/>
      <c r="AF210" s="384"/>
    </row>
    <row r="211" spans="1:32" s="410" customFormat="1" ht="27" customHeight="1">
      <c r="A211" s="406"/>
      <c r="B211" s="462"/>
      <c r="C211" s="463"/>
      <c r="D211" s="464"/>
      <c r="E211" s="465"/>
      <c r="F211" s="406"/>
      <c r="G211" s="406"/>
      <c r="H211" s="406"/>
      <c r="I211" s="406"/>
      <c r="J211" s="406"/>
      <c r="K211" s="406"/>
      <c r="L211" s="406"/>
      <c r="M211" s="406"/>
      <c r="N211" s="406"/>
      <c r="O211" s="406"/>
      <c r="P211" s="406"/>
      <c r="Q211" s="407" t="str">
        <f t="shared" si="46"/>
        <v/>
      </c>
      <c r="R211" s="384"/>
      <c r="S211" s="384"/>
      <c r="T211" s="384"/>
      <c r="U211" s="384"/>
      <c r="V211" s="384"/>
      <c r="W211" s="384"/>
      <c r="X211" s="384"/>
      <c r="Y211" s="384"/>
      <c r="Z211" s="384"/>
      <c r="AA211" s="384"/>
      <c r="AB211" s="384"/>
      <c r="AC211" s="384"/>
      <c r="AD211" s="384"/>
      <c r="AE211" s="384"/>
      <c r="AF211" s="384"/>
    </row>
    <row r="212" spans="1:32" s="410" customFormat="1" ht="27" customHeight="1">
      <c r="A212" s="406"/>
      <c r="B212" s="462"/>
      <c r="C212" s="463"/>
      <c r="D212" s="464"/>
      <c r="E212" s="465"/>
      <c r="F212" s="406"/>
      <c r="G212" s="406"/>
      <c r="H212" s="406"/>
      <c r="I212" s="406"/>
      <c r="J212" s="406"/>
      <c r="K212" s="406"/>
      <c r="L212" s="406"/>
      <c r="M212" s="406"/>
      <c r="N212" s="406"/>
      <c r="O212" s="406"/>
      <c r="P212" s="406"/>
      <c r="Q212" s="407" t="str">
        <f t="shared" si="46"/>
        <v/>
      </c>
      <c r="R212" s="384"/>
      <c r="S212" s="384"/>
      <c r="T212" s="384"/>
      <c r="U212" s="384"/>
      <c r="V212" s="384"/>
      <c r="W212" s="384"/>
      <c r="X212" s="384"/>
      <c r="Y212" s="384"/>
      <c r="Z212" s="384"/>
      <c r="AA212" s="384"/>
      <c r="AB212" s="384"/>
      <c r="AC212" s="384"/>
      <c r="AD212" s="384"/>
      <c r="AE212" s="384"/>
      <c r="AF212" s="384"/>
    </row>
    <row r="213" spans="1:32" s="410" customFormat="1" ht="27" customHeight="1">
      <c r="A213" s="406"/>
      <c r="B213" s="462"/>
      <c r="C213" s="463"/>
      <c r="D213" s="464"/>
      <c r="E213" s="465"/>
      <c r="F213" s="406"/>
      <c r="G213" s="425"/>
      <c r="H213" s="406"/>
      <c r="I213" s="406"/>
      <c r="J213" s="406"/>
      <c r="K213" s="406"/>
      <c r="L213" s="406"/>
      <c r="M213" s="406"/>
      <c r="N213" s="406"/>
      <c r="O213" s="406"/>
      <c r="P213" s="406"/>
      <c r="Q213" s="407" t="str">
        <f t="shared" si="46"/>
        <v/>
      </c>
      <c r="R213" s="384"/>
      <c r="S213" s="384"/>
      <c r="T213" s="384"/>
      <c r="U213" s="384"/>
      <c r="V213" s="384"/>
      <c r="W213" s="384"/>
      <c r="X213" s="384"/>
      <c r="Y213" s="384"/>
      <c r="Z213" s="384"/>
      <c r="AA213" s="384"/>
      <c r="AB213" s="384"/>
      <c r="AC213" s="384"/>
      <c r="AD213" s="384"/>
      <c r="AE213" s="384"/>
      <c r="AF213" s="384"/>
    </row>
    <row r="214" spans="1:32" s="410" customFormat="1" ht="27" customHeight="1">
      <c r="A214" s="406"/>
      <c r="B214" s="462"/>
      <c r="C214" s="463"/>
      <c r="D214" s="464"/>
      <c r="E214" s="465"/>
      <c r="F214" s="406"/>
      <c r="G214" s="406"/>
      <c r="H214" s="406"/>
      <c r="I214" s="406"/>
      <c r="J214" s="406"/>
      <c r="K214" s="406"/>
      <c r="L214" s="406"/>
      <c r="M214" s="406"/>
      <c r="N214" s="406"/>
      <c r="O214" s="406"/>
      <c r="P214" s="406"/>
      <c r="Q214" s="407" t="str">
        <f t="shared" si="46"/>
        <v/>
      </c>
      <c r="R214" s="384"/>
      <c r="S214" s="384"/>
      <c r="T214" s="384"/>
      <c r="U214" s="384"/>
      <c r="V214" s="384"/>
      <c r="W214" s="384"/>
      <c r="X214" s="384"/>
      <c r="Y214" s="384"/>
      <c r="Z214" s="384"/>
      <c r="AA214" s="384"/>
      <c r="AB214" s="384"/>
      <c r="AC214" s="384"/>
      <c r="AD214" s="384"/>
      <c r="AE214" s="384"/>
      <c r="AF214" s="384"/>
    </row>
    <row r="215" spans="1:32" s="410" customFormat="1" ht="27" customHeight="1">
      <c r="A215" s="406"/>
      <c r="B215" s="462"/>
      <c r="C215" s="463"/>
      <c r="D215" s="464"/>
      <c r="E215" s="465"/>
      <c r="F215" s="406"/>
      <c r="G215" s="425"/>
      <c r="H215" s="406"/>
      <c r="I215" s="406"/>
      <c r="J215" s="406"/>
      <c r="K215" s="406"/>
      <c r="L215" s="406"/>
      <c r="M215" s="406"/>
      <c r="N215" s="406"/>
      <c r="O215" s="406"/>
      <c r="P215" s="406"/>
      <c r="Q215" s="407" t="str">
        <f t="shared" si="46"/>
        <v/>
      </c>
      <c r="R215" s="384"/>
      <c r="S215" s="384"/>
      <c r="T215" s="384"/>
      <c r="U215" s="384"/>
      <c r="V215" s="384"/>
      <c r="W215" s="384"/>
      <c r="X215" s="384"/>
      <c r="Y215" s="384"/>
      <c r="Z215" s="384"/>
      <c r="AA215" s="384"/>
      <c r="AB215" s="384"/>
      <c r="AC215" s="384"/>
      <c r="AD215" s="384"/>
      <c r="AE215" s="384"/>
      <c r="AF215" s="384"/>
    </row>
    <row r="216" spans="1:32" ht="27" customHeight="1">
      <c r="A216" s="599"/>
      <c r="B216" s="757"/>
      <c r="C216" s="600"/>
      <c r="D216" s="457"/>
      <c r="E216" s="458"/>
      <c r="F216" s="459"/>
      <c r="G216" s="459"/>
      <c r="H216" s="459"/>
      <c r="I216" s="459"/>
      <c r="J216" s="459"/>
      <c r="K216" s="459"/>
      <c r="L216" s="459"/>
      <c r="M216" s="459"/>
      <c r="N216" s="459"/>
      <c r="O216" s="459"/>
      <c r="P216" s="459"/>
      <c r="Q216" s="453" t="str">
        <f t="shared" si="46"/>
        <v/>
      </c>
    </row>
    <row r="217" spans="1:32" s="410" customFormat="1" ht="27" customHeight="1">
      <c r="A217" s="406"/>
      <c r="B217" s="462"/>
      <c r="C217" s="463"/>
      <c r="D217" s="464"/>
      <c r="E217" s="465"/>
      <c r="F217" s="406"/>
      <c r="G217" s="406"/>
      <c r="H217" s="406"/>
      <c r="I217" s="406"/>
      <c r="J217" s="406"/>
      <c r="K217" s="406"/>
      <c r="L217" s="406"/>
      <c r="M217" s="406"/>
      <c r="N217" s="406"/>
      <c r="O217" s="406"/>
      <c r="P217" s="406"/>
      <c r="Q217" s="407" t="str">
        <f t="shared" si="46"/>
        <v/>
      </c>
      <c r="R217" s="384"/>
      <c r="S217" s="384"/>
      <c r="T217" s="384"/>
      <c r="U217" s="384"/>
      <c r="V217" s="384"/>
      <c r="W217" s="384"/>
      <c r="X217" s="384"/>
      <c r="Y217" s="384"/>
      <c r="Z217" s="384"/>
      <c r="AA217" s="384"/>
      <c r="AB217" s="384"/>
      <c r="AC217" s="384"/>
      <c r="AD217" s="384"/>
      <c r="AE217" s="384"/>
      <c r="AF217" s="384"/>
    </row>
    <row r="218" spans="1:32" s="410" customFormat="1" ht="27" customHeight="1">
      <c r="A218" s="406"/>
      <c r="B218" s="462"/>
      <c r="C218" s="463"/>
      <c r="D218" s="464"/>
      <c r="E218" s="465"/>
      <c r="F218" s="406"/>
      <c r="G218" s="406"/>
      <c r="H218" s="406"/>
      <c r="I218" s="406"/>
      <c r="J218" s="406"/>
      <c r="K218" s="406"/>
      <c r="L218" s="406"/>
      <c r="M218" s="406"/>
      <c r="N218" s="406"/>
      <c r="O218" s="406"/>
      <c r="P218" s="406"/>
      <c r="Q218" s="407" t="str">
        <f t="shared" si="46"/>
        <v/>
      </c>
      <c r="R218" s="384"/>
      <c r="S218" s="384"/>
      <c r="T218" s="384"/>
      <c r="U218" s="384"/>
      <c r="V218" s="384"/>
      <c r="W218" s="384"/>
      <c r="X218" s="384"/>
      <c r="Y218" s="384"/>
      <c r="Z218" s="384"/>
      <c r="AA218" s="384"/>
      <c r="AB218" s="384"/>
      <c r="AC218" s="384"/>
      <c r="AD218" s="384"/>
      <c r="AE218" s="384"/>
      <c r="AF218" s="384"/>
    </row>
    <row r="219" spans="1:32" s="410" customFormat="1" ht="27" customHeight="1">
      <c r="A219" s="406"/>
      <c r="B219" s="462"/>
      <c r="C219" s="463"/>
      <c r="D219" s="464"/>
      <c r="E219" s="465"/>
      <c r="F219" s="406"/>
      <c r="G219" s="467"/>
      <c r="H219" s="406"/>
      <c r="I219" s="406"/>
      <c r="J219" s="406"/>
      <c r="K219" s="406"/>
      <c r="L219" s="406"/>
      <c r="M219" s="406"/>
      <c r="N219" s="406"/>
      <c r="O219" s="406"/>
      <c r="P219" s="406"/>
      <c r="Q219" s="407" t="str">
        <f t="shared" si="46"/>
        <v/>
      </c>
      <c r="R219" s="384"/>
      <c r="S219" s="384"/>
      <c r="T219" s="384"/>
      <c r="U219" s="384"/>
      <c r="V219" s="384"/>
      <c r="W219" s="384"/>
      <c r="X219" s="384"/>
      <c r="Y219" s="384"/>
      <c r="Z219" s="384"/>
      <c r="AA219" s="384"/>
      <c r="AB219" s="384"/>
      <c r="AC219" s="384"/>
      <c r="AD219" s="384"/>
      <c r="AE219" s="384"/>
      <c r="AF219" s="384"/>
    </row>
    <row r="220" spans="1:32" s="410" customFormat="1" ht="27" customHeight="1">
      <c r="A220" s="406"/>
      <c r="B220" s="462"/>
      <c r="C220" s="463"/>
      <c r="D220" s="464"/>
      <c r="E220" s="465"/>
      <c r="F220" s="406"/>
      <c r="G220" s="406"/>
      <c r="H220" s="406"/>
      <c r="I220" s="406"/>
      <c r="J220" s="406"/>
      <c r="K220" s="406"/>
      <c r="L220" s="406"/>
      <c r="M220" s="406"/>
      <c r="N220" s="406"/>
      <c r="O220" s="406"/>
      <c r="P220" s="406"/>
      <c r="Q220" s="407" t="str">
        <f t="shared" si="46"/>
        <v/>
      </c>
      <c r="R220" s="384"/>
      <c r="S220" s="384"/>
      <c r="T220" s="384"/>
      <c r="U220" s="384"/>
      <c r="V220" s="384"/>
      <c r="W220" s="384"/>
      <c r="X220" s="384"/>
      <c r="Y220" s="384"/>
      <c r="Z220" s="384"/>
      <c r="AA220" s="384"/>
      <c r="AB220" s="384"/>
      <c r="AC220" s="384"/>
      <c r="AD220" s="384"/>
      <c r="AE220" s="384"/>
      <c r="AF220" s="384"/>
    </row>
    <row r="221" spans="1:32" s="410" customFormat="1" ht="27" customHeight="1">
      <c r="A221" s="406"/>
      <c r="B221" s="462"/>
      <c r="C221" s="463"/>
      <c r="D221" s="464"/>
      <c r="E221" s="465"/>
      <c r="F221" s="406"/>
      <c r="G221" s="406"/>
      <c r="H221" s="406"/>
      <c r="I221" s="406"/>
      <c r="J221" s="406"/>
      <c r="K221" s="406"/>
      <c r="L221" s="406"/>
      <c r="M221" s="406"/>
      <c r="N221" s="406"/>
      <c r="O221" s="406"/>
      <c r="P221" s="406"/>
      <c r="Q221" s="407" t="str">
        <f t="shared" si="46"/>
        <v/>
      </c>
      <c r="R221" s="384"/>
      <c r="S221" s="384"/>
      <c r="T221" s="384"/>
      <c r="U221" s="384"/>
      <c r="V221" s="384"/>
      <c r="W221" s="384"/>
      <c r="X221" s="384"/>
      <c r="Y221" s="384"/>
      <c r="Z221" s="384"/>
      <c r="AA221" s="384"/>
      <c r="AB221" s="384"/>
      <c r="AC221" s="384"/>
      <c r="AD221" s="384"/>
      <c r="AE221" s="384"/>
      <c r="AF221" s="384"/>
    </row>
    <row r="222" spans="1:32" s="410" customFormat="1" ht="27" customHeight="1">
      <c r="A222" s="406"/>
      <c r="B222" s="462"/>
      <c r="C222" s="463"/>
      <c r="D222" s="464"/>
      <c r="E222" s="465"/>
      <c r="F222" s="406"/>
      <c r="G222" s="406"/>
      <c r="H222" s="406"/>
      <c r="I222" s="406"/>
      <c r="J222" s="406"/>
      <c r="K222" s="406"/>
      <c r="L222" s="406"/>
      <c r="M222" s="406"/>
      <c r="N222" s="406"/>
      <c r="O222" s="406"/>
      <c r="P222" s="406"/>
      <c r="Q222" s="407" t="str">
        <f t="shared" si="46"/>
        <v/>
      </c>
      <c r="R222" s="384"/>
      <c r="S222" s="384"/>
      <c r="T222" s="384"/>
      <c r="U222" s="384"/>
      <c r="V222" s="384"/>
      <c r="W222" s="384"/>
      <c r="X222" s="384"/>
      <c r="Y222" s="384"/>
      <c r="Z222" s="384"/>
      <c r="AA222" s="384"/>
      <c r="AB222" s="384"/>
      <c r="AC222" s="384"/>
      <c r="AD222" s="384"/>
      <c r="AE222" s="384"/>
      <c r="AF222" s="384"/>
    </row>
    <row r="223" spans="1:32" s="410" customFormat="1" ht="27" customHeight="1">
      <c r="A223" s="406"/>
      <c r="B223" s="462"/>
      <c r="C223" s="463"/>
      <c r="D223" s="464"/>
      <c r="E223" s="465"/>
      <c r="F223" s="406"/>
      <c r="G223" s="406"/>
      <c r="H223" s="406"/>
      <c r="I223" s="406"/>
      <c r="J223" s="406"/>
      <c r="K223" s="406"/>
      <c r="L223" s="406"/>
      <c r="M223" s="406"/>
      <c r="N223" s="406"/>
      <c r="O223" s="406"/>
      <c r="P223" s="406"/>
      <c r="Q223" s="407" t="str">
        <f t="shared" si="46"/>
        <v/>
      </c>
      <c r="R223" s="384"/>
      <c r="S223" s="384"/>
      <c r="T223" s="384"/>
      <c r="U223" s="384"/>
      <c r="V223" s="384"/>
      <c r="W223" s="384"/>
      <c r="X223" s="384"/>
      <c r="Y223" s="384"/>
      <c r="Z223" s="384"/>
      <c r="AA223" s="384"/>
      <c r="AB223" s="384"/>
      <c r="AC223" s="384"/>
      <c r="AD223" s="384"/>
      <c r="AE223" s="384"/>
      <c r="AF223" s="384"/>
    </row>
    <row r="224" spans="1:32" s="410" customFormat="1" ht="27" customHeight="1">
      <c r="A224" s="406"/>
      <c r="B224" s="462"/>
      <c r="C224" s="463"/>
      <c r="D224" s="464"/>
      <c r="E224" s="465"/>
      <c r="F224" s="406"/>
      <c r="G224" s="406"/>
      <c r="H224" s="406"/>
      <c r="I224" s="406"/>
      <c r="J224" s="406"/>
      <c r="K224" s="406"/>
      <c r="L224" s="406"/>
      <c r="M224" s="406"/>
      <c r="N224" s="406"/>
      <c r="O224" s="406"/>
      <c r="P224" s="406"/>
      <c r="Q224" s="407" t="str">
        <f t="shared" si="46"/>
        <v/>
      </c>
      <c r="R224" s="384"/>
      <c r="S224" s="384"/>
      <c r="T224" s="384"/>
      <c r="U224" s="384"/>
      <c r="V224" s="384"/>
      <c r="W224" s="384"/>
      <c r="X224" s="384"/>
      <c r="Y224" s="384"/>
      <c r="Z224" s="384"/>
      <c r="AA224" s="384"/>
      <c r="AB224" s="384"/>
      <c r="AC224" s="384"/>
      <c r="AD224" s="384"/>
      <c r="AE224" s="384"/>
      <c r="AF224" s="384"/>
    </row>
    <row r="225" spans="1:32" s="410" customFormat="1" ht="27" customHeight="1">
      <c r="A225" s="406"/>
      <c r="B225" s="462"/>
      <c r="C225" s="463"/>
      <c r="D225" s="464"/>
      <c r="E225" s="465"/>
      <c r="F225" s="406"/>
      <c r="G225" s="425"/>
      <c r="H225" s="406"/>
      <c r="I225" s="406"/>
      <c r="J225" s="406"/>
      <c r="K225" s="406"/>
      <c r="L225" s="406"/>
      <c r="M225" s="406"/>
      <c r="N225" s="406"/>
      <c r="O225" s="406"/>
      <c r="P225" s="406"/>
      <c r="Q225" s="407" t="str">
        <f t="shared" si="46"/>
        <v/>
      </c>
      <c r="R225" s="384"/>
      <c r="S225" s="384"/>
      <c r="T225" s="384"/>
      <c r="U225" s="384"/>
      <c r="V225" s="384"/>
      <c r="W225" s="384"/>
      <c r="X225" s="384"/>
      <c r="Y225" s="384"/>
      <c r="Z225" s="384"/>
      <c r="AA225" s="384"/>
      <c r="AB225" s="384"/>
      <c r="AC225" s="384"/>
      <c r="AD225" s="384"/>
      <c r="AE225" s="384"/>
      <c r="AF225" s="384"/>
    </row>
    <row r="226" spans="1:32" s="410" customFormat="1" ht="27" customHeight="1">
      <c r="A226" s="406"/>
      <c r="B226" s="462"/>
      <c r="C226" s="463"/>
      <c r="D226" s="464"/>
      <c r="E226" s="465"/>
      <c r="F226" s="406"/>
      <c r="G226" s="406"/>
      <c r="H226" s="406"/>
      <c r="I226" s="406"/>
      <c r="J226" s="406"/>
      <c r="K226" s="406"/>
      <c r="L226" s="406"/>
      <c r="M226" s="406"/>
      <c r="N226" s="406"/>
      <c r="O226" s="406"/>
      <c r="P226" s="406"/>
      <c r="Q226" s="407" t="str">
        <f t="shared" si="46"/>
        <v/>
      </c>
      <c r="R226" s="384"/>
      <c r="S226" s="384"/>
      <c r="T226" s="384"/>
      <c r="U226" s="384"/>
      <c r="V226" s="384"/>
      <c r="W226" s="384"/>
      <c r="X226" s="384"/>
      <c r="Y226" s="384"/>
      <c r="Z226" s="384"/>
      <c r="AA226" s="384"/>
      <c r="AB226" s="384"/>
      <c r="AC226" s="384"/>
      <c r="AD226" s="384"/>
      <c r="AE226" s="384"/>
      <c r="AF226" s="384"/>
    </row>
    <row r="227" spans="1:32" s="410" customFormat="1" ht="27" customHeight="1">
      <c r="A227" s="406"/>
      <c r="B227" s="462"/>
      <c r="C227" s="463"/>
      <c r="D227" s="464"/>
      <c r="E227" s="465"/>
      <c r="F227" s="406"/>
      <c r="G227" s="425"/>
      <c r="H227" s="406"/>
      <c r="I227" s="406"/>
      <c r="J227" s="406"/>
      <c r="K227" s="406"/>
      <c r="L227" s="406"/>
      <c r="M227" s="406"/>
      <c r="N227" s="406"/>
      <c r="O227" s="406"/>
      <c r="P227" s="406"/>
      <c r="Q227" s="407" t="str">
        <f t="shared" si="46"/>
        <v/>
      </c>
      <c r="R227" s="384"/>
      <c r="S227" s="384"/>
      <c r="T227" s="384"/>
      <c r="U227" s="384"/>
      <c r="V227" s="384"/>
      <c r="W227" s="384"/>
      <c r="X227" s="384"/>
      <c r="Y227" s="384"/>
      <c r="Z227" s="384"/>
      <c r="AA227" s="384"/>
      <c r="AB227" s="384"/>
      <c r="AC227" s="384"/>
      <c r="AD227" s="384"/>
      <c r="AE227" s="384"/>
      <c r="AF227" s="384"/>
    </row>
    <row r="228" spans="1:32" s="410" customFormat="1" ht="27" customHeight="1">
      <c r="A228" s="406"/>
      <c r="B228" s="462"/>
      <c r="C228" s="463"/>
      <c r="D228" s="464"/>
      <c r="E228" s="465"/>
      <c r="F228" s="406"/>
      <c r="G228" s="406"/>
      <c r="H228" s="406"/>
      <c r="I228" s="406"/>
      <c r="J228" s="406"/>
      <c r="K228" s="406"/>
      <c r="L228" s="406"/>
      <c r="M228" s="406"/>
      <c r="N228" s="406"/>
      <c r="O228" s="406"/>
      <c r="P228" s="406"/>
      <c r="Q228" s="407" t="str">
        <f t="shared" si="46"/>
        <v/>
      </c>
      <c r="R228" s="384"/>
      <c r="S228" s="384"/>
      <c r="T228" s="384"/>
      <c r="U228" s="384"/>
      <c r="V228" s="384"/>
      <c r="W228" s="384"/>
      <c r="X228" s="384"/>
      <c r="Y228" s="384"/>
      <c r="Z228" s="384"/>
      <c r="AA228" s="384"/>
      <c r="AB228" s="384"/>
      <c r="AC228" s="384"/>
      <c r="AD228" s="384"/>
      <c r="AE228" s="384"/>
      <c r="AF228" s="384"/>
    </row>
    <row r="229" spans="1:32" s="410" customFormat="1" ht="27" customHeight="1">
      <c r="A229" s="406"/>
      <c r="B229" s="462"/>
      <c r="C229" s="463"/>
      <c r="D229" s="464"/>
      <c r="E229" s="465"/>
      <c r="F229" s="406"/>
      <c r="G229" s="425"/>
      <c r="H229" s="406"/>
      <c r="I229" s="406"/>
      <c r="J229" s="406"/>
      <c r="K229" s="406"/>
      <c r="L229" s="406"/>
      <c r="M229" s="406"/>
      <c r="N229" s="406"/>
      <c r="O229" s="406"/>
      <c r="P229" s="406"/>
      <c r="Q229" s="407" t="str">
        <f t="shared" si="46"/>
        <v/>
      </c>
      <c r="R229" s="384"/>
      <c r="S229" s="384"/>
      <c r="T229" s="384"/>
      <c r="U229" s="384"/>
      <c r="V229" s="384"/>
      <c r="W229" s="384"/>
      <c r="X229" s="384"/>
      <c r="Y229" s="384"/>
      <c r="Z229" s="384"/>
      <c r="AA229" s="384"/>
      <c r="AB229" s="384"/>
      <c r="AC229" s="384"/>
      <c r="AD229" s="384"/>
      <c r="AE229" s="384"/>
      <c r="AF229" s="384"/>
    </row>
    <row r="230" spans="1:32" s="410" customFormat="1" ht="27" customHeight="1">
      <c r="A230" s="406"/>
      <c r="B230" s="462"/>
      <c r="C230" s="463"/>
      <c r="D230" s="464"/>
      <c r="E230" s="465"/>
      <c r="F230" s="406"/>
      <c r="G230" s="406"/>
      <c r="H230" s="406"/>
      <c r="I230" s="406"/>
      <c r="J230" s="406"/>
      <c r="K230" s="406"/>
      <c r="L230" s="406"/>
      <c r="M230" s="406"/>
      <c r="N230" s="406"/>
      <c r="O230" s="406"/>
      <c r="P230" s="406"/>
      <c r="Q230" s="407" t="str">
        <f t="shared" si="46"/>
        <v/>
      </c>
      <c r="R230" s="384"/>
      <c r="S230" s="384"/>
      <c r="T230" s="384"/>
      <c r="U230" s="384"/>
      <c r="V230" s="384"/>
      <c r="W230" s="384"/>
      <c r="X230" s="384"/>
      <c r="Y230" s="384"/>
      <c r="Z230" s="384"/>
      <c r="AA230" s="384"/>
      <c r="AB230" s="384"/>
      <c r="AC230" s="384"/>
      <c r="AD230" s="384"/>
      <c r="AE230" s="384"/>
      <c r="AF230" s="384"/>
    </row>
    <row r="231" spans="1:32" s="410" customFormat="1" ht="27" customHeight="1">
      <c r="A231" s="406"/>
      <c r="B231" s="462"/>
      <c r="C231" s="463"/>
      <c r="D231" s="464"/>
      <c r="E231" s="465"/>
      <c r="F231" s="406"/>
      <c r="G231" s="406"/>
      <c r="H231" s="406"/>
      <c r="I231" s="406"/>
      <c r="J231" s="406"/>
      <c r="K231" s="406"/>
      <c r="L231" s="406"/>
      <c r="M231" s="406"/>
      <c r="N231" s="406"/>
      <c r="O231" s="406"/>
      <c r="P231" s="406"/>
      <c r="Q231" s="407" t="str">
        <f t="shared" si="46"/>
        <v/>
      </c>
      <c r="R231" s="384"/>
      <c r="S231" s="384"/>
      <c r="T231" s="384"/>
      <c r="U231" s="384"/>
      <c r="V231" s="384"/>
      <c r="W231" s="384"/>
      <c r="X231" s="384"/>
      <c r="Y231" s="384"/>
      <c r="Z231" s="384"/>
      <c r="AA231" s="384"/>
      <c r="AB231" s="384"/>
      <c r="AC231" s="384"/>
      <c r="AD231" s="384"/>
      <c r="AE231" s="384"/>
      <c r="AF231" s="384"/>
    </row>
    <row r="232" spans="1:32" s="410" customFormat="1" ht="27" customHeight="1">
      <c r="A232" s="406"/>
      <c r="B232" s="462"/>
      <c r="C232" s="463"/>
      <c r="D232" s="464"/>
      <c r="E232" s="465"/>
      <c r="F232" s="406"/>
      <c r="G232" s="406"/>
      <c r="H232" s="406"/>
      <c r="I232" s="406"/>
      <c r="J232" s="406"/>
      <c r="K232" s="406"/>
      <c r="L232" s="406"/>
      <c r="M232" s="406"/>
      <c r="N232" s="406"/>
      <c r="O232" s="406"/>
      <c r="P232" s="406"/>
      <c r="Q232" s="407" t="str">
        <f t="shared" si="46"/>
        <v/>
      </c>
      <c r="R232" s="384"/>
      <c r="S232" s="384"/>
      <c r="T232" s="384"/>
      <c r="U232" s="384"/>
      <c r="V232" s="384"/>
      <c r="W232" s="384"/>
      <c r="X232" s="384"/>
      <c r="Y232" s="384"/>
      <c r="Z232" s="384"/>
      <c r="AA232" s="384"/>
      <c r="AB232" s="384"/>
      <c r="AC232" s="384"/>
      <c r="AD232" s="384"/>
      <c r="AE232" s="384"/>
      <c r="AF232" s="384"/>
    </row>
    <row r="233" spans="1:32" s="410" customFormat="1" ht="27" customHeight="1">
      <c r="A233" s="406"/>
      <c r="B233" s="462"/>
      <c r="C233" s="463"/>
      <c r="D233" s="464"/>
      <c r="E233" s="465"/>
      <c r="F233" s="406"/>
      <c r="G233" s="406"/>
      <c r="H233" s="406"/>
      <c r="I233" s="406"/>
      <c r="J233" s="406"/>
      <c r="K233" s="406"/>
      <c r="L233" s="406"/>
      <c r="M233" s="406"/>
      <c r="N233" s="406"/>
      <c r="O233" s="406"/>
      <c r="P233" s="406"/>
      <c r="Q233" s="407" t="str">
        <f t="shared" si="46"/>
        <v/>
      </c>
      <c r="R233" s="384"/>
      <c r="S233" s="384"/>
      <c r="T233" s="384"/>
      <c r="U233" s="384"/>
      <c r="V233" s="384"/>
      <c r="W233" s="384"/>
      <c r="X233" s="384"/>
      <c r="Y233" s="384"/>
      <c r="Z233" s="384"/>
      <c r="AA233" s="384"/>
      <c r="AB233" s="384"/>
      <c r="AC233" s="384"/>
      <c r="AD233" s="384"/>
      <c r="AE233" s="384"/>
      <c r="AF233" s="384"/>
    </row>
    <row r="234" spans="1:32" s="410" customFormat="1" ht="27" customHeight="1">
      <c r="A234" s="406"/>
      <c r="B234" s="462"/>
      <c r="C234" s="463"/>
      <c r="D234" s="464"/>
      <c r="E234" s="465"/>
      <c r="F234" s="406"/>
      <c r="G234" s="425"/>
      <c r="H234" s="406"/>
      <c r="I234" s="406"/>
      <c r="J234" s="406"/>
      <c r="K234" s="406"/>
      <c r="L234" s="406"/>
      <c r="M234" s="406"/>
      <c r="N234" s="406"/>
      <c r="O234" s="406"/>
      <c r="P234" s="406"/>
      <c r="Q234" s="407" t="str">
        <f t="shared" si="46"/>
        <v/>
      </c>
      <c r="R234" s="384"/>
      <c r="S234" s="384"/>
      <c r="T234" s="384"/>
      <c r="U234" s="384"/>
      <c r="V234" s="384"/>
      <c r="W234" s="384"/>
      <c r="X234" s="384"/>
      <c r="Y234" s="384"/>
      <c r="Z234" s="384"/>
      <c r="AA234" s="384"/>
      <c r="AB234" s="384"/>
      <c r="AC234" s="384"/>
      <c r="AD234" s="384"/>
      <c r="AE234" s="384"/>
      <c r="AF234" s="384"/>
    </row>
    <row r="235" spans="1:32" s="410" customFormat="1" ht="27" customHeight="1">
      <c r="A235" s="406"/>
      <c r="B235" s="462"/>
      <c r="C235" s="463"/>
      <c r="D235" s="464"/>
      <c r="E235" s="465"/>
      <c r="F235" s="406"/>
      <c r="G235" s="406"/>
      <c r="H235" s="406"/>
      <c r="I235" s="406"/>
      <c r="J235" s="406"/>
      <c r="K235" s="406"/>
      <c r="L235" s="406"/>
      <c r="M235" s="406"/>
      <c r="N235" s="406"/>
      <c r="O235" s="406"/>
      <c r="P235" s="406"/>
      <c r="Q235" s="407" t="str">
        <f t="shared" si="46"/>
        <v/>
      </c>
      <c r="R235" s="384"/>
      <c r="S235" s="384"/>
      <c r="T235" s="384"/>
      <c r="U235" s="384"/>
      <c r="V235" s="384"/>
      <c r="W235" s="384"/>
      <c r="X235" s="384"/>
      <c r="Y235" s="384"/>
      <c r="Z235" s="384"/>
      <c r="AA235" s="384"/>
      <c r="AB235" s="384"/>
      <c r="AC235" s="384"/>
      <c r="AD235" s="384"/>
      <c r="AE235" s="384"/>
      <c r="AF235" s="384"/>
    </row>
    <row r="236" spans="1:32" s="410" customFormat="1" ht="27" customHeight="1">
      <c r="A236" s="406"/>
      <c r="B236" s="462"/>
      <c r="C236" s="463"/>
      <c r="D236" s="464"/>
      <c r="E236" s="465"/>
      <c r="F236" s="406"/>
      <c r="G236" s="406"/>
      <c r="H236" s="406"/>
      <c r="I236" s="406"/>
      <c r="J236" s="406"/>
      <c r="K236" s="406"/>
      <c r="L236" s="406"/>
      <c r="M236" s="406"/>
      <c r="N236" s="406"/>
      <c r="O236" s="406"/>
      <c r="P236" s="406"/>
      <c r="Q236" s="407" t="str">
        <f t="shared" si="46"/>
        <v/>
      </c>
      <c r="R236" s="384"/>
      <c r="S236" s="384"/>
      <c r="T236" s="384"/>
      <c r="U236" s="384"/>
      <c r="V236" s="384"/>
      <c r="W236" s="384"/>
      <c r="X236" s="384"/>
      <c r="Y236" s="384"/>
      <c r="Z236" s="384"/>
      <c r="AA236" s="384"/>
      <c r="AB236" s="384"/>
      <c r="AC236" s="384"/>
      <c r="AD236" s="384"/>
      <c r="AE236" s="384"/>
      <c r="AF236" s="384"/>
    </row>
    <row r="237" spans="1:32" ht="27" customHeight="1">
      <c r="A237" s="599"/>
      <c r="B237" s="757"/>
      <c r="C237" s="600"/>
      <c r="D237" s="457"/>
      <c r="E237" s="458"/>
      <c r="F237" s="459"/>
      <c r="G237" s="459"/>
      <c r="H237" s="459"/>
      <c r="I237" s="459"/>
      <c r="J237" s="459"/>
      <c r="K237" s="459"/>
      <c r="L237" s="459"/>
      <c r="M237" s="459"/>
      <c r="N237" s="459"/>
      <c r="O237" s="459"/>
      <c r="P237" s="459"/>
      <c r="Q237" s="453" t="str">
        <f t="shared" si="46"/>
        <v/>
      </c>
    </row>
    <row r="238" spans="1:32" s="410" customFormat="1" ht="27" customHeight="1">
      <c r="A238" s="406"/>
      <c r="B238" s="462"/>
      <c r="C238" s="463"/>
      <c r="D238" s="464"/>
      <c r="E238" s="465"/>
      <c r="F238" s="406"/>
      <c r="G238" s="406"/>
      <c r="H238" s="406"/>
      <c r="I238" s="406"/>
      <c r="J238" s="406"/>
      <c r="K238" s="406"/>
      <c r="L238" s="406"/>
      <c r="M238" s="406"/>
      <c r="N238" s="406"/>
      <c r="O238" s="406"/>
      <c r="P238" s="406"/>
      <c r="Q238" s="407" t="str">
        <f t="shared" ref="Q238:Q258" si="47">CONCATENATE(C238,F238)</f>
        <v/>
      </c>
      <c r="R238" s="384"/>
      <c r="S238" s="384"/>
      <c r="T238" s="384"/>
      <c r="U238" s="384"/>
      <c r="V238" s="384"/>
      <c r="W238" s="384"/>
      <c r="X238" s="384"/>
      <c r="Y238" s="384"/>
      <c r="Z238" s="384"/>
      <c r="AA238" s="384"/>
      <c r="AB238" s="384"/>
      <c r="AC238" s="384"/>
      <c r="AD238" s="384"/>
      <c r="AE238" s="384"/>
      <c r="AF238" s="384"/>
    </row>
    <row r="239" spans="1:32" s="410" customFormat="1" ht="27" customHeight="1">
      <c r="A239" s="406"/>
      <c r="B239" s="462"/>
      <c r="C239" s="463"/>
      <c r="D239" s="464"/>
      <c r="E239" s="465"/>
      <c r="F239" s="406"/>
      <c r="G239" s="406"/>
      <c r="H239" s="406"/>
      <c r="I239" s="406"/>
      <c r="J239" s="406"/>
      <c r="K239" s="406"/>
      <c r="L239" s="406"/>
      <c r="M239" s="406"/>
      <c r="N239" s="406"/>
      <c r="O239" s="406"/>
      <c r="P239" s="406"/>
      <c r="Q239" s="407" t="str">
        <f t="shared" si="47"/>
        <v/>
      </c>
      <c r="R239" s="384"/>
      <c r="S239" s="384"/>
      <c r="T239" s="384"/>
      <c r="U239" s="384"/>
      <c r="V239" s="384"/>
      <c r="W239" s="384"/>
      <c r="X239" s="384"/>
      <c r="Y239" s="384"/>
      <c r="Z239" s="384"/>
      <c r="AA239" s="384"/>
      <c r="AB239" s="384"/>
      <c r="AC239" s="384"/>
      <c r="AD239" s="384"/>
      <c r="AE239" s="384"/>
      <c r="AF239" s="384"/>
    </row>
    <row r="240" spans="1:32" s="410" customFormat="1" ht="27" customHeight="1">
      <c r="A240" s="406"/>
      <c r="B240" s="462"/>
      <c r="C240" s="463"/>
      <c r="D240" s="464"/>
      <c r="E240" s="465"/>
      <c r="F240" s="406"/>
      <c r="G240" s="425"/>
      <c r="H240" s="406"/>
      <c r="I240" s="406"/>
      <c r="J240" s="406"/>
      <c r="K240" s="406"/>
      <c r="L240" s="406"/>
      <c r="M240" s="406"/>
      <c r="N240" s="406"/>
      <c r="O240" s="406"/>
      <c r="P240" s="406"/>
      <c r="Q240" s="407" t="str">
        <f t="shared" si="47"/>
        <v/>
      </c>
      <c r="R240" s="384"/>
      <c r="S240" s="384"/>
      <c r="T240" s="384"/>
      <c r="U240" s="384"/>
      <c r="V240" s="384"/>
      <c r="W240" s="384"/>
      <c r="X240" s="384"/>
      <c r="Y240" s="384"/>
      <c r="Z240" s="384"/>
      <c r="AA240" s="384"/>
      <c r="AB240" s="384"/>
      <c r="AC240" s="384"/>
      <c r="AD240" s="384"/>
      <c r="AE240" s="384"/>
      <c r="AF240" s="384"/>
    </row>
    <row r="241" spans="1:32" s="410" customFormat="1" ht="27" customHeight="1">
      <c r="A241" s="406"/>
      <c r="B241" s="462"/>
      <c r="C241" s="463"/>
      <c r="D241" s="464"/>
      <c r="E241" s="465"/>
      <c r="F241" s="406"/>
      <c r="G241" s="406"/>
      <c r="H241" s="406"/>
      <c r="I241" s="406"/>
      <c r="J241" s="406"/>
      <c r="K241" s="406"/>
      <c r="L241" s="406"/>
      <c r="M241" s="406"/>
      <c r="N241" s="406"/>
      <c r="O241" s="406"/>
      <c r="P241" s="406"/>
      <c r="Q241" s="407" t="str">
        <f t="shared" si="47"/>
        <v/>
      </c>
      <c r="R241" s="384"/>
      <c r="S241" s="384"/>
      <c r="T241" s="384"/>
      <c r="U241" s="384"/>
      <c r="V241" s="384"/>
      <c r="W241" s="384"/>
      <c r="X241" s="384"/>
      <c r="Y241" s="384"/>
      <c r="Z241" s="384"/>
      <c r="AA241" s="384"/>
      <c r="AB241" s="384"/>
      <c r="AC241" s="384"/>
      <c r="AD241" s="384"/>
      <c r="AE241" s="384"/>
      <c r="AF241" s="384"/>
    </row>
    <row r="242" spans="1:32" s="410" customFormat="1" ht="27" customHeight="1">
      <c r="A242" s="406"/>
      <c r="B242" s="462"/>
      <c r="C242" s="463"/>
      <c r="D242" s="464"/>
      <c r="E242" s="465"/>
      <c r="F242" s="406"/>
      <c r="G242" s="425"/>
      <c r="H242" s="406"/>
      <c r="I242" s="406"/>
      <c r="J242" s="406"/>
      <c r="K242" s="406"/>
      <c r="L242" s="406"/>
      <c r="M242" s="406"/>
      <c r="N242" s="406"/>
      <c r="O242" s="406"/>
      <c r="P242" s="406"/>
      <c r="Q242" s="407" t="str">
        <f t="shared" si="47"/>
        <v/>
      </c>
      <c r="R242" s="384"/>
      <c r="S242" s="384"/>
      <c r="T242" s="384"/>
      <c r="U242" s="384"/>
      <c r="V242" s="384"/>
      <c r="W242" s="384"/>
      <c r="X242" s="384"/>
      <c r="Y242" s="384"/>
      <c r="Z242" s="384"/>
      <c r="AA242" s="384"/>
      <c r="AB242" s="384"/>
      <c r="AC242" s="384"/>
      <c r="AD242" s="384"/>
      <c r="AE242" s="384"/>
      <c r="AF242" s="384"/>
    </row>
    <row r="243" spans="1:32" s="410" customFormat="1" ht="27" customHeight="1">
      <c r="A243" s="406"/>
      <c r="B243" s="462"/>
      <c r="C243" s="463"/>
      <c r="D243" s="464"/>
      <c r="E243" s="465"/>
      <c r="F243" s="406"/>
      <c r="G243" s="406"/>
      <c r="H243" s="406"/>
      <c r="I243" s="406"/>
      <c r="J243" s="406"/>
      <c r="K243" s="406"/>
      <c r="L243" s="406"/>
      <c r="M243" s="406"/>
      <c r="N243" s="406"/>
      <c r="O243" s="406"/>
      <c r="P243" s="406"/>
      <c r="Q243" s="407" t="str">
        <f t="shared" si="47"/>
        <v/>
      </c>
      <c r="R243" s="384"/>
      <c r="S243" s="384"/>
      <c r="T243" s="384"/>
      <c r="U243" s="384"/>
      <c r="V243" s="384"/>
      <c r="W243" s="384"/>
      <c r="X243" s="384"/>
      <c r="Y243" s="384"/>
      <c r="Z243" s="384"/>
      <c r="AA243" s="384"/>
      <c r="AB243" s="384"/>
      <c r="AC243" s="384"/>
      <c r="AD243" s="384"/>
      <c r="AE243" s="384"/>
      <c r="AF243" s="384"/>
    </row>
    <row r="244" spans="1:32" s="410" customFormat="1" ht="27" customHeight="1">
      <c r="A244" s="406"/>
      <c r="B244" s="462"/>
      <c r="C244" s="462"/>
      <c r="D244" s="465"/>
      <c r="E244" s="465"/>
      <c r="F244" s="406"/>
      <c r="G244" s="466"/>
      <c r="H244" s="406"/>
      <c r="I244" s="406"/>
      <c r="J244" s="406"/>
      <c r="K244" s="406"/>
      <c r="L244" s="406"/>
      <c r="M244" s="406"/>
      <c r="N244" s="406"/>
      <c r="O244" s="406"/>
      <c r="P244" s="406"/>
      <c r="Q244" s="407" t="str">
        <f t="shared" si="47"/>
        <v/>
      </c>
      <c r="R244" s="384"/>
      <c r="S244" s="384"/>
      <c r="T244" s="384"/>
      <c r="U244" s="384"/>
      <c r="V244" s="384"/>
      <c r="W244" s="384"/>
      <c r="X244" s="384"/>
      <c r="Y244" s="384"/>
      <c r="Z244" s="384"/>
      <c r="AA244" s="384"/>
      <c r="AB244" s="384"/>
      <c r="AC244" s="384"/>
      <c r="AD244" s="384"/>
      <c r="AE244" s="384"/>
      <c r="AF244" s="384"/>
    </row>
    <row r="245" spans="1:32" s="410" customFormat="1" ht="27" customHeight="1">
      <c r="A245" s="406"/>
      <c r="B245" s="462"/>
      <c r="C245" s="462"/>
      <c r="D245" s="465"/>
      <c r="E245" s="465"/>
      <c r="F245" s="406"/>
      <c r="G245" s="406"/>
      <c r="H245" s="406"/>
      <c r="I245" s="406"/>
      <c r="J245" s="406"/>
      <c r="K245" s="406"/>
      <c r="L245" s="406"/>
      <c r="M245" s="406"/>
      <c r="N245" s="406"/>
      <c r="O245" s="406"/>
      <c r="P245" s="406"/>
      <c r="Q245" s="407" t="str">
        <f t="shared" si="47"/>
        <v/>
      </c>
      <c r="R245" s="384"/>
      <c r="S245" s="384"/>
      <c r="T245" s="384"/>
      <c r="U245" s="384"/>
      <c r="V245" s="384"/>
      <c r="W245" s="384"/>
      <c r="X245" s="384"/>
      <c r="Y245" s="384"/>
      <c r="Z245" s="384"/>
      <c r="AA245" s="384"/>
      <c r="AB245" s="384"/>
      <c r="AC245" s="384"/>
      <c r="AD245" s="384"/>
      <c r="AE245" s="384"/>
      <c r="AF245" s="384"/>
    </row>
    <row r="246" spans="1:32" s="410" customFormat="1" ht="27" customHeight="1">
      <c r="A246" s="406"/>
      <c r="B246" s="462"/>
      <c r="C246" s="462"/>
      <c r="D246" s="465"/>
      <c r="E246" s="465"/>
      <c r="F246" s="406"/>
      <c r="G246" s="406"/>
      <c r="H246" s="406"/>
      <c r="I246" s="406"/>
      <c r="J246" s="406"/>
      <c r="K246" s="406"/>
      <c r="L246" s="406"/>
      <c r="M246" s="406"/>
      <c r="N246" s="406"/>
      <c r="O246" s="406"/>
      <c r="P246" s="406"/>
      <c r="Q246" s="407" t="str">
        <f t="shared" si="47"/>
        <v/>
      </c>
      <c r="R246" s="384"/>
      <c r="S246" s="384"/>
      <c r="T246" s="384"/>
      <c r="U246" s="384"/>
      <c r="V246" s="384"/>
      <c r="W246" s="384"/>
      <c r="X246" s="384"/>
      <c r="Y246" s="384"/>
      <c r="Z246" s="384"/>
      <c r="AA246" s="384"/>
      <c r="AB246" s="384"/>
      <c r="AC246" s="384"/>
      <c r="AD246" s="384"/>
      <c r="AE246" s="384"/>
      <c r="AF246" s="384"/>
    </row>
    <row r="247" spans="1:32" s="410" customFormat="1" ht="27" customHeight="1">
      <c r="A247" s="406"/>
      <c r="B247" s="462"/>
      <c r="C247" s="463"/>
      <c r="D247" s="464"/>
      <c r="E247" s="465"/>
      <c r="F247" s="406"/>
      <c r="G247" s="406"/>
      <c r="H247" s="406"/>
      <c r="I247" s="406"/>
      <c r="J247" s="406"/>
      <c r="K247" s="406"/>
      <c r="L247" s="406"/>
      <c r="M247" s="406"/>
      <c r="N247" s="406"/>
      <c r="O247" s="406"/>
      <c r="P247" s="406"/>
      <c r="Q247" s="407" t="str">
        <f t="shared" si="47"/>
        <v/>
      </c>
      <c r="R247" s="384"/>
      <c r="S247" s="384"/>
      <c r="T247" s="384"/>
      <c r="U247" s="384"/>
      <c r="V247" s="384"/>
      <c r="W247" s="384"/>
      <c r="X247" s="384"/>
      <c r="Y247" s="384"/>
      <c r="Z247" s="384"/>
      <c r="AA247" s="384"/>
      <c r="AB247" s="384"/>
      <c r="AC247" s="384"/>
      <c r="AD247" s="384"/>
      <c r="AE247" s="384"/>
      <c r="AF247" s="384"/>
    </row>
    <row r="248" spans="1:32" s="410" customFormat="1" ht="27" customHeight="1">
      <c r="A248" s="406"/>
      <c r="B248" s="462"/>
      <c r="C248" s="463"/>
      <c r="D248" s="464"/>
      <c r="E248" s="465"/>
      <c r="F248" s="406"/>
      <c r="G248" s="406"/>
      <c r="H248" s="406"/>
      <c r="I248" s="406"/>
      <c r="J248" s="406"/>
      <c r="K248" s="406"/>
      <c r="L248" s="406"/>
      <c r="M248" s="406"/>
      <c r="N248" s="406"/>
      <c r="O248" s="406"/>
      <c r="P248" s="406"/>
      <c r="Q248" s="407" t="str">
        <f t="shared" si="47"/>
        <v/>
      </c>
      <c r="R248" s="384"/>
      <c r="S248" s="384"/>
      <c r="T248" s="384"/>
      <c r="U248" s="384"/>
      <c r="V248" s="384"/>
      <c r="W248" s="384"/>
      <c r="X248" s="384"/>
      <c r="Y248" s="384"/>
      <c r="Z248" s="384"/>
      <c r="AA248" s="384"/>
      <c r="AB248" s="384"/>
      <c r="AC248" s="384"/>
      <c r="AD248" s="384"/>
      <c r="AE248" s="384"/>
      <c r="AF248" s="384"/>
    </row>
    <row r="249" spans="1:32" s="410" customFormat="1" ht="27" customHeight="1">
      <c r="A249" s="406"/>
      <c r="B249" s="462"/>
      <c r="C249" s="463"/>
      <c r="D249" s="464"/>
      <c r="E249" s="465"/>
      <c r="F249" s="406"/>
      <c r="G249" s="406"/>
      <c r="H249" s="406"/>
      <c r="I249" s="406"/>
      <c r="J249" s="406"/>
      <c r="K249" s="406"/>
      <c r="L249" s="406"/>
      <c r="M249" s="406"/>
      <c r="N249" s="406"/>
      <c r="O249" s="406"/>
      <c r="P249" s="406"/>
      <c r="Q249" s="407" t="str">
        <f t="shared" si="47"/>
        <v/>
      </c>
      <c r="R249" s="384"/>
      <c r="S249" s="384"/>
      <c r="T249" s="384"/>
      <c r="U249" s="384"/>
      <c r="V249" s="384"/>
      <c r="W249" s="384"/>
      <c r="X249" s="384"/>
      <c r="Y249" s="384"/>
      <c r="Z249" s="384"/>
      <c r="AA249" s="384"/>
      <c r="AB249" s="384"/>
      <c r="AC249" s="384"/>
      <c r="AD249" s="384"/>
      <c r="AE249" s="384"/>
      <c r="AF249" s="384"/>
    </row>
    <row r="250" spans="1:32" s="410" customFormat="1" ht="27" customHeight="1">
      <c r="A250" s="406"/>
      <c r="B250" s="462"/>
      <c r="C250" s="463"/>
      <c r="D250" s="464"/>
      <c r="E250" s="465"/>
      <c r="F250" s="406"/>
      <c r="G250" s="425"/>
      <c r="H250" s="406"/>
      <c r="I250" s="406"/>
      <c r="J250" s="406"/>
      <c r="K250" s="406"/>
      <c r="L250" s="406"/>
      <c r="M250" s="406"/>
      <c r="N250" s="406"/>
      <c r="O250" s="406"/>
      <c r="P250" s="406"/>
      <c r="Q250" s="407" t="str">
        <f t="shared" si="47"/>
        <v/>
      </c>
      <c r="R250" s="384"/>
      <c r="S250" s="384"/>
      <c r="T250" s="384"/>
      <c r="U250" s="384"/>
      <c r="V250" s="384"/>
      <c r="W250" s="384"/>
      <c r="X250" s="384"/>
      <c r="Y250" s="384"/>
      <c r="Z250" s="384"/>
      <c r="AA250" s="384"/>
      <c r="AB250" s="384"/>
      <c r="AC250" s="384"/>
      <c r="AD250" s="384"/>
      <c r="AE250" s="384"/>
      <c r="AF250" s="384"/>
    </row>
    <row r="251" spans="1:32" s="410" customFormat="1" ht="27" customHeight="1">
      <c r="A251" s="406"/>
      <c r="B251" s="462"/>
      <c r="C251" s="463"/>
      <c r="D251" s="464"/>
      <c r="E251" s="465"/>
      <c r="F251" s="406"/>
      <c r="G251" s="406"/>
      <c r="H251" s="406"/>
      <c r="I251" s="406"/>
      <c r="J251" s="406"/>
      <c r="K251" s="406"/>
      <c r="L251" s="406"/>
      <c r="M251" s="406"/>
      <c r="N251" s="406"/>
      <c r="O251" s="406"/>
      <c r="P251" s="406"/>
      <c r="Q251" s="407" t="str">
        <f t="shared" si="47"/>
        <v/>
      </c>
      <c r="R251" s="384"/>
      <c r="S251" s="384"/>
      <c r="T251" s="384"/>
      <c r="U251" s="384"/>
      <c r="V251" s="384"/>
      <c r="W251" s="384"/>
      <c r="X251" s="384"/>
      <c r="Y251" s="384"/>
      <c r="Z251" s="384"/>
      <c r="AA251" s="384"/>
      <c r="AB251" s="384"/>
      <c r="AC251" s="384"/>
      <c r="AD251" s="384"/>
      <c r="AE251" s="384"/>
      <c r="AF251" s="384"/>
    </row>
    <row r="252" spans="1:32" s="410" customFormat="1" ht="27" customHeight="1">
      <c r="A252" s="406"/>
      <c r="B252" s="462"/>
      <c r="C252" s="463"/>
      <c r="D252" s="464"/>
      <c r="E252" s="465"/>
      <c r="F252" s="406"/>
      <c r="G252" s="406"/>
      <c r="H252" s="406"/>
      <c r="I252" s="406"/>
      <c r="J252" s="406"/>
      <c r="K252" s="406"/>
      <c r="L252" s="406"/>
      <c r="M252" s="406"/>
      <c r="N252" s="406"/>
      <c r="O252" s="406"/>
      <c r="P252" s="406"/>
      <c r="Q252" s="407" t="str">
        <f t="shared" si="47"/>
        <v/>
      </c>
      <c r="R252" s="384"/>
      <c r="S252" s="384"/>
      <c r="T252" s="384"/>
      <c r="U252" s="384"/>
      <c r="V252" s="384"/>
      <c r="W252" s="384"/>
      <c r="X252" s="384"/>
      <c r="Y252" s="384"/>
      <c r="Z252" s="384"/>
      <c r="AA252" s="384"/>
      <c r="AB252" s="384"/>
      <c r="AC252" s="384"/>
      <c r="AD252" s="384"/>
      <c r="AE252" s="384"/>
      <c r="AF252" s="384"/>
    </row>
    <row r="253" spans="1:32" s="410" customFormat="1" ht="27" customHeight="1">
      <c r="A253" s="406"/>
      <c r="B253" s="462"/>
      <c r="C253" s="463"/>
      <c r="D253" s="464"/>
      <c r="E253" s="465"/>
      <c r="F253" s="406"/>
      <c r="G253" s="406"/>
      <c r="H253" s="406"/>
      <c r="I253" s="406"/>
      <c r="J253" s="406"/>
      <c r="K253" s="406"/>
      <c r="L253" s="406"/>
      <c r="M253" s="406"/>
      <c r="N253" s="406"/>
      <c r="O253" s="406"/>
      <c r="P253" s="406"/>
      <c r="Q253" s="407" t="str">
        <f t="shared" si="47"/>
        <v/>
      </c>
      <c r="R253" s="384"/>
      <c r="S253" s="384"/>
      <c r="T253" s="384"/>
      <c r="U253" s="384"/>
      <c r="V253" s="384"/>
      <c r="W253" s="384"/>
      <c r="X253" s="384"/>
      <c r="Y253" s="384"/>
      <c r="Z253" s="384"/>
      <c r="AA253" s="384"/>
      <c r="AB253" s="384"/>
      <c r="AC253" s="384"/>
      <c r="AD253" s="384"/>
      <c r="AE253" s="384"/>
      <c r="AF253" s="384"/>
    </row>
    <row r="254" spans="1:32" s="410" customFormat="1" ht="27" customHeight="1">
      <c r="A254" s="406"/>
      <c r="B254" s="462"/>
      <c r="C254" s="463"/>
      <c r="D254" s="464"/>
      <c r="E254" s="465"/>
      <c r="F254" s="406"/>
      <c r="G254" s="406"/>
      <c r="H254" s="406"/>
      <c r="I254" s="406"/>
      <c r="J254" s="406"/>
      <c r="K254" s="406"/>
      <c r="L254" s="406"/>
      <c r="M254" s="406"/>
      <c r="N254" s="406"/>
      <c r="O254" s="406"/>
      <c r="P254" s="406"/>
      <c r="Q254" s="407" t="str">
        <f t="shared" si="47"/>
        <v/>
      </c>
      <c r="R254" s="384"/>
      <c r="S254" s="384"/>
      <c r="T254" s="384"/>
      <c r="U254" s="384"/>
      <c r="V254" s="384"/>
      <c r="W254" s="384"/>
      <c r="X254" s="384"/>
      <c r="Y254" s="384"/>
      <c r="Z254" s="384"/>
      <c r="AA254" s="384"/>
      <c r="AB254" s="384"/>
      <c r="AC254" s="384"/>
      <c r="AD254" s="384"/>
      <c r="AE254" s="384"/>
      <c r="AF254" s="384"/>
    </row>
    <row r="255" spans="1:32" s="410" customFormat="1" ht="27" customHeight="1">
      <c r="A255" s="406"/>
      <c r="B255" s="462"/>
      <c r="C255" s="463"/>
      <c r="D255" s="464"/>
      <c r="E255" s="465"/>
      <c r="F255" s="406"/>
      <c r="G255" s="425"/>
      <c r="H255" s="406"/>
      <c r="I255" s="406"/>
      <c r="J255" s="406"/>
      <c r="K255" s="406"/>
      <c r="L255" s="406"/>
      <c r="M255" s="406"/>
      <c r="N255" s="406"/>
      <c r="O255" s="406"/>
      <c r="P255" s="406"/>
      <c r="Q255" s="407" t="str">
        <f t="shared" si="47"/>
        <v/>
      </c>
      <c r="R255" s="384"/>
      <c r="S255" s="384"/>
      <c r="T255" s="384"/>
      <c r="U255" s="384"/>
      <c r="V255" s="384"/>
      <c r="W255" s="384"/>
      <c r="X255" s="384"/>
      <c r="Y255" s="384"/>
      <c r="Z255" s="384"/>
      <c r="AA255" s="384"/>
      <c r="AB255" s="384"/>
      <c r="AC255" s="384"/>
      <c r="AD255" s="384"/>
      <c r="AE255" s="384"/>
      <c r="AF255" s="384"/>
    </row>
    <row r="256" spans="1:32" s="410" customFormat="1" ht="27" customHeight="1">
      <c r="A256" s="406"/>
      <c r="B256" s="462"/>
      <c r="C256" s="463"/>
      <c r="D256" s="464"/>
      <c r="E256" s="465"/>
      <c r="F256" s="406"/>
      <c r="G256" s="406"/>
      <c r="H256" s="406"/>
      <c r="I256" s="406"/>
      <c r="J256" s="406"/>
      <c r="K256" s="406"/>
      <c r="L256" s="406"/>
      <c r="M256" s="406"/>
      <c r="N256" s="406"/>
      <c r="O256" s="406"/>
      <c r="P256" s="406"/>
      <c r="Q256" s="407" t="str">
        <f t="shared" si="47"/>
        <v/>
      </c>
      <c r="R256" s="384"/>
      <c r="S256" s="384"/>
      <c r="T256" s="384"/>
      <c r="U256" s="384"/>
      <c r="V256" s="384"/>
      <c r="W256" s="384"/>
      <c r="X256" s="384"/>
      <c r="Y256" s="384"/>
      <c r="Z256" s="384"/>
      <c r="AA256" s="384"/>
      <c r="AB256" s="384"/>
      <c r="AC256" s="384"/>
      <c r="AD256" s="384"/>
      <c r="AE256" s="384"/>
      <c r="AF256" s="384"/>
    </row>
    <row r="257" spans="1:32" s="410" customFormat="1" ht="27" customHeight="1">
      <c r="A257" s="406"/>
      <c r="B257" s="462"/>
      <c r="C257" s="463"/>
      <c r="D257" s="464"/>
      <c r="E257" s="465"/>
      <c r="F257" s="406"/>
      <c r="G257" s="406"/>
      <c r="H257" s="406"/>
      <c r="I257" s="406"/>
      <c r="J257" s="406"/>
      <c r="K257" s="406"/>
      <c r="L257" s="406"/>
      <c r="M257" s="406"/>
      <c r="N257" s="406"/>
      <c r="O257" s="406"/>
      <c r="P257" s="406"/>
      <c r="Q257" s="407" t="str">
        <f t="shared" si="47"/>
        <v/>
      </c>
      <c r="R257" s="384"/>
      <c r="S257" s="384"/>
      <c r="T257" s="384"/>
      <c r="U257" s="384"/>
      <c r="V257" s="384"/>
      <c r="W257" s="384"/>
      <c r="X257" s="384"/>
      <c r="Y257" s="384"/>
      <c r="Z257" s="384"/>
      <c r="AA257" s="384"/>
      <c r="AB257" s="384"/>
      <c r="AC257" s="384"/>
      <c r="AD257" s="384"/>
      <c r="AE257" s="384"/>
      <c r="AF257" s="384"/>
    </row>
    <row r="258" spans="1:32" ht="27" customHeight="1">
      <c r="A258" s="599"/>
      <c r="B258" s="757"/>
      <c r="C258" s="600"/>
      <c r="D258" s="457"/>
      <c r="E258" s="458"/>
      <c r="F258" s="459"/>
      <c r="G258" s="459"/>
      <c r="H258" s="459"/>
      <c r="I258" s="459"/>
      <c r="J258" s="459"/>
      <c r="K258" s="459"/>
      <c r="L258" s="459"/>
      <c r="M258" s="459"/>
      <c r="N258" s="459"/>
      <c r="O258" s="459"/>
      <c r="P258" s="459"/>
      <c r="Q258" s="453" t="str">
        <f t="shared" si="47"/>
        <v/>
      </c>
    </row>
    <row r="259" spans="1:32">
      <c r="E259" s="470">
        <f>SUM(E27,E48,E69,E90,E111,E132,E153,E174,E195,E216,E237,E258)</f>
        <v>0</v>
      </c>
    </row>
    <row r="64756" spans="6:6">
      <c r="F64756" s="473"/>
    </row>
  </sheetData>
  <autoFilter ref="A6:AB259"/>
  <mergeCells count="8">
    <mergeCell ref="T2:T3"/>
    <mergeCell ref="T5:T6"/>
    <mergeCell ref="H3:P3"/>
    <mergeCell ref="A1:P1"/>
    <mergeCell ref="H5:J5"/>
    <mergeCell ref="L5:M5"/>
    <mergeCell ref="N5:O5"/>
    <mergeCell ref="K5:K6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306"/>
  <sheetViews>
    <sheetView showGridLines="0" showZeros="0" view="pageBreakPreview" topLeftCell="A21" zoomScaleSheetLayoutView="100" workbookViewId="0">
      <selection activeCell="I41" sqref="I41"/>
    </sheetView>
  </sheetViews>
  <sheetFormatPr defaultRowHeight="11.25"/>
  <cols>
    <col min="1" max="1" width="3.77734375" style="437" customWidth="1"/>
    <col min="2" max="2" width="6.77734375" style="538" customWidth="1"/>
    <col min="3" max="3" width="3.77734375" style="437" customWidth="1"/>
    <col min="4" max="4" width="7.77734375" style="437" customWidth="1"/>
    <col min="5" max="5" width="7.77734375" style="472" customWidth="1"/>
    <col min="6" max="6" width="7.77734375" style="437" customWidth="1"/>
    <col min="7" max="7" width="15.77734375" style="437" customWidth="1"/>
    <col min="8" max="8" width="6.77734375" style="437" customWidth="1"/>
    <col min="9" max="9" width="9.77734375" style="437" customWidth="1"/>
    <col min="10" max="10" width="6" style="437" customWidth="1"/>
    <col min="11" max="11" width="8.77734375" style="437" customWidth="1"/>
    <col min="12" max="12" width="6.77734375" style="437" customWidth="1"/>
    <col min="13" max="13" width="8.77734375" style="437" customWidth="1"/>
    <col min="14" max="14" width="6.77734375" style="437" customWidth="1"/>
    <col min="15" max="15" width="8.77734375" style="437" customWidth="1"/>
    <col min="16" max="16" width="4.77734375" style="674" customWidth="1"/>
    <col min="17" max="17" width="10.77734375" style="471" customWidth="1"/>
    <col min="18" max="19" width="9.77734375" style="384" customWidth="1"/>
    <col min="20" max="20" width="7.77734375" style="384" customWidth="1"/>
    <col min="21" max="24" width="9.77734375" style="384" customWidth="1"/>
    <col min="25" max="25" width="10.77734375" style="384" customWidth="1"/>
    <col min="26" max="32" width="8.88671875" style="384"/>
    <col min="33" max="16384" width="8.88671875" style="437"/>
  </cols>
  <sheetData>
    <row r="1" spans="1:32" ht="24.95" customHeight="1">
      <c r="A1" s="1094" t="s">
        <v>465</v>
      </c>
      <c r="B1" s="1094"/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435"/>
      <c r="R1" s="701"/>
      <c r="S1" s="702"/>
      <c r="T1" s="702"/>
      <c r="U1" s="703" t="s">
        <v>466</v>
      </c>
      <c r="V1" s="703" t="s">
        <v>467</v>
      </c>
      <c r="W1" s="703" t="s">
        <v>468</v>
      </c>
      <c r="X1" s="703" t="s">
        <v>469</v>
      </c>
      <c r="Y1" s="703" t="s">
        <v>470</v>
      </c>
      <c r="Z1" s="704" t="s">
        <v>471</v>
      </c>
      <c r="AA1" s="705" t="s">
        <v>472</v>
      </c>
      <c r="AB1" s="705"/>
      <c r="AC1" s="705"/>
      <c r="AD1" s="705"/>
      <c r="AE1" s="705"/>
      <c r="AF1" s="705"/>
    </row>
    <row r="2" spans="1:32" ht="15" customHeight="1">
      <c r="A2" s="431"/>
      <c r="B2" s="513"/>
      <c r="C2" s="433"/>
      <c r="D2" s="433"/>
      <c r="E2" s="434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665"/>
      <c r="Q2" s="435"/>
      <c r="R2" s="701"/>
      <c r="S2" s="702"/>
      <c r="T2" s="1072" t="s">
        <v>473</v>
      </c>
      <c r="U2" s="703" t="s">
        <v>474</v>
      </c>
      <c r="V2" s="706">
        <v>1.5</v>
      </c>
      <c r="W2" s="706">
        <v>1.5</v>
      </c>
      <c r="X2" s="706">
        <v>1.4</v>
      </c>
      <c r="Y2" s="706">
        <v>2</v>
      </c>
      <c r="Z2" s="704">
        <v>1.766</v>
      </c>
      <c r="AA2" s="707" t="s">
        <v>475</v>
      </c>
      <c r="AB2" s="705"/>
      <c r="AC2" s="705"/>
      <c r="AD2" s="705"/>
      <c r="AE2" s="705"/>
      <c r="AF2" s="705"/>
    </row>
    <row r="3" spans="1:32" s="384" customFormat="1" ht="15" customHeight="1">
      <c r="A3" s="385"/>
      <c r="B3" s="519"/>
      <c r="C3" s="385"/>
      <c r="D3" s="385"/>
      <c r="E3" s="387"/>
      <c r="F3" s="385"/>
      <c r="G3" s="385"/>
      <c r="H3" s="1087" t="s">
        <v>419</v>
      </c>
      <c r="I3" s="1087"/>
      <c r="J3" s="1087"/>
      <c r="K3" s="1087"/>
      <c r="L3" s="1087"/>
      <c r="M3" s="1087"/>
      <c r="N3" s="1087"/>
      <c r="O3" s="1087"/>
      <c r="P3" s="1087"/>
      <c r="Q3" s="388"/>
      <c r="R3" s="709"/>
      <c r="S3" s="710"/>
      <c r="T3" s="1073"/>
      <c r="U3" s="711" t="s">
        <v>476</v>
      </c>
      <c r="V3" s="711">
        <v>1.75</v>
      </c>
      <c r="W3" s="711">
        <v>1.75</v>
      </c>
      <c r="X3" s="712">
        <v>1.5</v>
      </c>
      <c r="Y3" s="712">
        <v>2.5</v>
      </c>
      <c r="Z3" s="713">
        <v>1.766</v>
      </c>
      <c r="AA3" s="714" t="s">
        <v>477</v>
      </c>
      <c r="AB3" s="715"/>
      <c r="AC3" s="715"/>
      <c r="AD3" s="715"/>
      <c r="AE3" s="715"/>
      <c r="AF3" s="715"/>
    </row>
    <row r="4" spans="1:32" ht="10.15" customHeight="1" thickBot="1">
      <c r="A4" s="438"/>
      <c r="B4" s="519"/>
      <c r="C4" s="438"/>
      <c r="D4" s="438"/>
      <c r="E4" s="440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666"/>
      <c r="Q4" s="438"/>
      <c r="R4" s="701"/>
      <c r="S4" s="702"/>
      <c r="T4" s="702"/>
      <c r="U4" s="703"/>
      <c r="V4" s="703"/>
      <c r="W4" s="703"/>
      <c r="X4" s="706"/>
      <c r="Y4" s="706"/>
      <c r="Z4" s="704"/>
      <c r="AA4" s="705"/>
      <c r="AB4" s="705"/>
      <c r="AC4" s="705"/>
      <c r="AD4" s="705"/>
      <c r="AE4" s="705"/>
      <c r="AF4" s="705"/>
    </row>
    <row r="5" spans="1:32" ht="30" customHeight="1" thickTop="1" thickBot="1">
      <c r="A5" s="442" t="s">
        <v>25</v>
      </c>
      <c r="B5" s="525" t="s">
        <v>26</v>
      </c>
      <c r="C5" s="389" t="s">
        <v>27</v>
      </c>
      <c r="D5" s="389" t="s">
        <v>28</v>
      </c>
      <c r="E5" s="389" t="s">
        <v>29</v>
      </c>
      <c r="F5" s="443" t="s">
        <v>31</v>
      </c>
      <c r="G5" s="444"/>
      <c r="H5" s="1088" t="s">
        <v>32</v>
      </c>
      <c r="I5" s="1089"/>
      <c r="J5" s="1090"/>
      <c r="K5" s="1095" t="s">
        <v>490</v>
      </c>
      <c r="L5" s="1088" t="s">
        <v>486</v>
      </c>
      <c r="M5" s="1090"/>
      <c r="N5" s="1088" t="s">
        <v>487</v>
      </c>
      <c r="O5" s="1090"/>
      <c r="P5" s="667" t="s">
        <v>21</v>
      </c>
      <c r="Q5" s="441"/>
      <c r="R5" s="701"/>
      <c r="S5" s="718" t="s">
        <v>478</v>
      </c>
      <c r="T5" s="1080" t="s">
        <v>479</v>
      </c>
      <c r="U5" s="711" t="s">
        <v>480</v>
      </c>
      <c r="V5" s="719">
        <v>1.75</v>
      </c>
      <c r="W5" s="719">
        <v>1.75</v>
      </c>
      <c r="X5" s="720">
        <v>1.65</v>
      </c>
      <c r="Y5" s="720">
        <v>2.2999999999999998</v>
      </c>
      <c r="Z5" s="704">
        <v>1.766</v>
      </c>
      <c r="AA5" s="721" t="s">
        <v>481</v>
      </c>
      <c r="AB5" s="721" t="s">
        <v>482</v>
      </c>
      <c r="AC5" s="721" t="s">
        <v>7</v>
      </c>
      <c r="AD5" s="721" t="s">
        <v>483</v>
      </c>
      <c r="AE5" s="721" t="s">
        <v>8</v>
      </c>
      <c r="AF5" s="721" t="s">
        <v>23</v>
      </c>
    </row>
    <row r="6" spans="1:32" ht="30" customHeight="1" thickTop="1" thickBot="1">
      <c r="A6" s="448" t="s">
        <v>33</v>
      </c>
      <c r="B6" s="531"/>
      <c r="C6" s="393"/>
      <c r="D6" s="392" t="s">
        <v>309</v>
      </c>
      <c r="E6" s="392" t="s">
        <v>309</v>
      </c>
      <c r="F6" s="394" t="s">
        <v>35</v>
      </c>
      <c r="G6" s="394" t="s">
        <v>399</v>
      </c>
      <c r="H6" s="394" t="s">
        <v>35</v>
      </c>
      <c r="I6" s="394" t="s">
        <v>36</v>
      </c>
      <c r="J6" s="394" t="s">
        <v>37</v>
      </c>
      <c r="K6" s="1096"/>
      <c r="L6" s="741" t="s">
        <v>488</v>
      </c>
      <c r="M6" s="741" t="s">
        <v>489</v>
      </c>
      <c r="N6" s="741" t="s">
        <v>488</v>
      </c>
      <c r="O6" s="741" t="s">
        <v>489</v>
      </c>
      <c r="P6" s="668"/>
      <c r="Q6" s="450"/>
      <c r="R6" s="723"/>
      <c r="S6" s="724"/>
      <c r="T6" s="1080"/>
      <c r="U6" s="727" t="s">
        <v>484</v>
      </c>
      <c r="V6" s="728">
        <v>1.8</v>
      </c>
      <c r="W6" s="728">
        <v>1.8</v>
      </c>
      <c r="X6" s="729">
        <v>1.65</v>
      </c>
      <c r="Y6" s="729">
        <v>2.5</v>
      </c>
      <c r="Z6" s="730">
        <v>1.766</v>
      </c>
      <c r="AA6" s="726" t="s">
        <v>485</v>
      </c>
      <c r="AB6" s="725">
        <v>1.8</v>
      </c>
      <c r="AC6" s="725">
        <v>1.8</v>
      </c>
      <c r="AD6" s="725">
        <v>1.65</v>
      </c>
      <c r="AE6" s="725">
        <v>2.5</v>
      </c>
      <c r="AF6" s="725">
        <v>1.766</v>
      </c>
    </row>
    <row r="7" spans="1:32" s="410" customFormat="1" ht="30" customHeight="1" thickTop="1">
      <c r="A7" s="618" t="s">
        <v>407</v>
      </c>
      <c r="B7" s="462"/>
      <c r="C7" s="463"/>
      <c r="D7" s="649"/>
      <c r="E7" s="649"/>
      <c r="F7" s="621"/>
      <c r="G7" s="621"/>
      <c r="H7" s="603"/>
      <c r="I7" s="646"/>
      <c r="J7" s="603"/>
      <c r="K7" s="752"/>
      <c r="L7" s="406">
        <f>K7/1000</f>
        <v>0</v>
      </c>
      <c r="M7" s="743">
        <f t="shared" ref="M7:M26" si="0">IF(B7&lt;&gt;"",E7*L7,0)</f>
        <v>0</v>
      </c>
      <c r="N7" s="744">
        <f>IF($B7&lt;&gt;"",L7*S7,0)</f>
        <v>0</v>
      </c>
      <c r="O7" s="743">
        <f t="shared" ref="O7:O26" si="1">IF($B7&lt;&gt;"",E7*N7,0)</f>
        <v>0</v>
      </c>
      <c r="P7" s="669"/>
      <c r="Q7" s="407" t="str">
        <f t="shared" ref="Q7:Q70" si="2">CONCATENATE(C7,F7)</f>
        <v/>
      </c>
      <c r="R7" s="408"/>
      <c r="S7" s="731" t="str">
        <f>V7&amp;W7&amp;X7&amp;Y7&amp;Z7</f>
        <v>00001.766</v>
      </c>
      <c r="T7" s="732">
        <v>4</v>
      </c>
      <c r="U7" s="735" t="str">
        <f>T7&amp;C7</f>
        <v>4</v>
      </c>
      <c r="V7" s="733">
        <f>IF($U7="4전","1.80",IF($U7="4과","1.80",IF($U7="4목","1.80",0)))</f>
        <v>0</v>
      </c>
      <c r="W7" s="733">
        <f>IF($U7="4답","1.80",0)</f>
        <v>0</v>
      </c>
      <c r="X7" s="733">
        <f>IF($U7="4대","1.65",IF($U7="4장","1.65",IF($U7="4창","1.65",0)))</f>
        <v>0</v>
      </c>
      <c r="Y7" s="733">
        <f>IF($U7="4임","2.50",0)</f>
        <v>0</v>
      </c>
      <c r="Z7" s="736">
        <f>IF($C7="전",0,IF($C7="답",0,IF($C7="대",0,IF($C7="임",0,IF($C7="과",0,IF($C7="목",0,IF($C7="장",0,IF($C7="창",0,1.766))))))))</f>
        <v>1.766</v>
      </c>
    </row>
    <row r="8" spans="1:32" s="410" customFormat="1" ht="30" customHeight="1">
      <c r="A8" s="618" t="s">
        <v>408</v>
      </c>
      <c r="B8" s="462"/>
      <c r="C8" s="463"/>
      <c r="D8" s="649"/>
      <c r="E8" s="649"/>
      <c r="F8" s="621"/>
      <c r="G8" s="621"/>
      <c r="H8" s="603"/>
      <c r="I8" s="603"/>
      <c r="J8" s="603"/>
      <c r="K8" s="752"/>
      <c r="L8" s="406">
        <f t="shared" ref="L8:L26" si="3">K8/1000</f>
        <v>0</v>
      </c>
      <c r="M8" s="744">
        <f t="shared" si="0"/>
        <v>0</v>
      </c>
      <c r="N8" s="744">
        <f>IF($B8&lt;&gt;"",L8*S8,0)</f>
        <v>0</v>
      </c>
      <c r="O8" s="744">
        <f t="shared" si="1"/>
        <v>0</v>
      </c>
      <c r="P8" s="669"/>
      <c r="Q8" s="407" t="str">
        <f t="shared" si="2"/>
        <v/>
      </c>
      <c r="R8" s="408"/>
      <c r="S8" s="731" t="str">
        <f t="shared" ref="S8:S71" si="4">V8&amp;W8&amp;X8&amp;Y8&amp;Z8</f>
        <v>00001.766</v>
      </c>
      <c r="T8" s="732">
        <v>4</v>
      </c>
      <c r="U8" s="735" t="str">
        <f t="shared" ref="U8:U71" si="5">T8&amp;C8</f>
        <v>4</v>
      </c>
      <c r="V8" s="733">
        <f t="shared" ref="V8:V71" si="6">IF($U8="4전","1.80",IF($U8="4과","1.80",IF($U8="4목","1.80",0)))</f>
        <v>0</v>
      </c>
      <c r="W8" s="733">
        <f t="shared" ref="W8:W71" si="7">IF($U8="4답","1.80",0)</f>
        <v>0</v>
      </c>
      <c r="X8" s="733">
        <f t="shared" ref="X8:X71" si="8">IF($U8="4대","1.65",IF($U8="4장","1.65",IF($U8="4창","1.65",0)))</f>
        <v>0</v>
      </c>
      <c r="Y8" s="733">
        <f t="shared" ref="Y8:Y71" si="9">IF($U8="4임","2.50",0)</f>
        <v>0</v>
      </c>
      <c r="Z8" s="736">
        <f t="shared" ref="Z8:Z71" si="10">IF($C8="전",0,IF($C8="답",0,IF($C8="대",0,IF($C8="임",0,IF($C8="과",0,IF($C8="목",0,IF($C8="장",0,IF($C8="창",0,1.766))))))))</f>
        <v>1.766</v>
      </c>
      <c r="AA8" s="410">
        <v>0</v>
      </c>
    </row>
    <row r="9" spans="1:32" s="410" customFormat="1" ht="30" customHeight="1">
      <c r="A9" s="618" t="s">
        <v>341</v>
      </c>
      <c r="B9" s="462"/>
      <c r="C9" s="463"/>
      <c r="D9" s="649"/>
      <c r="E9" s="649"/>
      <c r="F9" s="621"/>
      <c r="G9" s="621"/>
      <c r="H9" s="603"/>
      <c r="I9" s="603"/>
      <c r="J9" s="603"/>
      <c r="K9" s="752"/>
      <c r="L9" s="406">
        <f t="shared" si="3"/>
        <v>0</v>
      </c>
      <c r="M9" s="744">
        <f t="shared" si="0"/>
        <v>0</v>
      </c>
      <c r="N9" s="744">
        <f t="shared" ref="N9:N26" si="11">IF($B9&lt;&gt;"",L9*S9,0)</f>
        <v>0</v>
      </c>
      <c r="O9" s="744">
        <f t="shared" si="1"/>
        <v>0</v>
      </c>
      <c r="P9" s="669"/>
      <c r="Q9" s="407" t="str">
        <f t="shared" si="2"/>
        <v/>
      </c>
      <c r="R9" s="408"/>
      <c r="S9" s="731" t="str">
        <f t="shared" si="4"/>
        <v>00001.766</v>
      </c>
      <c r="T9" s="732">
        <v>4</v>
      </c>
      <c r="U9" s="735" t="str">
        <f t="shared" si="5"/>
        <v>4</v>
      </c>
      <c r="V9" s="733">
        <f t="shared" si="6"/>
        <v>0</v>
      </c>
      <c r="W9" s="733">
        <f t="shared" si="7"/>
        <v>0</v>
      </c>
      <c r="X9" s="733">
        <f t="shared" si="8"/>
        <v>0</v>
      </c>
      <c r="Y9" s="733">
        <f t="shared" si="9"/>
        <v>0</v>
      </c>
      <c r="Z9" s="736">
        <f t="shared" si="10"/>
        <v>1.766</v>
      </c>
      <c r="AA9" s="410">
        <v>0</v>
      </c>
    </row>
    <row r="10" spans="1:32" s="410" customFormat="1" ht="30" customHeight="1">
      <c r="A10" s="618" t="s">
        <v>342</v>
      </c>
      <c r="B10" s="462"/>
      <c r="C10" s="463"/>
      <c r="D10" s="649"/>
      <c r="E10" s="649"/>
      <c r="F10" s="621"/>
      <c r="G10" s="621"/>
      <c r="H10" s="603"/>
      <c r="I10" s="603"/>
      <c r="J10" s="603"/>
      <c r="K10" s="752"/>
      <c r="L10" s="406">
        <f t="shared" si="3"/>
        <v>0</v>
      </c>
      <c r="M10" s="744">
        <f t="shared" si="0"/>
        <v>0</v>
      </c>
      <c r="N10" s="744">
        <f t="shared" si="11"/>
        <v>0</v>
      </c>
      <c r="O10" s="744">
        <f t="shared" si="1"/>
        <v>0</v>
      </c>
      <c r="P10" s="669"/>
      <c r="Q10" s="407" t="str">
        <f t="shared" si="2"/>
        <v/>
      </c>
      <c r="R10" s="408"/>
      <c r="S10" s="731" t="str">
        <f t="shared" si="4"/>
        <v>00001.766</v>
      </c>
      <c r="T10" s="732">
        <v>4</v>
      </c>
      <c r="U10" s="735" t="str">
        <f t="shared" si="5"/>
        <v>4</v>
      </c>
      <c r="V10" s="733">
        <f t="shared" si="6"/>
        <v>0</v>
      </c>
      <c r="W10" s="733">
        <f t="shared" si="7"/>
        <v>0</v>
      </c>
      <c r="X10" s="733">
        <f t="shared" si="8"/>
        <v>0</v>
      </c>
      <c r="Y10" s="733">
        <f t="shared" si="9"/>
        <v>0</v>
      </c>
      <c r="Z10" s="736">
        <f t="shared" si="10"/>
        <v>1.766</v>
      </c>
      <c r="AA10" s="410">
        <v>0</v>
      </c>
    </row>
    <row r="11" spans="1:32" s="410" customFormat="1" ht="30" customHeight="1">
      <c r="A11" s="618" t="s">
        <v>343</v>
      </c>
      <c r="B11" s="462"/>
      <c r="C11" s="463"/>
      <c r="D11" s="649"/>
      <c r="E11" s="649"/>
      <c r="F11" s="621"/>
      <c r="G11" s="661"/>
      <c r="H11" s="603"/>
      <c r="I11" s="603"/>
      <c r="J11" s="603"/>
      <c r="K11" s="752"/>
      <c r="L11" s="406">
        <f t="shared" si="3"/>
        <v>0</v>
      </c>
      <c r="M11" s="744">
        <f t="shared" si="0"/>
        <v>0</v>
      </c>
      <c r="N11" s="744">
        <f t="shared" si="11"/>
        <v>0</v>
      </c>
      <c r="O11" s="744">
        <f t="shared" si="1"/>
        <v>0</v>
      </c>
      <c r="P11" s="669"/>
      <c r="Q11" s="407" t="str">
        <f t="shared" si="2"/>
        <v/>
      </c>
      <c r="R11" s="408"/>
      <c r="S11" s="731" t="str">
        <f t="shared" si="4"/>
        <v>00001.766</v>
      </c>
      <c r="T11" s="732">
        <v>4</v>
      </c>
      <c r="U11" s="735" t="str">
        <f t="shared" si="5"/>
        <v>4</v>
      </c>
      <c r="V11" s="733">
        <f t="shared" si="6"/>
        <v>0</v>
      </c>
      <c r="W11" s="733">
        <f t="shared" si="7"/>
        <v>0</v>
      </c>
      <c r="X11" s="733">
        <f t="shared" si="8"/>
        <v>0</v>
      </c>
      <c r="Y11" s="733">
        <f t="shared" si="9"/>
        <v>0</v>
      </c>
      <c r="Z11" s="736">
        <f t="shared" si="10"/>
        <v>1.766</v>
      </c>
      <c r="AA11" s="410">
        <v>0</v>
      </c>
    </row>
    <row r="12" spans="1:32" s="410" customFormat="1" ht="30" customHeight="1">
      <c r="A12" s="618" t="s">
        <v>344</v>
      </c>
      <c r="B12" s="462"/>
      <c r="C12" s="463"/>
      <c r="D12" s="649"/>
      <c r="E12" s="649"/>
      <c r="F12" s="621"/>
      <c r="G12" s="621"/>
      <c r="H12" s="603"/>
      <c r="I12" s="603"/>
      <c r="J12" s="603"/>
      <c r="K12" s="752"/>
      <c r="L12" s="406">
        <f t="shared" si="3"/>
        <v>0</v>
      </c>
      <c r="M12" s="744">
        <f t="shared" si="0"/>
        <v>0</v>
      </c>
      <c r="N12" s="744">
        <f t="shared" si="11"/>
        <v>0</v>
      </c>
      <c r="O12" s="744">
        <f t="shared" si="1"/>
        <v>0</v>
      </c>
      <c r="P12" s="669"/>
      <c r="Q12" s="407" t="str">
        <f t="shared" si="2"/>
        <v/>
      </c>
      <c r="R12" s="408"/>
      <c r="S12" s="731" t="str">
        <f t="shared" si="4"/>
        <v>00001.766</v>
      </c>
      <c r="T12" s="732">
        <v>4</v>
      </c>
      <c r="U12" s="735" t="str">
        <f t="shared" si="5"/>
        <v>4</v>
      </c>
      <c r="V12" s="733">
        <f t="shared" si="6"/>
        <v>0</v>
      </c>
      <c r="W12" s="733">
        <f t="shared" si="7"/>
        <v>0</v>
      </c>
      <c r="X12" s="733">
        <f t="shared" si="8"/>
        <v>0</v>
      </c>
      <c r="Y12" s="733">
        <f t="shared" si="9"/>
        <v>0</v>
      </c>
      <c r="Z12" s="736">
        <f t="shared" si="10"/>
        <v>1.766</v>
      </c>
      <c r="AA12" s="410">
        <v>0</v>
      </c>
    </row>
    <row r="13" spans="1:32" s="410" customFormat="1" ht="30" customHeight="1">
      <c r="A13" s="618" t="s">
        <v>345</v>
      </c>
      <c r="B13" s="462"/>
      <c r="C13" s="463"/>
      <c r="D13" s="649"/>
      <c r="E13" s="649"/>
      <c r="F13" s="621"/>
      <c r="G13" s="621"/>
      <c r="H13" s="603"/>
      <c r="I13" s="603"/>
      <c r="J13" s="603"/>
      <c r="K13" s="752"/>
      <c r="L13" s="406">
        <f t="shared" si="3"/>
        <v>0</v>
      </c>
      <c r="M13" s="744">
        <f t="shared" si="0"/>
        <v>0</v>
      </c>
      <c r="N13" s="744">
        <f t="shared" si="11"/>
        <v>0</v>
      </c>
      <c r="O13" s="744">
        <f t="shared" si="1"/>
        <v>0</v>
      </c>
      <c r="P13" s="669"/>
      <c r="Q13" s="407" t="str">
        <f t="shared" si="2"/>
        <v/>
      </c>
      <c r="R13" s="408"/>
      <c r="S13" s="731" t="str">
        <f t="shared" si="4"/>
        <v>00001.766</v>
      </c>
      <c r="T13" s="732">
        <v>4</v>
      </c>
      <c r="U13" s="735" t="str">
        <f t="shared" si="5"/>
        <v>4</v>
      </c>
      <c r="V13" s="733">
        <f t="shared" si="6"/>
        <v>0</v>
      </c>
      <c r="W13" s="733">
        <f t="shared" si="7"/>
        <v>0</v>
      </c>
      <c r="X13" s="733">
        <f t="shared" si="8"/>
        <v>0</v>
      </c>
      <c r="Y13" s="733">
        <f t="shared" si="9"/>
        <v>0</v>
      </c>
      <c r="Z13" s="736">
        <f t="shared" si="10"/>
        <v>1.766</v>
      </c>
      <c r="AA13" s="410">
        <v>0</v>
      </c>
    </row>
    <row r="14" spans="1:32" s="410" customFormat="1" ht="30" customHeight="1">
      <c r="A14" s="618" t="s">
        <v>346</v>
      </c>
      <c r="B14" s="462"/>
      <c r="C14" s="463"/>
      <c r="D14" s="649"/>
      <c r="E14" s="649"/>
      <c r="F14" s="621"/>
      <c r="G14" s="621"/>
      <c r="H14" s="603"/>
      <c r="I14" s="603"/>
      <c r="J14" s="603"/>
      <c r="K14" s="752"/>
      <c r="L14" s="406">
        <f t="shared" si="3"/>
        <v>0</v>
      </c>
      <c r="M14" s="744">
        <f t="shared" si="0"/>
        <v>0</v>
      </c>
      <c r="N14" s="744">
        <f t="shared" si="11"/>
        <v>0</v>
      </c>
      <c r="O14" s="744">
        <f t="shared" si="1"/>
        <v>0</v>
      </c>
      <c r="P14" s="669"/>
      <c r="Q14" s="407" t="str">
        <f t="shared" si="2"/>
        <v/>
      </c>
      <c r="R14" s="408"/>
      <c r="S14" s="731" t="str">
        <f t="shared" si="4"/>
        <v>00001.766</v>
      </c>
      <c r="T14" s="732">
        <v>4</v>
      </c>
      <c r="U14" s="735" t="str">
        <f t="shared" si="5"/>
        <v>4</v>
      </c>
      <c r="V14" s="733">
        <f t="shared" si="6"/>
        <v>0</v>
      </c>
      <c r="W14" s="733">
        <f t="shared" si="7"/>
        <v>0</v>
      </c>
      <c r="X14" s="733">
        <f t="shared" si="8"/>
        <v>0</v>
      </c>
      <c r="Y14" s="733">
        <f t="shared" si="9"/>
        <v>0</v>
      </c>
      <c r="Z14" s="736">
        <f t="shared" si="10"/>
        <v>1.766</v>
      </c>
      <c r="AA14" s="410">
        <v>0</v>
      </c>
    </row>
    <row r="15" spans="1:32" s="410" customFormat="1" ht="30" customHeight="1">
      <c r="A15" s="618" t="s">
        <v>347</v>
      </c>
      <c r="B15" s="462"/>
      <c r="C15" s="463"/>
      <c r="D15" s="649"/>
      <c r="E15" s="649"/>
      <c r="F15" s="621"/>
      <c r="G15" s="621"/>
      <c r="H15" s="603"/>
      <c r="I15" s="603"/>
      <c r="J15" s="603"/>
      <c r="K15" s="752"/>
      <c r="L15" s="406">
        <f t="shared" si="3"/>
        <v>0</v>
      </c>
      <c r="M15" s="744">
        <f t="shared" si="0"/>
        <v>0</v>
      </c>
      <c r="N15" s="744">
        <f t="shared" si="11"/>
        <v>0</v>
      </c>
      <c r="O15" s="744">
        <f t="shared" si="1"/>
        <v>0</v>
      </c>
      <c r="P15" s="669"/>
      <c r="Q15" s="407" t="str">
        <f t="shared" si="2"/>
        <v/>
      </c>
      <c r="R15" s="408"/>
      <c r="S15" s="731" t="str">
        <f t="shared" si="4"/>
        <v>00001.766</v>
      </c>
      <c r="T15" s="732">
        <v>4</v>
      </c>
      <c r="U15" s="735" t="str">
        <f t="shared" si="5"/>
        <v>4</v>
      </c>
      <c r="V15" s="733">
        <f t="shared" si="6"/>
        <v>0</v>
      </c>
      <c r="W15" s="733">
        <f t="shared" si="7"/>
        <v>0</v>
      </c>
      <c r="X15" s="733">
        <f t="shared" si="8"/>
        <v>0</v>
      </c>
      <c r="Y15" s="733">
        <f t="shared" si="9"/>
        <v>0</v>
      </c>
      <c r="Z15" s="736">
        <f t="shared" si="10"/>
        <v>1.766</v>
      </c>
      <c r="AA15" s="410">
        <v>0</v>
      </c>
    </row>
    <row r="16" spans="1:32" s="410" customFormat="1" ht="30" customHeight="1">
      <c r="A16" s="618" t="s">
        <v>348</v>
      </c>
      <c r="B16" s="462"/>
      <c r="C16" s="463"/>
      <c r="D16" s="649"/>
      <c r="E16" s="649"/>
      <c r="F16" s="621"/>
      <c r="G16" s="621"/>
      <c r="H16" s="603"/>
      <c r="I16" s="603"/>
      <c r="J16" s="603"/>
      <c r="K16" s="752"/>
      <c r="L16" s="406">
        <f t="shared" si="3"/>
        <v>0</v>
      </c>
      <c r="M16" s="744">
        <f t="shared" si="0"/>
        <v>0</v>
      </c>
      <c r="N16" s="744">
        <f t="shared" si="11"/>
        <v>0</v>
      </c>
      <c r="O16" s="744">
        <f t="shared" si="1"/>
        <v>0</v>
      </c>
      <c r="P16" s="669"/>
      <c r="Q16" s="407" t="str">
        <f t="shared" si="2"/>
        <v/>
      </c>
      <c r="R16" s="408"/>
      <c r="S16" s="731" t="str">
        <f t="shared" si="4"/>
        <v>00001.766</v>
      </c>
      <c r="T16" s="732">
        <v>4</v>
      </c>
      <c r="U16" s="735" t="str">
        <f t="shared" si="5"/>
        <v>4</v>
      </c>
      <c r="V16" s="733">
        <f t="shared" si="6"/>
        <v>0</v>
      </c>
      <c r="W16" s="733">
        <f t="shared" si="7"/>
        <v>0</v>
      </c>
      <c r="X16" s="733">
        <f t="shared" si="8"/>
        <v>0</v>
      </c>
      <c r="Y16" s="733">
        <f t="shared" si="9"/>
        <v>0</v>
      </c>
      <c r="Z16" s="736">
        <f t="shared" si="10"/>
        <v>1.766</v>
      </c>
      <c r="AA16" s="410">
        <v>0</v>
      </c>
    </row>
    <row r="17" spans="1:28" s="410" customFormat="1" ht="30" customHeight="1">
      <c r="A17" s="618" t="s">
        <v>56</v>
      </c>
      <c r="B17" s="462"/>
      <c r="C17" s="463"/>
      <c r="D17" s="649"/>
      <c r="E17" s="649"/>
      <c r="F17" s="621"/>
      <c r="G17" s="621"/>
      <c r="H17" s="603"/>
      <c r="I17" s="603"/>
      <c r="J17" s="603"/>
      <c r="K17" s="752"/>
      <c r="L17" s="406">
        <f t="shared" si="3"/>
        <v>0</v>
      </c>
      <c r="M17" s="744">
        <f t="shared" si="0"/>
        <v>0</v>
      </c>
      <c r="N17" s="744">
        <f t="shared" si="11"/>
        <v>0</v>
      </c>
      <c r="O17" s="744">
        <f t="shared" si="1"/>
        <v>0</v>
      </c>
      <c r="P17" s="669"/>
      <c r="Q17" s="407" t="str">
        <f t="shared" si="2"/>
        <v/>
      </c>
      <c r="R17" s="408"/>
      <c r="S17" s="731" t="str">
        <f t="shared" si="4"/>
        <v>00001.766</v>
      </c>
      <c r="T17" s="732">
        <v>4</v>
      </c>
      <c r="U17" s="735" t="str">
        <f t="shared" si="5"/>
        <v>4</v>
      </c>
      <c r="V17" s="733">
        <f t="shared" si="6"/>
        <v>0</v>
      </c>
      <c r="W17" s="733">
        <f t="shared" si="7"/>
        <v>0</v>
      </c>
      <c r="X17" s="733">
        <f t="shared" si="8"/>
        <v>0</v>
      </c>
      <c r="Y17" s="733">
        <f t="shared" si="9"/>
        <v>0</v>
      </c>
      <c r="Z17" s="736">
        <f t="shared" si="10"/>
        <v>1.766</v>
      </c>
      <c r="AA17" s="410">
        <v>0</v>
      </c>
    </row>
    <row r="18" spans="1:28" s="410" customFormat="1" ht="30" customHeight="1">
      <c r="A18" s="618" t="s">
        <v>349</v>
      </c>
      <c r="B18" s="462"/>
      <c r="C18" s="463"/>
      <c r="D18" s="649"/>
      <c r="E18" s="649"/>
      <c r="F18" s="621"/>
      <c r="G18" s="621"/>
      <c r="H18" s="603"/>
      <c r="I18" s="603"/>
      <c r="J18" s="603"/>
      <c r="K18" s="752"/>
      <c r="L18" s="406">
        <f t="shared" si="3"/>
        <v>0</v>
      </c>
      <c r="M18" s="744">
        <f t="shared" si="0"/>
        <v>0</v>
      </c>
      <c r="N18" s="744">
        <f t="shared" si="11"/>
        <v>0</v>
      </c>
      <c r="O18" s="744">
        <f t="shared" si="1"/>
        <v>0</v>
      </c>
      <c r="P18" s="669"/>
      <c r="Q18" s="407" t="str">
        <f t="shared" si="2"/>
        <v/>
      </c>
      <c r="R18" s="408"/>
      <c r="S18" s="731" t="str">
        <f t="shared" si="4"/>
        <v>00001.766</v>
      </c>
      <c r="T18" s="732">
        <v>4</v>
      </c>
      <c r="U18" s="735" t="str">
        <f t="shared" si="5"/>
        <v>4</v>
      </c>
      <c r="V18" s="733">
        <f t="shared" si="6"/>
        <v>0</v>
      </c>
      <c r="W18" s="733">
        <f t="shared" si="7"/>
        <v>0</v>
      </c>
      <c r="X18" s="733">
        <f t="shared" si="8"/>
        <v>0</v>
      </c>
      <c r="Y18" s="733">
        <f t="shared" si="9"/>
        <v>0</v>
      </c>
      <c r="Z18" s="736">
        <f t="shared" si="10"/>
        <v>1.766</v>
      </c>
      <c r="AA18" s="410">
        <v>0</v>
      </c>
    </row>
    <row r="19" spans="1:28" s="410" customFormat="1" ht="30" customHeight="1">
      <c r="A19" s="618" t="s">
        <v>350</v>
      </c>
      <c r="B19" s="619"/>
      <c r="C19" s="463"/>
      <c r="D19" s="649"/>
      <c r="E19" s="649"/>
      <c r="F19" s="621"/>
      <c r="G19" s="661"/>
      <c r="H19" s="603"/>
      <c r="I19" s="603"/>
      <c r="J19" s="603"/>
      <c r="K19" s="752"/>
      <c r="L19" s="406">
        <f t="shared" si="3"/>
        <v>0</v>
      </c>
      <c r="M19" s="744">
        <f t="shared" si="0"/>
        <v>0</v>
      </c>
      <c r="N19" s="744">
        <f t="shared" si="11"/>
        <v>0</v>
      </c>
      <c r="O19" s="744">
        <f t="shared" si="1"/>
        <v>0</v>
      </c>
      <c r="P19" s="669"/>
      <c r="Q19" s="407" t="str">
        <f t="shared" si="2"/>
        <v/>
      </c>
      <c r="R19" s="408"/>
      <c r="S19" s="731" t="str">
        <f t="shared" si="4"/>
        <v>00001.766</v>
      </c>
      <c r="T19" s="732">
        <v>4</v>
      </c>
      <c r="U19" s="735" t="str">
        <f t="shared" si="5"/>
        <v>4</v>
      </c>
      <c r="V19" s="733">
        <f t="shared" si="6"/>
        <v>0</v>
      </c>
      <c r="W19" s="733">
        <f t="shared" si="7"/>
        <v>0</v>
      </c>
      <c r="X19" s="733">
        <f t="shared" si="8"/>
        <v>0</v>
      </c>
      <c r="Y19" s="733">
        <f t="shared" si="9"/>
        <v>0</v>
      </c>
      <c r="Z19" s="736">
        <f t="shared" si="10"/>
        <v>1.766</v>
      </c>
      <c r="AA19" s="410">
        <v>0</v>
      </c>
    </row>
    <row r="20" spans="1:28" s="410" customFormat="1" ht="30" customHeight="1">
      <c r="A20" s="618" t="s">
        <v>351</v>
      </c>
      <c r="B20" s="619"/>
      <c r="C20" s="463"/>
      <c r="D20" s="649"/>
      <c r="E20" s="649"/>
      <c r="F20" s="621"/>
      <c r="G20" s="621"/>
      <c r="H20" s="603"/>
      <c r="I20" s="603"/>
      <c r="J20" s="603"/>
      <c r="K20" s="752"/>
      <c r="L20" s="406">
        <f t="shared" si="3"/>
        <v>0</v>
      </c>
      <c r="M20" s="744">
        <f t="shared" si="0"/>
        <v>0</v>
      </c>
      <c r="N20" s="744">
        <f t="shared" si="11"/>
        <v>0</v>
      </c>
      <c r="O20" s="744">
        <f t="shared" si="1"/>
        <v>0</v>
      </c>
      <c r="P20" s="669"/>
      <c r="Q20" s="407" t="str">
        <f t="shared" si="2"/>
        <v/>
      </c>
      <c r="R20" s="408"/>
      <c r="S20" s="731" t="str">
        <f t="shared" si="4"/>
        <v>00001.766</v>
      </c>
      <c r="T20" s="732">
        <v>4</v>
      </c>
      <c r="U20" s="735" t="str">
        <f t="shared" si="5"/>
        <v>4</v>
      </c>
      <c r="V20" s="733">
        <f t="shared" si="6"/>
        <v>0</v>
      </c>
      <c r="W20" s="733">
        <f t="shared" si="7"/>
        <v>0</v>
      </c>
      <c r="X20" s="733">
        <f t="shared" si="8"/>
        <v>0</v>
      </c>
      <c r="Y20" s="733">
        <f t="shared" si="9"/>
        <v>0</v>
      </c>
      <c r="Z20" s="736">
        <f t="shared" si="10"/>
        <v>1.766</v>
      </c>
      <c r="AA20" s="410">
        <v>0</v>
      </c>
    </row>
    <row r="21" spans="1:28" s="410" customFormat="1" ht="30" customHeight="1">
      <c r="A21" s="618" t="s">
        <v>409</v>
      </c>
      <c r="B21" s="462"/>
      <c r="C21" s="463"/>
      <c r="D21" s="649"/>
      <c r="E21" s="649"/>
      <c r="F21" s="621"/>
      <c r="G21" s="621"/>
      <c r="H21" s="603"/>
      <c r="I21" s="603"/>
      <c r="J21" s="603"/>
      <c r="K21" s="752"/>
      <c r="L21" s="406">
        <f t="shared" si="3"/>
        <v>0</v>
      </c>
      <c r="M21" s="744">
        <f t="shared" si="0"/>
        <v>0</v>
      </c>
      <c r="N21" s="744">
        <f t="shared" si="11"/>
        <v>0</v>
      </c>
      <c r="O21" s="744">
        <f t="shared" si="1"/>
        <v>0</v>
      </c>
      <c r="P21" s="669"/>
      <c r="Q21" s="407" t="str">
        <f t="shared" si="2"/>
        <v/>
      </c>
      <c r="R21" s="408"/>
      <c r="S21" s="731" t="str">
        <f t="shared" si="4"/>
        <v>00001.766</v>
      </c>
      <c r="T21" s="732">
        <v>4</v>
      </c>
      <c r="U21" s="735" t="str">
        <f t="shared" si="5"/>
        <v>4</v>
      </c>
      <c r="V21" s="733">
        <f t="shared" si="6"/>
        <v>0</v>
      </c>
      <c r="W21" s="733">
        <f t="shared" si="7"/>
        <v>0</v>
      </c>
      <c r="X21" s="733">
        <f t="shared" si="8"/>
        <v>0</v>
      </c>
      <c r="Y21" s="733">
        <f t="shared" si="9"/>
        <v>0</v>
      </c>
      <c r="Z21" s="736">
        <f t="shared" si="10"/>
        <v>1.766</v>
      </c>
      <c r="AA21" s="410">
        <v>0</v>
      </c>
    </row>
    <row r="22" spans="1:28" s="410" customFormat="1" ht="30" customHeight="1">
      <c r="A22" s="618" t="s">
        <v>410</v>
      </c>
      <c r="B22" s="462"/>
      <c r="C22" s="463"/>
      <c r="D22" s="649"/>
      <c r="E22" s="649"/>
      <c r="F22" s="621"/>
      <c r="G22" s="621"/>
      <c r="H22" s="603"/>
      <c r="I22" s="603"/>
      <c r="J22" s="603"/>
      <c r="K22" s="752"/>
      <c r="L22" s="406">
        <f t="shared" si="3"/>
        <v>0</v>
      </c>
      <c r="M22" s="744">
        <f t="shared" si="0"/>
        <v>0</v>
      </c>
      <c r="N22" s="744">
        <f t="shared" si="11"/>
        <v>0</v>
      </c>
      <c r="O22" s="744">
        <f t="shared" si="1"/>
        <v>0</v>
      </c>
      <c r="P22" s="669"/>
      <c r="Q22" s="407" t="str">
        <f t="shared" si="2"/>
        <v/>
      </c>
      <c r="R22" s="408"/>
      <c r="S22" s="731" t="str">
        <f t="shared" si="4"/>
        <v>00001.766</v>
      </c>
      <c r="T22" s="732">
        <v>4</v>
      </c>
      <c r="U22" s="735" t="str">
        <f t="shared" si="5"/>
        <v>4</v>
      </c>
      <c r="V22" s="733">
        <f t="shared" si="6"/>
        <v>0</v>
      </c>
      <c r="W22" s="733">
        <f t="shared" si="7"/>
        <v>0</v>
      </c>
      <c r="X22" s="733">
        <f t="shared" si="8"/>
        <v>0</v>
      </c>
      <c r="Y22" s="733">
        <f t="shared" si="9"/>
        <v>0</v>
      </c>
      <c r="Z22" s="736">
        <f t="shared" si="10"/>
        <v>1.766</v>
      </c>
      <c r="AA22" s="410">
        <v>0</v>
      </c>
    </row>
    <row r="23" spans="1:28" s="410" customFormat="1" ht="30" customHeight="1">
      <c r="A23" s="618" t="s">
        <v>354</v>
      </c>
      <c r="B23" s="462"/>
      <c r="C23" s="463"/>
      <c r="D23" s="649"/>
      <c r="E23" s="649"/>
      <c r="F23" s="621"/>
      <c r="G23" s="621"/>
      <c r="H23" s="603"/>
      <c r="I23" s="603"/>
      <c r="J23" s="603"/>
      <c r="K23" s="752"/>
      <c r="L23" s="406">
        <f t="shared" si="3"/>
        <v>0</v>
      </c>
      <c r="M23" s="744">
        <f t="shared" si="0"/>
        <v>0</v>
      </c>
      <c r="N23" s="744">
        <f t="shared" si="11"/>
        <v>0</v>
      </c>
      <c r="O23" s="744">
        <f t="shared" si="1"/>
        <v>0</v>
      </c>
      <c r="P23" s="669"/>
      <c r="Q23" s="407" t="str">
        <f t="shared" si="2"/>
        <v/>
      </c>
      <c r="R23" s="408"/>
      <c r="S23" s="731" t="str">
        <f t="shared" si="4"/>
        <v>00001.766</v>
      </c>
      <c r="T23" s="732">
        <v>4</v>
      </c>
      <c r="U23" s="735" t="str">
        <f t="shared" si="5"/>
        <v>4</v>
      </c>
      <c r="V23" s="733">
        <f t="shared" si="6"/>
        <v>0</v>
      </c>
      <c r="W23" s="733">
        <f t="shared" si="7"/>
        <v>0</v>
      </c>
      <c r="X23" s="733">
        <f t="shared" si="8"/>
        <v>0</v>
      </c>
      <c r="Y23" s="733">
        <f t="shared" si="9"/>
        <v>0</v>
      </c>
      <c r="Z23" s="736">
        <f t="shared" si="10"/>
        <v>1.766</v>
      </c>
      <c r="AA23" s="410">
        <v>0</v>
      </c>
    </row>
    <row r="24" spans="1:28" s="410" customFormat="1" ht="30" customHeight="1">
      <c r="A24" s="618" t="s">
        <v>355</v>
      </c>
      <c r="B24" s="462"/>
      <c r="C24" s="463"/>
      <c r="D24" s="649"/>
      <c r="E24" s="649"/>
      <c r="F24" s="621"/>
      <c r="G24" s="661"/>
      <c r="H24" s="603"/>
      <c r="I24" s="603"/>
      <c r="J24" s="603"/>
      <c r="K24" s="752"/>
      <c r="L24" s="406">
        <f t="shared" si="3"/>
        <v>0</v>
      </c>
      <c r="M24" s="744">
        <f t="shared" si="0"/>
        <v>0</v>
      </c>
      <c r="N24" s="744">
        <f t="shared" si="11"/>
        <v>0</v>
      </c>
      <c r="O24" s="744">
        <f t="shared" si="1"/>
        <v>0</v>
      </c>
      <c r="P24" s="669"/>
      <c r="Q24" s="407" t="str">
        <f t="shared" si="2"/>
        <v/>
      </c>
      <c r="R24" s="408"/>
      <c r="S24" s="731" t="str">
        <f t="shared" si="4"/>
        <v>00001.766</v>
      </c>
      <c r="T24" s="732">
        <v>4</v>
      </c>
      <c r="U24" s="735" t="str">
        <f t="shared" si="5"/>
        <v>4</v>
      </c>
      <c r="V24" s="733">
        <f t="shared" si="6"/>
        <v>0</v>
      </c>
      <c r="W24" s="733">
        <f t="shared" si="7"/>
        <v>0</v>
      </c>
      <c r="X24" s="733">
        <f t="shared" si="8"/>
        <v>0</v>
      </c>
      <c r="Y24" s="733">
        <f t="shared" si="9"/>
        <v>0</v>
      </c>
      <c r="Z24" s="736">
        <f t="shared" si="10"/>
        <v>1.766</v>
      </c>
      <c r="AA24" s="410">
        <v>0</v>
      </c>
    </row>
    <row r="25" spans="1:28" s="410" customFormat="1" ht="30" customHeight="1">
      <c r="A25" s="618" t="s">
        <v>356</v>
      </c>
      <c r="B25" s="462"/>
      <c r="C25" s="463"/>
      <c r="D25" s="649"/>
      <c r="E25" s="649"/>
      <c r="F25" s="621"/>
      <c r="G25" s="621"/>
      <c r="H25" s="603"/>
      <c r="I25" s="603"/>
      <c r="J25" s="603"/>
      <c r="K25" s="752"/>
      <c r="L25" s="406">
        <f t="shared" si="3"/>
        <v>0</v>
      </c>
      <c r="M25" s="744">
        <f t="shared" si="0"/>
        <v>0</v>
      </c>
      <c r="N25" s="744">
        <f t="shared" si="11"/>
        <v>0</v>
      </c>
      <c r="O25" s="744">
        <f t="shared" si="1"/>
        <v>0</v>
      </c>
      <c r="P25" s="669"/>
      <c r="Q25" s="407" t="str">
        <f t="shared" si="2"/>
        <v/>
      </c>
      <c r="R25" s="455"/>
      <c r="S25" s="731" t="str">
        <f t="shared" si="4"/>
        <v>00001.766</v>
      </c>
      <c r="T25" s="732">
        <v>4</v>
      </c>
      <c r="U25" s="735" t="str">
        <f t="shared" si="5"/>
        <v>4</v>
      </c>
      <c r="V25" s="733">
        <f t="shared" si="6"/>
        <v>0</v>
      </c>
      <c r="W25" s="733">
        <f t="shared" si="7"/>
        <v>0</v>
      </c>
      <c r="X25" s="733">
        <f t="shared" si="8"/>
        <v>0</v>
      </c>
      <c r="Y25" s="733">
        <f t="shared" si="9"/>
        <v>0</v>
      </c>
      <c r="Z25" s="736">
        <f t="shared" si="10"/>
        <v>1.766</v>
      </c>
      <c r="AA25" s="410">
        <v>0</v>
      </c>
    </row>
    <row r="26" spans="1:28" s="410" customFormat="1" ht="30" customHeight="1">
      <c r="A26" s="618" t="s">
        <v>357</v>
      </c>
      <c r="B26" s="462"/>
      <c r="C26" s="463"/>
      <c r="D26" s="649"/>
      <c r="E26" s="649"/>
      <c r="F26" s="621"/>
      <c r="G26" s="621"/>
      <c r="H26" s="603"/>
      <c r="I26" s="603"/>
      <c r="J26" s="603"/>
      <c r="K26" s="752"/>
      <c r="L26" s="406">
        <f t="shared" si="3"/>
        <v>0</v>
      </c>
      <c r="M26" s="744">
        <f t="shared" si="0"/>
        <v>0</v>
      </c>
      <c r="N26" s="744">
        <f t="shared" si="11"/>
        <v>0</v>
      </c>
      <c r="O26" s="744">
        <f t="shared" si="1"/>
        <v>0</v>
      </c>
      <c r="P26" s="669"/>
      <c r="Q26" s="407" t="str">
        <f t="shared" si="2"/>
        <v/>
      </c>
      <c r="R26" s="455"/>
      <c r="S26" s="731" t="str">
        <f t="shared" si="4"/>
        <v>00001.766</v>
      </c>
      <c r="T26" s="732">
        <v>4</v>
      </c>
      <c r="U26" s="735" t="str">
        <f t="shared" si="5"/>
        <v>4</v>
      </c>
      <c r="V26" s="733">
        <f t="shared" si="6"/>
        <v>0</v>
      </c>
      <c r="W26" s="733">
        <f t="shared" si="7"/>
        <v>0</v>
      </c>
      <c r="X26" s="733">
        <f t="shared" si="8"/>
        <v>0</v>
      </c>
      <c r="Y26" s="733">
        <f t="shared" si="9"/>
        <v>0</v>
      </c>
      <c r="Z26" s="736">
        <f t="shared" si="10"/>
        <v>1.766</v>
      </c>
      <c r="AA26" s="410">
        <v>0</v>
      </c>
    </row>
    <row r="27" spans="1:28" s="410" customFormat="1" ht="30" customHeight="1">
      <c r="A27" s="651"/>
      <c r="B27" s="652" t="s">
        <v>38</v>
      </c>
      <c r="C27" s="653"/>
      <c r="D27" s="616">
        <f>SUM(D7:D26)</f>
        <v>0</v>
      </c>
      <c r="E27" s="616">
        <f>SUM(E7:E26)</f>
        <v>0</v>
      </c>
      <c r="F27" s="478"/>
      <c r="G27" s="478"/>
      <c r="H27" s="478"/>
      <c r="I27" s="478"/>
      <c r="J27" s="478"/>
      <c r="K27" s="670"/>
      <c r="L27" s="478"/>
      <c r="M27" s="478"/>
      <c r="N27" s="478"/>
      <c r="O27" s="624">
        <f>SUM(O7:O26)</f>
        <v>0</v>
      </c>
      <c r="P27" s="670"/>
      <c r="Q27" s="407" t="str">
        <f t="shared" si="2"/>
        <v/>
      </c>
      <c r="S27" s="731"/>
      <c r="T27" s="732"/>
      <c r="U27" s="735" t="str">
        <f t="shared" si="5"/>
        <v/>
      </c>
      <c r="V27" s="733">
        <f t="shared" si="6"/>
        <v>0</v>
      </c>
      <c r="W27" s="733">
        <f t="shared" si="7"/>
        <v>0</v>
      </c>
      <c r="X27" s="733">
        <f t="shared" si="8"/>
        <v>0</v>
      </c>
      <c r="Y27" s="733">
        <f t="shared" si="9"/>
        <v>0</v>
      </c>
      <c r="Z27" s="736"/>
    </row>
    <row r="28" spans="1:28" s="410" customFormat="1" ht="30" customHeight="1">
      <c r="A28" s="618" t="s">
        <v>358</v>
      </c>
      <c r="B28" s="462"/>
      <c r="C28" s="463"/>
      <c r="D28" s="649"/>
      <c r="E28" s="649"/>
      <c r="F28" s="621"/>
      <c r="G28" s="621"/>
      <c r="H28" s="603"/>
      <c r="I28" s="603"/>
      <c r="J28" s="603"/>
      <c r="K28" s="752"/>
      <c r="L28" s="406">
        <f>K28/1000</f>
        <v>0</v>
      </c>
      <c r="M28" s="743">
        <f t="shared" ref="M28:M47" si="12">IF(B28&lt;&gt;"",E28*L28,0)</f>
        <v>0</v>
      </c>
      <c r="N28" s="744">
        <f>IF($B28&lt;&gt;"",L28*S28,0)</f>
        <v>0</v>
      </c>
      <c r="O28" s="743">
        <f t="shared" ref="O28:O47" si="13">IF($B28&lt;&gt;"",E28*N28,0)</f>
        <v>0</v>
      </c>
      <c r="P28" s="669"/>
      <c r="Q28" s="407" t="str">
        <f t="shared" si="2"/>
        <v/>
      </c>
      <c r="R28" s="455"/>
      <c r="S28" s="731" t="str">
        <f t="shared" si="4"/>
        <v>00001.766</v>
      </c>
      <c r="T28" s="732">
        <v>4</v>
      </c>
      <c r="U28" s="735" t="str">
        <f t="shared" si="5"/>
        <v>4</v>
      </c>
      <c r="V28" s="733">
        <f t="shared" si="6"/>
        <v>0</v>
      </c>
      <c r="W28" s="733">
        <f t="shared" si="7"/>
        <v>0</v>
      </c>
      <c r="X28" s="733">
        <f t="shared" si="8"/>
        <v>0</v>
      </c>
      <c r="Y28" s="733">
        <f t="shared" si="9"/>
        <v>0</v>
      </c>
      <c r="Z28" s="736">
        <f t="shared" si="10"/>
        <v>1.766</v>
      </c>
      <c r="AA28" s="410">
        <v>0</v>
      </c>
    </row>
    <row r="29" spans="1:28" s="410" customFormat="1" ht="30" customHeight="1">
      <c r="A29" s="618" t="s">
        <v>359</v>
      </c>
      <c r="B29" s="462"/>
      <c r="C29" s="463"/>
      <c r="D29" s="649"/>
      <c r="E29" s="649"/>
      <c r="F29" s="621"/>
      <c r="G29" s="621"/>
      <c r="H29" s="603"/>
      <c r="I29" s="603"/>
      <c r="J29" s="603"/>
      <c r="K29" s="752"/>
      <c r="L29" s="406">
        <f t="shared" ref="L29:L47" si="14">K29/1000</f>
        <v>0</v>
      </c>
      <c r="M29" s="744">
        <f t="shared" si="12"/>
        <v>0</v>
      </c>
      <c r="N29" s="744">
        <f>IF($B29&lt;&gt;"",L29*S29,0)</f>
        <v>0</v>
      </c>
      <c r="O29" s="744">
        <f t="shared" si="13"/>
        <v>0</v>
      </c>
      <c r="P29" s="669"/>
      <c r="Q29" s="407" t="str">
        <f t="shared" si="2"/>
        <v/>
      </c>
      <c r="R29" s="455"/>
      <c r="S29" s="731" t="str">
        <f t="shared" si="4"/>
        <v>00001.766</v>
      </c>
      <c r="T29" s="732">
        <v>4</v>
      </c>
      <c r="U29" s="735" t="str">
        <f t="shared" si="5"/>
        <v>4</v>
      </c>
      <c r="V29" s="733">
        <f t="shared" si="6"/>
        <v>0</v>
      </c>
      <c r="W29" s="733">
        <f t="shared" si="7"/>
        <v>0</v>
      </c>
      <c r="X29" s="733">
        <f t="shared" si="8"/>
        <v>0</v>
      </c>
      <c r="Y29" s="733">
        <f t="shared" si="9"/>
        <v>0</v>
      </c>
      <c r="Z29" s="736">
        <f t="shared" si="10"/>
        <v>1.766</v>
      </c>
      <c r="AA29" s="410">
        <v>0</v>
      </c>
    </row>
    <row r="30" spans="1:28" s="410" customFormat="1" ht="30" customHeight="1">
      <c r="A30" s="618" t="s">
        <v>360</v>
      </c>
      <c r="B30" s="462"/>
      <c r="C30" s="463"/>
      <c r="D30" s="649"/>
      <c r="E30" s="649"/>
      <c r="F30" s="621"/>
      <c r="G30" s="621"/>
      <c r="H30" s="603"/>
      <c r="I30" s="603"/>
      <c r="J30" s="603"/>
      <c r="K30" s="752"/>
      <c r="L30" s="406">
        <f t="shared" si="14"/>
        <v>0</v>
      </c>
      <c r="M30" s="744">
        <f t="shared" si="12"/>
        <v>0</v>
      </c>
      <c r="N30" s="744">
        <f t="shared" ref="N30:N47" si="15">IF($B30&lt;&gt;"",L30*S30,0)</f>
        <v>0</v>
      </c>
      <c r="O30" s="744">
        <f t="shared" si="13"/>
        <v>0</v>
      </c>
      <c r="P30" s="669"/>
      <c r="Q30" s="407" t="str">
        <f t="shared" si="2"/>
        <v/>
      </c>
      <c r="R30" s="408"/>
      <c r="S30" s="731" t="str">
        <f t="shared" si="4"/>
        <v>00001.766</v>
      </c>
      <c r="T30" s="732">
        <v>4</v>
      </c>
      <c r="U30" s="735" t="str">
        <f t="shared" si="5"/>
        <v>4</v>
      </c>
      <c r="V30" s="733">
        <f t="shared" si="6"/>
        <v>0</v>
      </c>
      <c r="W30" s="733">
        <f t="shared" si="7"/>
        <v>0</v>
      </c>
      <c r="X30" s="733">
        <f t="shared" si="8"/>
        <v>0</v>
      </c>
      <c r="Y30" s="733">
        <f t="shared" si="9"/>
        <v>0</v>
      </c>
      <c r="Z30" s="736">
        <f t="shared" si="10"/>
        <v>1.766</v>
      </c>
      <c r="AA30" s="408">
        <v>0</v>
      </c>
      <c r="AB30" s="408"/>
    </row>
    <row r="31" spans="1:28" s="410" customFormat="1" ht="30" customHeight="1">
      <c r="A31" s="618" t="s">
        <v>361</v>
      </c>
      <c r="B31" s="462"/>
      <c r="C31" s="463"/>
      <c r="D31" s="649"/>
      <c r="E31" s="649"/>
      <c r="F31" s="621"/>
      <c r="G31" s="621"/>
      <c r="H31" s="603"/>
      <c r="I31" s="603"/>
      <c r="J31" s="603"/>
      <c r="K31" s="752"/>
      <c r="L31" s="406">
        <f t="shared" si="14"/>
        <v>0</v>
      </c>
      <c r="M31" s="744">
        <f t="shared" si="12"/>
        <v>0</v>
      </c>
      <c r="N31" s="744">
        <f t="shared" si="15"/>
        <v>0</v>
      </c>
      <c r="O31" s="744">
        <f t="shared" si="13"/>
        <v>0</v>
      </c>
      <c r="P31" s="669"/>
      <c r="Q31" s="407" t="str">
        <f t="shared" si="2"/>
        <v/>
      </c>
      <c r="R31" s="408"/>
      <c r="S31" s="731" t="str">
        <f t="shared" si="4"/>
        <v>00001.766</v>
      </c>
      <c r="T31" s="732">
        <v>4</v>
      </c>
      <c r="U31" s="735" t="str">
        <f t="shared" si="5"/>
        <v>4</v>
      </c>
      <c r="V31" s="733">
        <f t="shared" si="6"/>
        <v>0</v>
      </c>
      <c r="W31" s="733">
        <f t="shared" si="7"/>
        <v>0</v>
      </c>
      <c r="X31" s="733">
        <f t="shared" si="8"/>
        <v>0</v>
      </c>
      <c r="Y31" s="733">
        <f t="shared" si="9"/>
        <v>0</v>
      </c>
      <c r="Z31" s="736">
        <f t="shared" si="10"/>
        <v>1.766</v>
      </c>
      <c r="AA31" s="410">
        <v>0</v>
      </c>
    </row>
    <row r="32" spans="1:28" s="410" customFormat="1" ht="30" customHeight="1">
      <c r="A32" s="618" t="s">
        <v>362</v>
      </c>
      <c r="B32" s="462"/>
      <c r="C32" s="463"/>
      <c r="D32" s="649"/>
      <c r="E32" s="649"/>
      <c r="F32" s="621"/>
      <c r="G32" s="621"/>
      <c r="H32" s="603"/>
      <c r="I32" s="603"/>
      <c r="J32" s="603"/>
      <c r="K32" s="752"/>
      <c r="L32" s="406">
        <f t="shared" si="14"/>
        <v>0</v>
      </c>
      <c r="M32" s="744">
        <f t="shared" si="12"/>
        <v>0</v>
      </c>
      <c r="N32" s="744">
        <f t="shared" si="15"/>
        <v>0</v>
      </c>
      <c r="O32" s="744">
        <f t="shared" si="13"/>
        <v>0</v>
      </c>
      <c r="P32" s="669"/>
      <c r="Q32" s="407" t="str">
        <f t="shared" si="2"/>
        <v/>
      </c>
      <c r="R32" s="408"/>
      <c r="S32" s="731" t="str">
        <f t="shared" si="4"/>
        <v>00001.766</v>
      </c>
      <c r="T32" s="732">
        <v>4</v>
      </c>
      <c r="U32" s="735" t="str">
        <f t="shared" si="5"/>
        <v>4</v>
      </c>
      <c r="V32" s="733">
        <f t="shared" si="6"/>
        <v>0</v>
      </c>
      <c r="W32" s="733">
        <f t="shared" si="7"/>
        <v>0</v>
      </c>
      <c r="X32" s="733">
        <f t="shared" si="8"/>
        <v>0</v>
      </c>
      <c r="Y32" s="733">
        <f t="shared" si="9"/>
        <v>0</v>
      </c>
      <c r="Z32" s="736">
        <f t="shared" si="10"/>
        <v>1.766</v>
      </c>
      <c r="AA32" s="410">
        <v>0</v>
      </c>
    </row>
    <row r="33" spans="1:27" s="410" customFormat="1" ht="30" customHeight="1">
      <c r="A33" s="618" t="s">
        <v>363</v>
      </c>
      <c r="B33" s="462"/>
      <c r="C33" s="463"/>
      <c r="D33" s="649"/>
      <c r="E33" s="649"/>
      <c r="F33" s="621"/>
      <c r="G33" s="621"/>
      <c r="H33" s="603"/>
      <c r="I33" s="603"/>
      <c r="J33" s="603"/>
      <c r="K33" s="752"/>
      <c r="L33" s="406">
        <f t="shared" si="14"/>
        <v>0</v>
      </c>
      <c r="M33" s="744">
        <f t="shared" si="12"/>
        <v>0</v>
      </c>
      <c r="N33" s="744">
        <f t="shared" si="15"/>
        <v>0</v>
      </c>
      <c r="O33" s="744">
        <f t="shared" si="13"/>
        <v>0</v>
      </c>
      <c r="P33" s="669"/>
      <c r="Q33" s="407" t="str">
        <f t="shared" si="2"/>
        <v/>
      </c>
      <c r="R33" s="408"/>
      <c r="S33" s="731" t="str">
        <f t="shared" si="4"/>
        <v>00001.766</v>
      </c>
      <c r="T33" s="732">
        <v>4</v>
      </c>
      <c r="U33" s="735" t="str">
        <f t="shared" si="5"/>
        <v>4</v>
      </c>
      <c r="V33" s="733">
        <f t="shared" si="6"/>
        <v>0</v>
      </c>
      <c r="W33" s="733">
        <f t="shared" si="7"/>
        <v>0</v>
      </c>
      <c r="X33" s="733">
        <f t="shared" si="8"/>
        <v>0</v>
      </c>
      <c r="Y33" s="733">
        <f t="shared" si="9"/>
        <v>0</v>
      </c>
      <c r="Z33" s="736">
        <f t="shared" si="10"/>
        <v>1.766</v>
      </c>
      <c r="AA33" s="410">
        <v>0</v>
      </c>
    </row>
    <row r="34" spans="1:27" s="410" customFormat="1" ht="30" customHeight="1">
      <c r="A34" s="618" t="s">
        <v>364</v>
      </c>
      <c r="B34" s="462"/>
      <c r="C34" s="463"/>
      <c r="D34" s="649"/>
      <c r="E34" s="649"/>
      <c r="F34" s="621"/>
      <c r="G34" s="621"/>
      <c r="H34" s="603"/>
      <c r="I34" s="603"/>
      <c r="J34" s="603"/>
      <c r="K34" s="752"/>
      <c r="L34" s="406">
        <f t="shared" si="14"/>
        <v>0</v>
      </c>
      <c r="M34" s="744">
        <f t="shared" si="12"/>
        <v>0</v>
      </c>
      <c r="N34" s="744">
        <f t="shared" si="15"/>
        <v>0</v>
      </c>
      <c r="O34" s="744">
        <f t="shared" si="13"/>
        <v>0</v>
      </c>
      <c r="P34" s="669"/>
      <c r="Q34" s="407" t="str">
        <f t="shared" si="2"/>
        <v/>
      </c>
      <c r="R34" s="408"/>
      <c r="S34" s="731" t="str">
        <f t="shared" si="4"/>
        <v>00001.766</v>
      </c>
      <c r="T34" s="732">
        <v>4</v>
      </c>
      <c r="U34" s="735" t="str">
        <f t="shared" si="5"/>
        <v>4</v>
      </c>
      <c r="V34" s="733">
        <f t="shared" si="6"/>
        <v>0</v>
      </c>
      <c r="W34" s="733">
        <f t="shared" si="7"/>
        <v>0</v>
      </c>
      <c r="X34" s="733">
        <f t="shared" si="8"/>
        <v>0</v>
      </c>
      <c r="Y34" s="733">
        <f t="shared" si="9"/>
        <v>0</v>
      </c>
      <c r="Z34" s="736">
        <f t="shared" si="10"/>
        <v>1.766</v>
      </c>
      <c r="AA34" s="410">
        <v>0</v>
      </c>
    </row>
    <row r="35" spans="1:27" s="410" customFormat="1" ht="30" customHeight="1">
      <c r="A35" s="618" t="s">
        <v>365</v>
      </c>
      <c r="B35" s="462"/>
      <c r="C35" s="463"/>
      <c r="D35" s="649"/>
      <c r="E35" s="649"/>
      <c r="F35" s="621"/>
      <c r="G35" s="621"/>
      <c r="H35" s="569"/>
      <c r="I35" s="753"/>
      <c r="J35" s="482"/>
      <c r="K35" s="752"/>
      <c r="L35" s="406">
        <f t="shared" si="14"/>
        <v>0</v>
      </c>
      <c r="M35" s="744">
        <f t="shared" si="12"/>
        <v>0</v>
      </c>
      <c r="N35" s="744">
        <f t="shared" si="15"/>
        <v>0</v>
      </c>
      <c r="O35" s="744">
        <f t="shared" si="13"/>
        <v>0</v>
      </c>
      <c r="P35" s="669"/>
      <c r="Q35" s="407" t="str">
        <f t="shared" si="2"/>
        <v/>
      </c>
      <c r="R35" s="408"/>
      <c r="S35" s="731" t="str">
        <f t="shared" si="4"/>
        <v>00001.766</v>
      </c>
      <c r="T35" s="732">
        <v>4</v>
      </c>
      <c r="U35" s="735" t="str">
        <f t="shared" si="5"/>
        <v>4</v>
      </c>
      <c r="V35" s="733">
        <f t="shared" si="6"/>
        <v>0</v>
      </c>
      <c r="W35" s="733">
        <f t="shared" si="7"/>
        <v>0</v>
      </c>
      <c r="X35" s="733">
        <f t="shared" si="8"/>
        <v>0</v>
      </c>
      <c r="Y35" s="733">
        <f t="shared" si="9"/>
        <v>0</v>
      </c>
      <c r="Z35" s="736">
        <f t="shared" si="10"/>
        <v>1.766</v>
      </c>
      <c r="AA35" s="410">
        <v>0</v>
      </c>
    </row>
    <row r="36" spans="1:27" s="410" customFormat="1" ht="30" customHeight="1">
      <c r="A36" s="618" t="s">
        <v>411</v>
      </c>
      <c r="B36" s="462"/>
      <c r="C36" s="463"/>
      <c r="D36" s="649"/>
      <c r="E36" s="649"/>
      <c r="F36" s="621"/>
      <c r="G36" s="621"/>
      <c r="H36" s="603"/>
      <c r="I36" s="603"/>
      <c r="J36" s="603"/>
      <c r="K36" s="752"/>
      <c r="L36" s="406">
        <f t="shared" si="14"/>
        <v>0</v>
      </c>
      <c r="M36" s="744">
        <f t="shared" si="12"/>
        <v>0</v>
      </c>
      <c r="N36" s="744">
        <f t="shared" si="15"/>
        <v>0</v>
      </c>
      <c r="O36" s="744">
        <f t="shared" si="13"/>
        <v>0</v>
      </c>
      <c r="P36" s="669"/>
      <c r="Q36" s="407" t="str">
        <f t="shared" si="2"/>
        <v/>
      </c>
      <c r="R36" s="408"/>
      <c r="S36" s="731" t="str">
        <f t="shared" si="4"/>
        <v>00001.766</v>
      </c>
      <c r="T36" s="732">
        <v>4</v>
      </c>
      <c r="U36" s="735" t="str">
        <f t="shared" si="5"/>
        <v>4</v>
      </c>
      <c r="V36" s="733">
        <f t="shared" si="6"/>
        <v>0</v>
      </c>
      <c r="W36" s="733">
        <f t="shared" si="7"/>
        <v>0</v>
      </c>
      <c r="X36" s="733">
        <f t="shared" si="8"/>
        <v>0</v>
      </c>
      <c r="Y36" s="733">
        <f t="shared" si="9"/>
        <v>0</v>
      </c>
      <c r="Z36" s="736">
        <f t="shared" si="10"/>
        <v>1.766</v>
      </c>
      <c r="AA36" s="410">
        <v>0</v>
      </c>
    </row>
    <row r="37" spans="1:27" s="410" customFormat="1" ht="30" customHeight="1">
      <c r="A37" s="618" t="s">
        <v>412</v>
      </c>
      <c r="B37" s="462"/>
      <c r="C37" s="463"/>
      <c r="D37" s="649"/>
      <c r="E37" s="649"/>
      <c r="F37" s="621"/>
      <c r="G37" s="621"/>
      <c r="H37" s="603"/>
      <c r="I37" s="603"/>
      <c r="J37" s="603"/>
      <c r="K37" s="752"/>
      <c r="L37" s="406">
        <f t="shared" si="14"/>
        <v>0</v>
      </c>
      <c r="M37" s="744">
        <f t="shared" si="12"/>
        <v>0</v>
      </c>
      <c r="N37" s="744">
        <f t="shared" si="15"/>
        <v>0</v>
      </c>
      <c r="O37" s="744">
        <f t="shared" si="13"/>
        <v>0</v>
      </c>
      <c r="P37" s="669"/>
      <c r="Q37" s="407" t="str">
        <f t="shared" si="2"/>
        <v/>
      </c>
      <c r="R37" s="408"/>
      <c r="S37" s="731" t="str">
        <f t="shared" si="4"/>
        <v>00001.766</v>
      </c>
      <c r="T37" s="732">
        <v>4</v>
      </c>
      <c r="U37" s="735" t="str">
        <f t="shared" si="5"/>
        <v>4</v>
      </c>
      <c r="V37" s="733">
        <f t="shared" si="6"/>
        <v>0</v>
      </c>
      <c r="W37" s="733">
        <f t="shared" si="7"/>
        <v>0</v>
      </c>
      <c r="X37" s="733">
        <f t="shared" si="8"/>
        <v>0</v>
      </c>
      <c r="Y37" s="733">
        <f t="shared" si="9"/>
        <v>0</v>
      </c>
      <c r="Z37" s="736">
        <f t="shared" si="10"/>
        <v>1.766</v>
      </c>
      <c r="AA37" s="410">
        <v>0</v>
      </c>
    </row>
    <row r="38" spans="1:27" s="410" customFormat="1" ht="30" customHeight="1">
      <c r="A38" s="618" t="s">
        <v>368</v>
      </c>
      <c r="B38" s="462"/>
      <c r="C38" s="463"/>
      <c r="D38" s="649"/>
      <c r="E38" s="649"/>
      <c r="F38" s="621"/>
      <c r="G38" s="621"/>
      <c r="H38" s="603"/>
      <c r="I38" s="603"/>
      <c r="J38" s="603"/>
      <c r="K38" s="752"/>
      <c r="L38" s="406">
        <f t="shared" si="14"/>
        <v>0</v>
      </c>
      <c r="M38" s="744">
        <f t="shared" si="12"/>
        <v>0</v>
      </c>
      <c r="N38" s="744">
        <f t="shared" si="15"/>
        <v>0</v>
      </c>
      <c r="O38" s="744">
        <f t="shared" si="13"/>
        <v>0</v>
      </c>
      <c r="P38" s="669"/>
      <c r="Q38" s="407" t="str">
        <f t="shared" si="2"/>
        <v/>
      </c>
      <c r="R38" s="655"/>
      <c r="S38" s="731" t="str">
        <f t="shared" si="4"/>
        <v>00001.766</v>
      </c>
      <c r="T38" s="732">
        <v>4</v>
      </c>
      <c r="U38" s="735" t="str">
        <f t="shared" si="5"/>
        <v>4</v>
      </c>
      <c r="V38" s="733">
        <f t="shared" si="6"/>
        <v>0</v>
      </c>
      <c r="W38" s="733">
        <f t="shared" si="7"/>
        <v>0</v>
      </c>
      <c r="X38" s="733">
        <f t="shared" si="8"/>
        <v>0</v>
      </c>
      <c r="Y38" s="733">
        <f t="shared" si="9"/>
        <v>0</v>
      </c>
      <c r="Z38" s="736">
        <f t="shared" si="10"/>
        <v>1.766</v>
      </c>
      <c r="AA38" s="410">
        <v>0</v>
      </c>
    </row>
    <row r="39" spans="1:27" s="410" customFormat="1" ht="30" customHeight="1">
      <c r="A39" s="618" t="s">
        <v>369</v>
      </c>
      <c r="B39" s="462"/>
      <c r="C39" s="463"/>
      <c r="D39" s="649"/>
      <c r="E39" s="649"/>
      <c r="F39" s="621"/>
      <c r="G39" s="621"/>
      <c r="H39" s="603"/>
      <c r="I39" s="603"/>
      <c r="J39" s="603"/>
      <c r="K39" s="752"/>
      <c r="L39" s="406">
        <f t="shared" si="14"/>
        <v>0</v>
      </c>
      <c r="M39" s="744">
        <f t="shared" si="12"/>
        <v>0</v>
      </c>
      <c r="N39" s="744">
        <f t="shared" si="15"/>
        <v>0</v>
      </c>
      <c r="O39" s="744">
        <f t="shared" si="13"/>
        <v>0</v>
      </c>
      <c r="P39" s="669"/>
      <c r="Q39" s="407" t="str">
        <f t="shared" si="2"/>
        <v/>
      </c>
      <c r="R39" s="408"/>
      <c r="S39" s="731" t="str">
        <f t="shared" si="4"/>
        <v>00001.766</v>
      </c>
      <c r="T39" s="732">
        <v>4</v>
      </c>
      <c r="U39" s="735" t="str">
        <f t="shared" si="5"/>
        <v>4</v>
      </c>
      <c r="V39" s="733">
        <f t="shared" si="6"/>
        <v>0</v>
      </c>
      <c r="W39" s="733">
        <f t="shared" si="7"/>
        <v>0</v>
      </c>
      <c r="X39" s="733">
        <f t="shared" si="8"/>
        <v>0</v>
      </c>
      <c r="Y39" s="733">
        <f t="shared" si="9"/>
        <v>0</v>
      </c>
      <c r="Z39" s="736">
        <f t="shared" si="10"/>
        <v>1.766</v>
      </c>
      <c r="AA39" s="410">
        <v>0</v>
      </c>
    </row>
    <row r="40" spans="1:27" s="410" customFormat="1" ht="30" customHeight="1">
      <c r="A40" s="618" t="s">
        <v>370</v>
      </c>
      <c r="B40" s="462"/>
      <c r="C40" s="463"/>
      <c r="D40" s="649"/>
      <c r="E40" s="649"/>
      <c r="F40" s="621"/>
      <c r="G40" s="621"/>
      <c r="H40" s="603"/>
      <c r="I40" s="603"/>
      <c r="J40" s="603"/>
      <c r="K40" s="752"/>
      <c r="L40" s="406">
        <f t="shared" si="14"/>
        <v>0</v>
      </c>
      <c r="M40" s="744">
        <f t="shared" si="12"/>
        <v>0</v>
      </c>
      <c r="N40" s="744">
        <f t="shared" si="15"/>
        <v>0</v>
      </c>
      <c r="O40" s="744">
        <f t="shared" si="13"/>
        <v>0</v>
      </c>
      <c r="P40" s="669"/>
      <c r="Q40" s="407" t="str">
        <f t="shared" si="2"/>
        <v/>
      </c>
      <c r="R40" s="408"/>
      <c r="S40" s="731" t="str">
        <f t="shared" si="4"/>
        <v>00001.766</v>
      </c>
      <c r="T40" s="732">
        <v>4</v>
      </c>
      <c r="U40" s="735" t="str">
        <f t="shared" si="5"/>
        <v>4</v>
      </c>
      <c r="V40" s="733">
        <f t="shared" si="6"/>
        <v>0</v>
      </c>
      <c r="W40" s="733">
        <f t="shared" si="7"/>
        <v>0</v>
      </c>
      <c r="X40" s="733">
        <f t="shared" si="8"/>
        <v>0</v>
      </c>
      <c r="Y40" s="733">
        <f t="shared" si="9"/>
        <v>0</v>
      </c>
      <c r="Z40" s="736">
        <f t="shared" si="10"/>
        <v>1.766</v>
      </c>
      <c r="AA40" s="410">
        <v>0</v>
      </c>
    </row>
    <row r="41" spans="1:27" s="410" customFormat="1" ht="30" customHeight="1">
      <c r="A41" s="618" t="s">
        <v>371</v>
      </c>
      <c r="B41" s="462"/>
      <c r="C41" s="463"/>
      <c r="D41" s="649"/>
      <c r="E41" s="649"/>
      <c r="F41" s="621"/>
      <c r="G41" s="621"/>
      <c r="H41" s="603"/>
      <c r="I41" s="603"/>
      <c r="J41" s="603"/>
      <c r="K41" s="752"/>
      <c r="L41" s="406">
        <f t="shared" si="14"/>
        <v>0</v>
      </c>
      <c r="M41" s="744">
        <f t="shared" si="12"/>
        <v>0</v>
      </c>
      <c r="N41" s="744">
        <f t="shared" si="15"/>
        <v>0</v>
      </c>
      <c r="O41" s="744">
        <f t="shared" si="13"/>
        <v>0</v>
      </c>
      <c r="P41" s="669"/>
      <c r="Q41" s="407" t="str">
        <f t="shared" si="2"/>
        <v/>
      </c>
      <c r="R41" s="408"/>
      <c r="S41" s="731" t="str">
        <f t="shared" si="4"/>
        <v>00001.766</v>
      </c>
      <c r="T41" s="732">
        <v>4</v>
      </c>
      <c r="U41" s="735" t="str">
        <f t="shared" si="5"/>
        <v>4</v>
      </c>
      <c r="V41" s="733">
        <f t="shared" si="6"/>
        <v>0</v>
      </c>
      <c r="W41" s="733">
        <f t="shared" si="7"/>
        <v>0</v>
      </c>
      <c r="X41" s="733">
        <f t="shared" si="8"/>
        <v>0</v>
      </c>
      <c r="Y41" s="733">
        <f t="shared" si="9"/>
        <v>0</v>
      </c>
      <c r="Z41" s="736">
        <f t="shared" si="10"/>
        <v>1.766</v>
      </c>
      <c r="AA41" s="410">
        <v>0</v>
      </c>
    </row>
    <row r="42" spans="1:27" s="410" customFormat="1" ht="30" customHeight="1">
      <c r="A42" s="618" t="s">
        <v>372</v>
      </c>
      <c r="B42" s="462"/>
      <c r="C42" s="463"/>
      <c r="D42" s="649"/>
      <c r="E42" s="649"/>
      <c r="F42" s="621"/>
      <c r="G42" s="621"/>
      <c r="H42" s="603"/>
      <c r="I42" s="603"/>
      <c r="J42" s="603"/>
      <c r="K42" s="752"/>
      <c r="L42" s="406">
        <f t="shared" si="14"/>
        <v>0</v>
      </c>
      <c r="M42" s="744">
        <f t="shared" si="12"/>
        <v>0</v>
      </c>
      <c r="N42" s="744">
        <f t="shared" si="15"/>
        <v>0</v>
      </c>
      <c r="O42" s="744">
        <f t="shared" si="13"/>
        <v>0</v>
      </c>
      <c r="P42" s="669"/>
      <c r="Q42" s="407" t="str">
        <f t="shared" si="2"/>
        <v/>
      </c>
      <c r="R42" s="408"/>
      <c r="S42" s="731" t="str">
        <f t="shared" si="4"/>
        <v>00001.766</v>
      </c>
      <c r="T42" s="732">
        <v>4</v>
      </c>
      <c r="U42" s="735" t="str">
        <f t="shared" si="5"/>
        <v>4</v>
      </c>
      <c r="V42" s="733">
        <f t="shared" si="6"/>
        <v>0</v>
      </c>
      <c r="W42" s="733">
        <f t="shared" si="7"/>
        <v>0</v>
      </c>
      <c r="X42" s="733">
        <f t="shared" si="8"/>
        <v>0</v>
      </c>
      <c r="Y42" s="733">
        <f t="shared" si="9"/>
        <v>0</v>
      </c>
      <c r="Z42" s="736">
        <f t="shared" si="10"/>
        <v>1.766</v>
      </c>
      <c r="AA42" s="410">
        <v>0</v>
      </c>
    </row>
    <row r="43" spans="1:27" s="410" customFormat="1" ht="30" customHeight="1">
      <c r="A43" s="618" t="s">
        <v>373</v>
      </c>
      <c r="B43" s="462"/>
      <c r="C43" s="463"/>
      <c r="D43" s="649"/>
      <c r="E43" s="649"/>
      <c r="F43" s="621"/>
      <c r="G43" s="621"/>
      <c r="H43" s="603"/>
      <c r="I43" s="603"/>
      <c r="J43" s="603"/>
      <c r="K43" s="752"/>
      <c r="L43" s="406">
        <f t="shared" si="14"/>
        <v>0</v>
      </c>
      <c r="M43" s="744">
        <f t="shared" si="12"/>
        <v>0</v>
      </c>
      <c r="N43" s="744">
        <f t="shared" si="15"/>
        <v>0</v>
      </c>
      <c r="O43" s="744">
        <f t="shared" si="13"/>
        <v>0</v>
      </c>
      <c r="P43" s="669"/>
      <c r="Q43" s="407" t="str">
        <f t="shared" si="2"/>
        <v/>
      </c>
      <c r="R43" s="408"/>
      <c r="S43" s="731" t="str">
        <f t="shared" si="4"/>
        <v>00001.766</v>
      </c>
      <c r="T43" s="732">
        <v>4</v>
      </c>
      <c r="U43" s="735" t="str">
        <f t="shared" si="5"/>
        <v>4</v>
      </c>
      <c r="V43" s="733">
        <f t="shared" si="6"/>
        <v>0</v>
      </c>
      <c r="W43" s="733">
        <f t="shared" si="7"/>
        <v>0</v>
      </c>
      <c r="X43" s="733">
        <f t="shared" si="8"/>
        <v>0</v>
      </c>
      <c r="Y43" s="733">
        <f t="shared" si="9"/>
        <v>0</v>
      </c>
      <c r="Z43" s="736">
        <f t="shared" si="10"/>
        <v>1.766</v>
      </c>
      <c r="AA43" s="410">
        <v>0</v>
      </c>
    </row>
    <row r="44" spans="1:27" s="410" customFormat="1" ht="30" customHeight="1">
      <c r="A44" s="618" t="s">
        <v>374</v>
      </c>
      <c r="B44" s="462"/>
      <c r="C44" s="463"/>
      <c r="D44" s="649"/>
      <c r="E44" s="649"/>
      <c r="F44" s="621"/>
      <c r="G44" s="621"/>
      <c r="H44" s="603"/>
      <c r="I44" s="603"/>
      <c r="J44" s="603"/>
      <c r="K44" s="752"/>
      <c r="L44" s="406">
        <f t="shared" si="14"/>
        <v>0</v>
      </c>
      <c r="M44" s="744">
        <f t="shared" si="12"/>
        <v>0</v>
      </c>
      <c r="N44" s="744">
        <f t="shared" si="15"/>
        <v>0</v>
      </c>
      <c r="O44" s="744">
        <f t="shared" si="13"/>
        <v>0</v>
      </c>
      <c r="P44" s="669"/>
      <c r="Q44" s="407" t="str">
        <f t="shared" si="2"/>
        <v/>
      </c>
      <c r="R44" s="408"/>
      <c r="S44" s="731" t="str">
        <f t="shared" si="4"/>
        <v>00001.766</v>
      </c>
      <c r="T44" s="732">
        <v>4</v>
      </c>
      <c r="U44" s="735" t="str">
        <f t="shared" si="5"/>
        <v>4</v>
      </c>
      <c r="V44" s="733">
        <f t="shared" si="6"/>
        <v>0</v>
      </c>
      <c r="W44" s="733">
        <f t="shared" si="7"/>
        <v>0</v>
      </c>
      <c r="X44" s="733">
        <f t="shared" si="8"/>
        <v>0</v>
      </c>
      <c r="Y44" s="733">
        <f t="shared" si="9"/>
        <v>0</v>
      </c>
      <c r="Z44" s="736">
        <f t="shared" si="10"/>
        <v>1.766</v>
      </c>
      <c r="AA44" s="410">
        <v>0</v>
      </c>
    </row>
    <row r="45" spans="1:27" s="410" customFormat="1" ht="30" customHeight="1">
      <c r="A45" s="618" t="s">
        <v>375</v>
      </c>
      <c r="B45" s="462"/>
      <c r="C45" s="463"/>
      <c r="D45" s="649"/>
      <c r="E45" s="649"/>
      <c r="F45" s="621"/>
      <c r="G45" s="621"/>
      <c r="H45" s="603"/>
      <c r="I45" s="603"/>
      <c r="J45" s="603"/>
      <c r="K45" s="752"/>
      <c r="L45" s="406">
        <f t="shared" si="14"/>
        <v>0</v>
      </c>
      <c r="M45" s="744">
        <f t="shared" si="12"/>
        <v>0</v>
      </c>
      <c r="N45" s="744">
        <f t="shared" si="15"/>
        <v>0</v>
      </c>
      <c r="O45" s="744">
        <f t="shared" si="13"/>
        <v>0</v>
      </c>
      <c r="P45" s="669"/>
      <c r="Q45" s="407" t="str">
        <f t="shared" si="2"/>
        <v/>
      </c>
      <c r="R45" s="408"/>
      <c r="S45" s="731" t="str">
        <f t="shared" si="4"/>
        <v>00001.766</v>
      </c>
      <c r="T45" s="732">
        <v>4</v>
      </c>
      <c r="U45" s="735" t="str">
        <f t="shared" si="5"/>
        <v>4</v>
      </c>
      <c r="V45" s="733">
        <f t="shared" si="6"/>
        <v>0</v>
      </c>
      <c r="W45" s="733">
        <f t="shared" si="7"/>
        <v>0</v>
      </c>
      <c r="X45" s="733">
        <f t="shared" si="8"/>
        <v>0</v>
      </c>
      <c r="Y45" s="733">
        <f t="shared" si="9"/>
        <v>0</v>
      </c>
      <c r="Z45" s="736">
        <f t="shared" si="10"/>
        <v>1.766</v>
      </c>
      <c r="AA45" s="410">
        <v>0</v>
      </c>
    </row>
    <row r="46" spans="1:27" s="410" customFormat="1" ht="30" customHeight="1">
      <c r="A46" s="618" t="s">
        <v>376</v>
      </c>
      <c r="B46" s="462"/>
      <c r="C46" s="463"/>
      <c r="D46" s="649"/>
      <c r="E46" s="649"/>
      <c r="F46" s="621"/>
      <c r="G46" s="621"/>
      <c r="H46" s="603"/>
      <c r="I46" s="603"/>
      <c r="J46" s="603"/>
      <c r="K46" s="752"/>
      <c r="L46" s="406">
        <f t="shared" si="14"/>
        <v>0</v>
      </c>
      <c r="M46" s="744">
        <f t="shared" si="12"/>
        <v>0</v>
      </c>
      <c r="N46" s="744">
        <f t="shared" si="15"/>
        <v>0</v>
      </c>
      <c r="O46" s="744">
        <f t="shared" si="13"/>
        <v>0</v>
      </c>
      <c r="P46" s="669"/>
      <c r="Q46" s="407" t="str">
        <f t="shared" si="2"/>
        <v/>
      </c>
      <c r="R46" s="455"/>
      <c r="S46" s="731" t="str">
        <f t="shared" si="4"/>
        <v>00001.766</v>
      </c>
      <c r="T46" s="732">
        <v>4</v>
      </c>
      <c r="U46" s="735" t="str">
        <f t="shared" si="5"/>
        <v>4</v>
      </c>
      <c r="V46" s="733">
        <f t="shared" si="6"/>
        <v>0</v>
      </c>
      <c r="W46" s="733">
        <f t="shared" si="7"/>
        <v>0</v>
      </c>
      <c r="X46" s="733">
        <f t="shared" si="8"/>
        <v>0</v>
      </c>
      <c r="Y46" s="733">
        <f t="shared" si="9"/>
        <v>0</v>
      </c>
      <c r="Z46" s="736">
        <f t="shared" si="10"/>
        <v>1.766</v>
      </c>
      <c r="AA46" s="410">
        <v>0</v>
      </c>
    </row>
    <row r="47" spans="1:27" s="410" customFormat="1" ht="30" customHeight="1">
      <c r="A47" s="618" t="s">
        <v>377</v>
      </c>
      <c r="B47" s="462"/>
      <c r="C47" s="463"/>
      <c r="D47" s="649"/>
      <c r="E47" s="649"/>
      <c r="F47" s="621"/>
      <c r="G47" s="621"/>
      <c r="H47" s="603"/>
      <c r="I47" s="603"/>
      <c r="J47" s="603"/>
      <c r="K47" s="752"/>
      <c r="L47" s="406">
        <f t="shared" si="14"/>
        <v>0</v>
      </c>
      <c r="M47" s="744">
        <f t="shared" si="12"/>
        <v>0</v>
      </c>
      <c r="N47" s="744">
        <f t="shared" si="15"/>
        <v>0</v>
      </c>
      <c r="O47" s="744">
        <f t="shared" si="13"/>
        <v>0</v>
      </c>
      <c r="P47" s="669"/>
      <c r="Q47" s="407" t="str">
        <f t="shared" si="2"/>
        <v/>
      </c>
      <c r="R47" s="455"/>
      <c r="S47" s="731" t="str">
        <f t="shared" si="4"/>
        <v>00001.766</v>
      </c>
      <c r="T47" s="732">
        <v>4</v>
      </c>
      <c r="U47" s="735" t="str">
        <f t="shared" si="5"/>
        <v>4</v>
      </c>
      <c r="V47" s="733">
        <f t="shared" si="6"/>
        <v>0</v>
      </c>
      <c r="W47" s="733">
        <f t="shared" si="7"/>
        <v>0</v>
      </c>
      <c r="X47" s="733">
        <f t="shared" si="8"/>
        <v>0</v>
      </c>
      <c r="Y47" s="733">
        <f t="shared" si="9"/>
        <v>0</v>
      </c>
      <c r="Z47" s="736">
        <f t="shared" si="10"/>
        <v>1.766</v>
      </c>
      <c r="AA47" s="410">
        <v>0</v>
      </c>
    </row>
    <row r="48" spans="1:27" s="410" customFormat="1" ht="30" customHeight="1">
      <c r="A48" s="651"/>
      <c r="B48" s="652" t="s">
        <v>38</v>
      </c>
      <c r="C48" s="653"/>
      <c r="D48" s="616">
        <f>SUM(D28:D47)</f>
        <v>0</v>
      </c>
      <c r="E48" s="616">
        <f>SUM(E28:E47)</f>
        <v>0</v>
      </c>
      <c r="F48" s="478"/>
      <c r="G48" s="478"/>
      <c r="H48" s="478"/>
      <c r="I48" s="478"/>
      <c r="J48" s="478"/>
      <c r="K48" s="670"/>
      <c r="L48" s="478"/>
      <c r="M48" s="478"/>
      <c r="N48" s="478"/>
      <c r="O48" s="624">
        <f>SUM(O28:O47)</f>
        <v>0</v>
      </c>
      <c r="P48" s="670"/>
      <c r="Q48" s="407" t="str">
        <f t="shared" si="2"/>
        <v/>
      </c>
      <c r="S48" s="731"/>
      <c r="T48" s="732"/>
      <c r="U48" s="735" t="str">
        <f t="shared" si="5"/>
        <v/>
      </c>
      <c r="V48" s="733">
        <f t="shared" si="6"/>
        <v>0</v>
      </c>
      <c r="W48" s="733">
        <f t="shared" si="7"/>
        <v>0</v>
      </c>
      <c r="X48" s="733">
        <f t="shared" si="8"/>
        <v>0</v>
      </c>
      <c r="Y48" s="733">
        <f t="shared" si="9"/>
        <v>0</v>
      </c>
      <c r="Z48" s="736"/>
    </row>
    <row r="49" spans="1:28" s="410" customFormat="1" ht="30" customHeight="1">
      <c r="A49" s="618" t="s">
        <v>378</v>
      </c>
      <c r="B49" s="462"/>
      <c r="C49" s="463"/>
      <c r="D49" s="649"/>
      <c r="E49" s="649"/>
      <c r="F49" s="621"/>
      <c r="G49" s="621"/>
      <c r="H49" s="603"/>
      <c r="I49" s="603"/>
      <c r="J49" s="603"/>
      <c r="K49" s="752"/>
      <c r="L49" s="406">
        <f>K49/1000</f>
        <v>0</v>
      </c>
      <c r="M49" s="743">
        <f t="shared" ref="M49:M68" si="16">IF(B49&lt;&gt;"",E49*L49,0)</f>
        <v>0</v>
      </c>
      <c r="N49" s="744">
        <f>IF($B49&lt;&gt;"",L49*S49,0)</f>
        <v>0</v>
      </c>
      <c r="O49" s="743">
        <f t="shared" ref="O49:O68" si="17">IF($B49&lt;&gt;"",E49*N49,0)</f>
        <v>0</v>
      </c>
      <c r="P49" s="669"/>
      <c r="Q49" s="407" t="str">
        <f t="shared" si="2"/>
        <v/>
      </c>
      <c r="R49" s="455"/>
      <c r="S49" s="731" t="str">
        <f t="shared" si="4"/>
        <v>00001.766</v>
      </c>
      <c r="T49" s="732">
        <v>4</v>
      </c>
      <c r="U49" s="735" t="str">
        <f t="shared" si="5"/>
        <v>4</v>
      </c>
      <c r="V49" s="733">
        <f t="shared" si="6"/>
        <v>0</v>
      </c>
      <c r="W49" s="733">
        <f t="shared" si="7"/>
        <v>0</v>
      </c>
      <c r="X49" s="733">
        <f t="shared" si="8"/>
        <v>0</v>
      </c>
      <c r="Y49" s="733">
        <f t="shared" si="9"/>
        <v>0</v>
      </c>
      <c r="Z49" s="736">
        <f t="shared" si="10"/>
        <v>1.766</v>
      </c>
      <c r="AA49" s="410">
        <v>0</v>
      </c>
    </row>
    <row r="50" spans="1:28" s="410" customFormat="1" ht="30" customHeight="1">
      <c r="A50" s="618" t="s">
        <v>379</v>
      </c>
      <c r="B50" s="462"/>
      <c r="C50" s="463"/>
      <c r="D50" s="649"/>
      <c r="E50" s="649"/>
      <c r="F50" s="621"/>
      <c r="G50" s="621"/>
      <c r="H50" s="603"/>
      <c r="I50" s="603"/>
      <c r="J50" s="603"/>
      <c r="K50" s="752"/>
      <c r="L50" s="406">
        <f t="shared" ref="L50:L68" si="18">K50/1000</f>
        <v>0</v>
      </c>
      <c r="M50" s="744">
        <f t="shared" si="16"/>
        <v>0</v>
      </c>
      <c r="N50" s="744">
        <f>IF($B50&lt;&gt;"",L50*S50,0)</f>
        <v>0</v>
      </c>
      <c r="O50" s="744">
        <f t="shared" si="17"/>
        <v>0</v>
      </c>
      <c r="P50" s="669"/>
      <c r="Q50" s="407" t="str">
        <f t="shared" si="2"/>
        <v/>
      </c>
      <c r="R50" s="455"/>
      <c r="S50" s="731" t="str">
        <f t="shared" si="4"/>
        <v>00001.766</v>
      </c>
      <c r="T50" s="732">
        <v>4</v>
      </c>
      <c r="U50" s="735" t="str">
        <f t="shared" si="5"/>
        <v>4</v>
      </c>
      <c r="V50" s="733">
        <f t="shared" si="6"/>
        <v>0</v>
      </c>
      <c r="W50" s="733">
        <f t="shared" si="7"/>
        <v>0</v>
      </c>
      <c r="X50" s="733">
        <f t="shared" si="8"/>
        <v>0</v>
      </c>
      <c r="Y50" s="733">
        <f t="shared" si="9"/>
        <v>0</v>
      </c>
      <c r="Z50" s="736">
        <f t="shared" si="10"/>
        <v>1.766</v>
      </c>
      <c r="AA50" s="410">
        <v>0</v>
      </c>
    </row>
    <row r="51" spans="1:28" s="410" customFormat="1" ht="30" customHeight="1">
      <c r="A51" s="618" t="s">
        <v>413</v>
      </c>
      <c r="B51" s="462"/>
      <c r="C51" s="463"/>
      <c r="D51" s="649"/>
      <c r="E51" s="649"/>
      <c r="F51" s="621"/>
      <c r="G51" s="621"/>
      <c r="H51" s="482"/>
      <c r="I51" s="482"/>
      <c r="J51" s="482"/>
      <c r="K51" s="752"/>
      <c r="L51" s="406">
        <f t="shared" si="18"/>
        <v>0</v>
      </c>
      <c r="M51" s="744">
        <f t="shared" si="16"/>
        <v>0</v>
      </c>
      <c r="N51" s="744">
        <f t="shared" ref="N51:N68" si="19">IF($B51&lt;&gt;"",L51*S51,0)</f>
        <v>0</v>
      </c>
      <c r="O51" s="744">
        <f t="shared" si="17"/>
        <v>0</v>
      </c>
      <c r="P51" s="669"/>
      <c r="Q51" s="407" t="str">
        <f t="shared" si="2"/>
        <v/>
      </c>
      <c r="R51" s="408"/>
      <c r="S51" s="731" t="str">
        <f t="shared" si="4"/>
        <v>00001.766</v>
      </c>
      <c r="T51" s="732">
        <v>4</v>
      </c>
      <c r="U51" s="735" t="str">
        <f t="shared" si="5"/>
        <v>4</v>
      </c>
      <c r="V51" s="733">
        <f t="shared" si="6"/>
        <v>0</v>
      </c>
      <c r="W51" s="733">
        <f t="shared" si="7"/>
        <v>0</v>
      </c>
      <c r="X51" s="733">
        <f t="shared" si="8"/>
        <v>0</v>
      </c>
      <c r="Y51" s="733">
        <f t="shared" si="9"/>
        <v>0</v>
      </c>
      <c r="Z51" s="736">
        <f t="shared" si="10"/>
        <v>1.766</v>
      </c>
      <c r="AA51" s="408">
        <v>0</v>
      </c>
      <c r="AB51" s="408"/>
    </row>
    <row r="52" spans="1:28" s="410" customFormat="1" ht="30" customHeight="1">
      <c r="A52" s="618" t="s">
        <v>414</v>
      </c>
      <c r="B52" s="462"/>
      <c r="C52" s="463"/>
      <c r="D52" s="649"/>
      <c r="E52" s="649"/>
      <c r="F52" s="621"/>
      <c r="G52" s="621"/>
      <c r="H52" s="603"/>
      <c r="I52" s="603"/>
      <c r="J52" s="603"/>
      <c r="K52" s="752"/>
      <c r="L52" s="406">
        <f t="shared" si="18"/>
        <v>0</v>
      </c>
      <c r="M52" s="744">
        <f t="shared" si="16"/>
        <v>0</v>
      </c>
      <c r="N52" s="744">
        <f t="shared" si="19"/>
        <v>0</v>
      </c>
      <c r="O52" s="744">
        <f t="shared" si="17"/>
        <v>0</v>
      </c>
      <c r="P52" s="669"/>
      <c r="Q52" s="407" t="str">
        <f t="shared" si="2"/>
        <v/>
      </c>
      <c r="R52" s="408"/>
      <c r="S52" s="731" t="str">
        <f t="shared" si="4"/>
        <v>00001.766</v>
      </c>
      <c r="T52" s="732">
        <v>4</v>
      </c>
      <c r="U52" s="735" t="str">
        <f t="shared" si="5"/>
        <v>4</v>
      </c>
      <c r="V52" s="733">
        <f t="shared" si="6"/>
        <v>0</v>
      </c>
      <c r="W52" s="733">
        <f t="shared" si="7"/>
        <v>0</v>
      </c>
      <c r="X52" s="733">
        <f t="shared" si="8"/>
        <v>0</v>
      </c>
      <c r="Y52" s="733">
        <f t="shared" si="9"/>
        <v>0</v>
      </c>
      <c r="Z52" s="736">
        <f t="shared" si="10"/>
        <v>1.766</v>
      </c>
      <c r="AA52" s="410">
        <v>0</v>
      </c>
    </row>
    <row r="53" spans="1:28" s="410" customFormat="1" ht="30" customHeight="1">
      <c r="A53" s="618" t="s">
        <v>382</v>
      </c>
      <c r="B53" s="462"/>
      <c r="C53" s="463"/>
      <c r="D53" s="649"/>
      <c r="E53" s="649"/>
      <c r="F53" s="621"/>
      <c r="G53" s="621"/>
      <c r="H53" s="603"/>
      <c r="I53" s="603"/>
      <c r="J53" s="603"/>
      <c r="K53" s="752"/>
      <c r="L53" s="406">
        <f t="shared" si="18"/>
        <v>0</v>
      </c>
      <c r="M53" s="744">
        <f t="shared" si="16"/>
        <v>0</v>
      </c>
      <c r="N53" s="744">
        <f t="shared" si="19"/>
        <v>0</v>
      </c>
      <c r="O53" s="744">
        <f t="shared" si="17"/>
        <v>0</v>
      </c>
      <c r="P53" s="669"/>
      <c r="Q53" s="407" t="str">
        <f t="shared" si="2"/>
        <v/>
      </c>
      <c r="R53" s="408"/>
      <c r="S53" s="731" t="str">
        <f t="shared" si="4"/>
        <v>00001.766</v>
      </c>
      <c r="T53" s="732">
        <v>4</v>
      </c>
      <c r="U53" s="735" t="str">
        <f t="shared" si="5"/>
        <v>4</v>
      </c>
      <c r="V53" s="733">
        <f t="shared" si="6"/>
        <v>0</v>
      </c>
      <c r="W53" s="733">
        <f t="shared" si="7"/>
        <v>0</v>
      </c>
      <c r="X53" s="733">
        <f t="shared" si="8"/>
        <v>0</v>
      </c>
      <c r="Y53" s="733">
        <f t="shared" si="9"/>
        <v>0</v>
      </c>
      <c r="Z53" s="736">
        <f t="shared" si="10"/>
        <v>1.766</v>
      </c>
      <c r="AA53" s="410">
        <v>0</v>
      </c>
    </row>
    <row r="54" spans="1:28" s="410" customFormat="1" ht="30" customHeight="1">
      <c r="A54" s="618" t="s">
        <v>383</v>
      </c>
      <c r="B54" s="462"/>
      <c r="C54" s="463"/>
      <c r="D54" s="649"/>
      <c r="E54" s="649"/>
      <c r="F54" s="621"/>
      <c r="G54" s="621"/>
      <c r="H54" s="603"/>
      <c r="I54" s="603"/>
      <c r="J54" s="603"/>
      <c r="K54" s="752"/>
      <c r="L54" s="406">
        <f t="shared" si="18"/>
        <v>0</v>
      </c>
      <c r="M54" s="744">
        <f t="shared" si="16"/>
        <v>0</v>
      </c>
      <c r="N54" s="744">
        <f t="shared" si="19"/>
        <v>0</v>
      </c>
      <c r="O54" s="744">
        <f t="shared" si="17"/>
        <v>0</v>
      </c>
      <c r="P54" s="669"/>
      <c r="Q54" s="407" t="str">
        <f t="shared" si="2"/>
        <v/>
      </c>
      <c r="R54" s="408"/>
      <c r="S54" s="731" t="str">
        <f t="shared" si="4"/>
        <v>00001.766</v>
      </c>
      <c r="T54" s="732">
        <v>4</v>
      </c>
      <c r="U54" s="735" t="str">
        <f t="shared" si="5"/>
        <v>4</v>
      </c>
      <c r="V54" s="733">
        <f t="shared" si="6"/>
        <v>0</v>
      </c>
      <c r="W54" s="733">
        <f t="shared" si="7"/>
        <v>0</v>
      </c>
      <c r="X54" s="733">
        <f t="shared" si="8"/>
        <v>0</v>
      </c>
      <c r="Y54" s="733">
        <f t="shared" si="9"/>
        <v>0</v>
      </c>
      <c r="Z54" s="736">
        <f t="shared" si="10"/>
        <v>1.766</v>
      </c>
      <c r="AA54" s="410">
        <v>0</v>
      </c>
    </row>
    <row r="55" spans="1:28" s="410" customFormat="1" ht="30" customHeight="1">
      <c r="A55" s="618" t="s">
        <v>384</v>
      </c>
      <c r="B55" s="462"/>
      <c r="C55" s="463"/>
      <c r="D55" s="649"/>
      <c r="E55" s="649"/>
      <c r="F55" s="621"/>
      <c r="G55" s="621"/>
      <c r="H55" s="603"/>
      <c r="I55" s="603"/>
      <c r="J55" s="603"/>
      <c r="K55" s="752"/>
      <c r="L55" s="406">
        <f t="shared" si="18"/>
        <v>0</v>
      </c>
      <c r="M55" s="744">
        <f t="shared" si="16"/>
        <v>0</v>
      </c>
      <c r="N55" s="744">
        <f t="shared" si="19"/>
        <v>0</v>
      </c>
      <c r="O55" s="744">
        <f t="shared" si="17"/>
        <v>0</v>
      </c>
      <c r="P55" s="669"/>
      <c r="Q55" s="407" t="str">
        <f t="shared" si="2"/>
        <v/>
      </c>
      <c r="R55" s="408"/>
      <c r="S55" s="731" t="str">
        <f t="shared" si="4"/>
        <v>00001.766</v>
      </c>
      <c r="T55" s="732">
        <v>4</v>
      </c>
      <c r="U55" s="735" t="str">
        <f t="shared" si="5"/>
        <v>4</v>
      </c>
      <c r="V55" s="733">
        <f t="shared" si="6"/>
        <v>0</v>
      </c>
      <c r="W55" s="733">
        <f t="shared" si="7"/>
        <v>0</v>
      </c>
      <c r="X55" s="733">
        <f t="shared" si="8"/>
        <v>0</v>
      </c>
      <c r="Y55" s="733">
        <f t="shared" si="9"/>
        <v>0</v>
      </c>
      <c r="Z55" s="736">
        <f t="shared" si="10"/>
        <v>1.766</v>
      </c>
      <c r="AA55" s="410">
        <v>0</v>
      </c>
    </row>
    <row r="56" spans="1:28" s="410" customFormat="1" ht="30" customHeight="1">
      <c r="A56" s="618" t="s">
        <v>385</v>
      </c>
      <c r="B56" s="462"/>
      <c r="C56" s="463"/>
      <c r="D56" s="649"/>
      <c r="E56" s="649"/>
      <c r="F56" s="621"/>
      <c r="G56" s="621"/>
      <c r="H56" s="603"/>
      <c r="I56" s="603"/>
      <c r="J56" s="603"/>
      <c r="K56" s="752"/>
      <c r="L56" s="406">
        <f t="shared" si="18"/>
        <v>0</v>
      </c>
      <c r="M56" s="744">
        <f t="shared" si="16"/>
        <v>0</v>
      </c>
      <c r="N56" s="744">
        <f t="shared" si="19"/>
        <v>0</v>
      </c>
      <c r="O56" s="744">
        <f t="shared" si="17"/>
        <v>0</v>
      </c>
      <c r="P56" s="669"/>
      <c r="Q56" s="407" t="str">
        <f t="shared" si="2"/>
        <v/>
      </c>
      <c r="R56" s="408"/>
      <c r="S56" s="731" t="str">
        <f t="shared" si="4"/>
        <v>00001.766</v>
      </c>
      <c r="T56" s="732">
        <v>4</v>
      </c>
      <c r="U56" s="735" t="str">
        <f t="shared" si="5"/>
        <v>4</v>
      </c>
      <c r="V56" s="733">
        <f t="shared" si="6"/>
        <v>0</v>
      </c>
      <c r="W56" s="733">
        <f t="shared" si="7"/>
        <v>0</v>
      </c>
      <c r="X56" s="733">
        <f t="shared" si="8"/>
        <v>0</v>
      </c>
      <c r="Y56" s="733">
        <f t="shared" si="9"/>
        <v>0</v>
      </c>
      <c r="Z56" s="736">
        <f t="shared" si="10"/>
        <v>1.766</v>
      </c>
      <c r="AA56" s="410">
        <v>0</v>
      </c>
    </row>
    <row r="57" spans="1:28" s="410" customFormat="1" ht="30" customHeight="1">
      <c r="A57" s="618" t="s">
        <v>386</v>
      </c>
      <c r="B57" s="462"/>
      <c r="C57" s="463"/>
      <c r="D57" s="649"/>
      <c r="E57" s="649"/>
      <c r="F57" s="621"/>
      <c r="G57" s="621"/>
      <c r="H57" s="603"/>
      <c r="I57" s="603"/>
      <c r="J57" s="603"/>
      <c r="K57" s="752"/>
      <c r="L57" s="406">
        <f t="shared" si="18"/>
        <v>0</v>
      </c>
      <c r="M57" s="744">
        <f t="shared" si="16"/>
        <v>0</v>
      </c>
      <c r="N57" s="744">
        <f t="shared" si="19"/>
        <v>0</v>
      </c>
      <c r="O57" s="744">
        <f t="shared" si="17"/>
        <v>0</v>
      </c>
      <c r="P57" s="669"/>
      <c r="Q57" s="407" t="str">
        <f t="shared" si="2"/>
        <v/>
      </c>
      <c r="R57" s="408"/>
      <c r="S57" s="731" t="str">
        <f t="shared" si="4"/>
        <v>00001.766</v>
      </c>
      <c r="T57" s="732">
        <v>4</v>
      </c>
      <c r="U57" s="735" t="str">
        <f t="shared" si="5"/>
        <v>4</v>
      </c>
      <c r="V57" s="733">
        <f t="shared" si="6"/>
        <v>0</v>
      </c>
      <c r="W57" s="733">
        <f t="shared" si="7"/>
        <v>0</v>
      </c>
      <c r="X57" s="733">
        <f t="shared" si="8"/>
        <v>0</v>
      </c>
      <c r="Y57" s="733">
        <f t="shared" si="9"/>
        <v>0</v>
      </c>
      <c r="Z57" s="736">
        <f t="shared" si="10"/>
        <v>1.766</v>
      </c>
      <c r="AA57" s="410">
        <v>0</v>
      </c>
    </row>
    <row r="58" spans="1:28" s="410" customFormat="1" ht="30" customHeight="1">
      <c r="A58" s="618" t="s">
        <v>387</v>
      </c>
      <c r="B58" s="462"/>
      <c r="C58" s="463"/>
      <c r="D58" s="649"/>
      <c r="E58" s="649"/>
      <c r="F58" s="621"/>
      <c r="G58" s="621"/>
      <c r="H58" s="603"/>
      <c r="I58" s="603"/>
      <c r="J58" s="603"/>
      <c r="K58" s="752"/>
      <c r="L58" s="406">
        <f t="shared" si="18"/>
        <v>0</v>
      </c>
      <c r="M58" s="744">
        <f t="shared" si="16"/>
        <v>0</v>
      </c>
      <c r="N58" s="744">
        <f t="shared" si="19"/>
        <v>0</v>
      </c>
      <c r="O58" s="744">
        <f t="shared" si="17"/>
        <v>0</v>
      </c>
      <c r="P58" s="669"/>
      <c r="Q58" s="407" t="str">
        <f t="shared" si="2"/>
        <v/>
      </c>
      <c r="R58" s="408"/>
      <c r="S58" s="731" t="str">
        <f t="shared" si="4"/>
        <v>00001.766</v>
      </c>
      <c r="T58" s="732">
        <v>4</v>
      </c>
      <c r="U58" s="735" t="str">
        <f t="shared" si="5"/>
        <v>4</v>
      </c>
      <c r="V58" s="733">
        <f t="shared" si="6"/>
        <v>0</v>
      </c>
      <c r="W58" s="733">
        <f t="shared" si="7"/>
        <v>0</v>
      </c>
      <c r="X58" s="733">
        <f t="shared" si="8"/>
        <v>0</v>
      </c>
      <c r="Y58" s="733">
        <f t="shared" si="9"/>
        <v>0</v>
      </c>
      <c r="Z58" s="736">
        <f t="shared" si="10"/>
        <v>1.766</v>
      </c>
      <c r="AA58" s="410">
        <v>0</v>
      </c>
    </row>
    <row r="59" spans="1:28" s="410" customFormat="1" ht="30" customHeight="1">
      <c r="A59" s="618" t="s">
        <v>388</v>
      </c>
      <c r="B59" s="462"/>
      <c r="C59" s="463"/>
      <c r="D59" s="649"/>
      <c r="E59" s="649"/>
      <c r="F59" s="621"/>
      <c r="G59" s="621"/>
      <c r="H59" s="603"/>
      <c r="I59" s="603"/>
      <c r="J59" s="603"/>
      <c r="K59" s="752"/>
      <c r="L59" s="406">
        <f t="shared" si="18"/>
        <v>0</v>
      </c>
      <c r="M59" s="744">
        <f t="shared" si="16"/>
        <v>0</v>
      </c>
      <c r="N59" s="744">
        <f t="shared" si="19"/>
        <v>0</v>
      </c>
      <c r="O59" s="744">
        <f t="shared" si="17"/>
        <v>0</v>
      </c>
      <c r="P59" s="669"/>
      <c r="Q59" s="407" t="str">
        <f t="shared" si="2"/>
        <v/>
      </c>
      <c r="R59" s="408"/>
      <c r="S59" s="731" t="str">
        <f t="shared" si="4"/>
        <v>00001.766</v>
      </c>
      <c r="T59" s="732">
        <v>4</v>
      </c>
      <c r="U59" s="735" t="str">
        <f t="shared" si="5"/>
        <v>4</v>
      </c>
      <c r="V59" s="733">
        <f t="shared" si="6"/>
        <v>0</v>
      </c>
      <c r="W59" s="733">
        <f t="shared" si="7"/>
        <v>0</v>
      </c>
      <c r="X59" s="733">
        <f t="shared" si="8"/>
        <v>0</v>
      </c>
      <c r="Y59" s="733">
        <f t="shared" si="9"/>
        <v>0</v>
      </c>
      <c r="Z59" s="736">
        <f t="shared" si="10"/>
        <v>1.766</v>
      </c>
      <c r="AA59" s="410">
        <v>0</v>
      </c>
    </row>
    <row r="60" spans="1:28" s="410" customFormat="1" ht="30" customHeight="1">
      <c r="A60" s="618" t="s">
        <v>389</v>
      </c>
      <c r="B60" s="462"/>
      <c r="C60" s="463"/>
      <c r="D60" s="649"/>
      <c r="E60" s="649"/>
      <c r="F60" s="621"/>
      <c r="G60" s="621"/>
      <c r="H60" s="603"/>
      <c r="I60" s="603"/>
      <c r="J60" s="603"/>
      <c r="K60" s="752"/>
      <c r="L60" s="406">
        <f t="shared" si="18"/>
        <v>0</v>
      </c>
      <c r="M60" s="744">
        <f t="shared" si="16"/>
        <v>0</v>
      </c>
      <c r="N60" s="744">
        <f t="shared" si="19"/>
        <v>0</v>
      </c>
      <c r="O60" s="744">
        <f t="shared" si="17"/>
        <v>0</v>
      </c>
      <c r="P60" s="669"/>
      <c r="Q60" s="407" t="str">
        <f t="shared" si="2"/>
        <v/>
      </c>
      <c r="R60" s="408"/>
      <c r="S60" s="731" t="str">
        <f t="shared" si="4"/>
        <v>00001.766</v>
      </c>
      <c r="T60" s="732">
        <v>4</v>
      </c>
      <c r="U60" s="735" t="str">
        <f t="shared" si="5"/>
        <v>4</v>
      </c>
      <c r="V60" s="733">
        <f t="shared" si="6"/>
        <v>0</v>
      </c>
      <c r="W60" s="733">
        <f t="shared" si="7"/>
        <v>0</v>
      </c>
      <c r="X60" s="733">
        <f t="shared" si="8"/>
        <v>0</v>
      </c>
      <c r="Y60" s="733">
        <f t="shared" si="9"/>
        <v>0</v>
      </c>
      <c r="Z60" s="736">
        <f t="shared" si="10"/>
        <v>1.766</v>
      </c>
      <c r="AA60" s="410">
        <v>0</v>
      </c>
    </row>
    <row r="61" spans="1:28" s="410" customFormat="1" ht="30" customHeight="1">
      <c r="A61" s="618" t="s">
        <v>390</v>
      </c>
      <c r="B61" s="462"/>
      <c r="C61" s="463"/>
      <c r="D61" s="649"/>
      <c r="E61" s="649"/>
      <c r="F61" s="621"/>
      <c r="G61" s="621"/>
      <c r="H61" s="603"/>
      <c r="I61" s="603"/>
      <c r="J61" s="603"/>
      <c r="K61" s="752"/>
      <c r="L61" s="406">
        <f t="shared" si="18"/>
        <v>0</v>
      </c>
      <c r="M61" s="744">
        <f t="shared" si="16"/>
        <v>0</v>
      </c>
      <c r="N61" s="744">
        <f t="shared" si="19"/>
        <v>0</v>
      </c>
      <c r="O61" s="744">
        <f t="shared" si="17"/>
        <v>0</v>
      </c>
      <c r="P61" s="669"/>
      <c r="Q61" s="407" t="str">
        <f t="shared" si="2"/>
        <v/>
      </c>
      <c r="R61" s="408"/>
      <c r="S61" s="731" t="str">
        <f t="shared" si="4"/>
        <v>00001.766</v>
      </c>
      <c r="T61" s="732">
        <v>4</v>
      </c>
      <c r="U61" s="735" t="str">
        <f t="shared" si="5"/>
        <v>4</v>
      </c>
      <c r="V61" s="733">
        <f t="shared" si="6"/>
        <v>0</v>
      </c>
      <c r="W61" s="733">
        <f t="shared" si="7"/>
        <v>0</v>
      </c>
      <c r="X61" s="733">
        <f t="shared" si="8"/>
        <v>0</v>
      </c>
      <c r="Y61" s="733">
        <f t="shared" si="9"/>
        <v>0</v>
      </c>
      <c r="Z61" s="736">
        <f t="shared" si="10"/>
        <v>1.766</v>
      </c>
      <c r="AA61" s="410">
        <v>0</v>
      </c>
    </row>
    <row r="62" spans="1:28" s="410" customFormat="1" ht="30" customHeight="1">
      <c r="A62" s="618" t="s">
        <v>391</v>
      </c>
      <c r="B62" s="462"/>
      <c r="C62" s="463"/>
      <c r="D62" s="649"/>
      <c r="E62" s="649"/>
      <c r="F62" s="621"/>
      <c r="G62" s="621"/>
      <c r="H62" s="603"/>
      <c r="I62" s="603"/>
      <c r="J62" s="603"/>
      <c r="K62" s="752"/>
      <c r="L62" s="406">
        <f t="shared" si="18"/>
        <v>0</v>
      </c>
      <c r="M62" s="744">
        <f t="shared" si="16"/>
        <v>0</v>
      </c>
      <c r="N62" s="744">
        <f t="shared" si="19"/>
        <v>0</v>
      </c>
      <c r="O62" s="744">
        <f t="shared" si="17"/>
        <v>0</v>
      </c>
      <c r="P62" s="669"/>
      <c r="Q62" s="407" t="str">
        <f t="shared" si="2"/>
        <v/>
      </c>
      <c r="R62" s="408"/>
      <c r="S62" s="731" t="str">
        <f t="shared" si="4"/>
        <v>00001.766</v>
      </c>
      <c r="T62" s="732">
        <v>4</v>
      </c>
      <c r="U62" s="735" t="str">
        <f t="shared" si="5"/>
        <v>4</v>
      </c>
      <c r="V62" s="733">
        <f t="shared" si="6"/>
        <v>0</v>
      </c>
      <c r="W62" s="733">
        <f t="shared" si="7"/>
        <v>0</v>
      </c>
      <c r="X62" s="733">
        <f t="shared" si="8"/>
        <v>0</v>
      </c>
      <c r="Y62" s="733">
        <f t="shared" si="9"/>
        <v>0</v>
      </c>
      <c r="Z62" s="736">
        <f t="shared" si="10"/>
        <v>1.766</v>
      </c>
      <c r="AA62" s="410">
        <v>0</v>
      </c>
    </row>
    <row r="63" spans="1:28" s="410" customFormat="1" ht="30" customHeight="1">
      <c r="A63" s="618" t="s">
        <v>392</v>
      </c>
      <c r="B63" s="462"/>
      <c r="C63" s="463"/>
      <c r="D63" s="649"/>
      <c r="E63" s="649"/>
      <c r="F63" s="621"/>
      <c r="G63" s="621"/>
      <c r="H63" s="603"/>
      <c r="I63" s="603"/>
      <c r="J63" s="603"/>
      <c r="K63" s="752"/>
      <c r="L63" s="406">
        <f t="shared" si="18"/>
        <v>0</v>
      </c>
      <c r="M63" s="744">
        <f t="shared" si="16"/>
        <v>0</v>
      </c>
      <c r="N63" s="744">
        <f t="shared" si="19"/>
        <v>0</v>
      </c>
      <c r="O63" s="744">
        <f t="shared" si="17"/>
        <v>0</v>
      </c>
      <c r="P63" s="669"/>
      <c r="Q63" s="407" t="str">
        <f t="shared" si="2"/>
        <v/>
      </c>
      <c r="R63" s="408"/>
      <c r="S63" s="731" t="str">
        <f t="shared" si="4"/>
        <v>00001.766</v>
      </c>
      <c r="T63" s="732">
        <v>4</v>
      </c>
      <c r="U63" s="735" t="str">
        <f t="shared" si="5"/>
        <v>4</v>
      </c>
      <c r="V63" s="733">
        <f t="shared" si="6"/>
        <v>0</v>
      </c>
      <c r="W63" s="733">
        <f t="shared" si="7"/>
        <v>0</v>
      </c>
      <c r="X63" s="733">
        <f t="shared" si="8"/>
        <v>0</v>
      </c>
      <c r="Y63" s="733">
        <f t="shared" si="9"/>
        <v>0</v>
      </c>
      <c r="Z63" s="736">
        <f t="shared" si="10"/>
        <v>1.766</v>
      </c>
      <c r="AA63" s="410">
        <v>0</v>
      </c>
    </row>
    <row r="64" spans="1:28" s="410" customFormat="1" ht="30" customHeight="1">
      <c r="A64" s="618" t="s">
        <v>393</v>
      </c>
      <c r="B64" s="462"/>
      <c r="C64" s="463"/>
      <c r="D64" s="649"/>
      <c r="E64" s="649"/>
      <c r="F64" s="621"/>
      <c r="G64" s="621"/>
      <c r="H64" s="603"/>
      <c r="I64" s="603"/>
      <c r="J64" s="603"/>
      <c r="K64" s="752"/>
      <c r="L64" s="406">
        <f t="shared" si="18"/>
        <v>0</v>
      </c>
      <c r="M64" s="744">
        <f t="shared" si="16"/>
        <v>0</v>
      </c>
      <c r="N64" s="744">
        <f t="shared" si="19"/>
        <v>0</v>
      </c>
      <c r="O64" s="744">
        <f t="shared" si="17"/>
        <v>0</v>
      </c>
      <c r="P64" s="669"/>
      <c r="Q64" s="407" t="str">
        <f t="shared" si="2"/>
        <v/>
      </c>
      <c r="R64" s="408"/>
      <c r="S64" s="731" t="str">
        <f t="shared" si="4"/>
        <v>00001.766</v>
      </c>
      <c r="T64" s="732">
        <v>4</v>
      </c>
      <c r="U64" s="735" t="str">
        <f t="shared" si="5"/>
        <v>4</v>
      </c>
      <c r="V64" s="733">
        <f t="shared" si="6"/>
        <v>0</v>
      </c>
      <c r="W64" s="733">
        <f t="shared" si="7"/>
        <v>0</v>
      </c>
      <c r="X64" s="733">
        <f t="shared" si="8"/>
        <v>0</v>
      </c>
      <c r="Y64" s="733">
        <f t="shared" si="9"/>
        <v>0</v>
      </c>
      <c r="Z64" s="736">
        <f t="shared" si="10"/>
        <v>1.766</v>
      </c>
      <c r="AA64" s="410">
        <v>0</v>
      </c>
    </row>
    <row r="65" spans="1:28" s="410" customFormat="1" ht="30" customHeight="1">
      <c r="A65" s="618" t="s">
        <v>415</v>
      </c>
      <c r="B65" s="462"/>
      <c r="C65" s="463"/>
      <c r="D65" s="649"/>
      <c r="E65" s="649"/>
      <c r="F65" s="621"/>
      <c r="G65" s="621"/>
      <c r="H65" s="603"/>
      <c r="I65" s="603"/>
      <c r="J65" s="603"/>
      <c r="K65" s="752"/>
      <c r="L65" s="406">
        <f t="shared" si="18"/>
        <v>0</v>
      </c>
      <c r="M65" s="744">
        <f t="shared" si="16"/>
        <v>0</v>
      </c>
      <c r="N65" s="744">
        <f t="shared" si="19"/>
        <v>0</v>
      </c>
      <c r="O65" s="744">
        <f t="shared" si="17"/>
        <v>0</v>
      </c>
      <c r="P65" s="669"/>
      <c r="Q65" s="407" t="str">
        <f t="shared" si="2"/>
        <v/>
      </c>
      <c r="R65" s="408"/>
      <c r="S65" s="731" t="str">
        <f t="shared" si="4"/>
        <v>00001.766</v>
      </c>
      <c r="T65" s="732">
        <v>4</v>
      </c>
      <c r="U65" s="735" t="str">
        <f t="shared" si="5"/>
        <v>4</v>
      </c>
      <c r="V65" s="733">
        <f t="shared" si="6"/>
        <v>0</v>
      </c>
      <c r="W65" s="733">
        <f t="shared" si="7"/>
        <v>0</v>
      </c>
      <c r="X65" s="733">
        <f t="shared" si="8"/>
        <v>0</v>
      </c>
      <c r="Y65" s="733">
        <f t="shared" si="9"/>
        <v>0</v>
      </c>
      <c r="Z65" s="736">
        <f t="shared" si="10"/>
        <v>1.766</v>
      </c>
      <c r="AA65" s="410">
        <v>0</v>
      </c>
    </row>
    <row r="66" spans="1:28" s="410" customFormat="1" ht="30" customHeight="1">
      <c r="A66" s="618" t="s">
        <v>416</v>
      </c>
      <c r="B66" s="462"/>
      <c r="C66" s="463"/>
      <c r="D66" s="649"/>
      <c r="E66" s="649"/>
      <c r="F66" s="621"/>
      <c r="G66" s="621"/>
      <c r="H66" s="603"/>
      <c r="I66" s="603"/>
      <c r="J66" s="603"/>
      <c r="K66" s="752"/>
      <c r="L66" s="406">
        <f t="shared" si="18"/>
        <v>0</v>
      </c>
      <c r="M66" s="744">
        <f t="shared" si="16"/>
        <v>0</v>
      </c>
      <c r="N66" s="744">
        <f t="shared" si="19"/>
        <v>0</v>
      </c>
      <c r="O66" s="744">
        <f t="shared" si="17"/>
        <v>0</v>
      </c>
      <c r="P66" s="669"/>
      <c r="Q66" s="407" t="str">
        <f t="shared" si="2"/>
        <v/>
      </c>
      <c r="R66" s="408"/>
      <c r="S66" s="731" t="str">
        <f t="shared" si="4"/>
        <v>00001.766</v>
      </c>
      <c r="T66" s="732">
        <v>4</v>
      </c>
      <c r="U66" s="735" t="str">
        <f t="shared" si="5"/>
        <v>4</v>
      </c>
      <c r="V66" s="733">
        <f t="shared" si="6"/>
        <v>0</v>
      </c>
      <c r="W66" s="733">
        <f t="shared" si="7"/>
        <v>0</v>
      </c>
      <c r="X66" s="733">
        <f t="shared" si="8"/>
        <v>0</v>
      </c>
      <c r="Y66" s="733">
        <f t="shared" si="9"/>
        <v>0</v>
      </c>
      <c r="Z66" s="736">
        <f t="shared" si="10"/>
        <v>1.766</v>
      </c>
      <c r="AA66" s="410">
        <v>0</v>
      </c>
    </row>
    <row r="67" spans="1:28" s="410" customFormat="1" ht="30" customHeight="1">
      <c r="A67" s="618" t="s">
        <v>396</v>
      </c>
      <c r="B67" s="462"/>
      <c r="C67" s="463"/>
      <c r="D67" s="649"/>
      <c r="E67" s="649"/>
      <c r="F67" s="621"/>
      <c r="G67" s="621"/>
      <c r="H67" s="603"/>
      <c r="I67" s="603"/>
      <c r="J67" s="603"/>
      <c r="K67" s="752"/>
      <c r="L67" s="406">
        <f t="shared" si="18"/>
        <v>0</v>
      </c>
      <c r="M67" s="744">
        <f t="shared" si="16"/>
        <v>0</v>
      </c>
      <c r="N67" s="744">
        <f t="shared" si="19"/>
        <v>0</v>
      </c>
      <c r="O67" s="744">
        <f t="shared" si="17"/>
        <v>0</v>
      </c>
      <c r="P67" s="669"/>
      <c r="Q67" s="407" t="str">
        <f t="shared" si="2"/>
        <v/>
      </c>
      <c r="R67" s="455"/>
      <c r="S67" s="731" t="str">
        <f t="shared" si="4"/>
        <v>00001.766</v>
      </c>
      <c r="T67" s="732">
        <v>4</v>
      </c>
      <c r="U67" s="735" t="str">
        <f t="shared" si="5"/>
        <v>4</v>
      </c>
      <c r="V67" s="733">
        <f t="shared" si="6"/>
        <v>0</v>
      </c>
      <c r="W67" s="733">
        <f t="shared" si="7"/>
        <v>0</v>
      </c>
      <c r="X67" s="733">
        <f t="shared" si="8"/>
        <v>0</v>
      </c>
      <c r="Y67" s="733">
        <f t="shared" si="9"/>
        <v>0</v>
      </c>
      <c r="Z67" s="736">
        <f t="shared" si="10"/>
        <v>1.766</v>
      </c>
      <c r="AA67" s="410">
        <v>0</v>
      </c>
    </row>
    <row r="68" spans="1:28" s="410" customFormat="1" ht="30" customHeight="1">
      <c r="A68" s="618" t="s">
        <v>397</v>
      </c>
      <c r="B68" s="462"/>
      <c r="C68" s="463"/>
      <c r="D68" s="649"/>
      <c r="E68" s="649"/>
      <c r="F68" s="621"/>
      <c r="G68" s="621"/>
      <c r="H68" s="603"/>
      <c r="I68" s="603"/>
      <c r="J68" s="603"/>
      <c r="K68" s="752"/>
      <c r="L68" s="406">
        <f t="shared" si="18"/>
        <v>0</v>
      </c>
      <c r="M68" s="744">
        <f t="shared" si="16"/>
        <v>0</v>
      </c>
      <c r="N68" s="744">
        <f t="shared" si="19"/>
        <v>0</v>
      </c>
      <c r="O68" s="744">
        <f t="shared" si="17"/>
        <v>0</v>
      </c>
      <c r="P68" s="669"/>
      <c r="Q68" s="407" t="str">
        <f t="shared" si="2"/>
        <v/>
      </c>
      <c r="R68" s="455"/>
      <c r="S68" s="731" t="str">
        <f t="shared" si="4"/>
        <v>00001.766</v>
      </c>
      <c r="T68" s="732">
        <v>4</v>
      </c>
      <c r="U68" s="735" t="str">
        <f t="shared" si="5"/>
        <v>4</v>
      </c>
      <c r="V68" s="733">
        <f t="shared" si="6"/>
        <v>0</v>
      </c>
      <c r="W68" s="733">
        <f t="shared" si="7"/>
        <v>0</v>
      </c>
      <c r="X68" s="733">
        <f t="shared" si="8"/>
        <v>0</v>
      </c>
      <c r="Y68" s="733">
        <f t="shared" si="9"/>
        <v>0</v>
      </c>
      <c r="Z68" s="736">
        <f t="shared" si="10"/>
        <v>1.766</v>
      </c>
      <c r="AA68" s="410">
        <v>0</v>
      </c>
    </row>
    <row r="69" spans="1:28" s="410" customFormat="1" ht="30" customHeight="1">
      <c r="A69" s="651"/>
      <c r="B69" s="652" t="s">
        <v>38</v>
      </c>
      <c r="C69" s="653"/>
      <c r="D69" s="693">
        <f>SUM(D49:D68)</f>
        <v>0</v>
      </c>
      <c r="E69" s="693">
        <f>SUM(E49:E68)</f>
        <v>0</v>
      </c>
      <c r="F69" s="478"/>
      <c r="G69" s="478"/>
      <c r="H69" s="478"/>
      <c r="I69" s="478"/>
      <c r="J69" s="478"/>
      <c r="K69" s="670"/>
      <c r="L69" s="478"/>
      <c r="M69" s="478"/>
      <c r="N69" s="478"/>
      <c r="O69" s="624">
        <f>SUM(O49:O68)</f>
        <v>0</v>
      </c>
      <c r="P69" s="670"/>
      <c r="Q69" s="407" t="str">
        <f t="shared" si="2"/>
        <v/>
      </c>
      <c r="S69" s="731"/>
      <c r="T69" s="732"/>
      <c r="U69" s="735" t="str">
        <f t="shared" si="5"/>
        <v/>
      </c>
      <c r="V69" s="733">
        <f t="shared" si="6"/>
        <v>0</v>
      </c>
      <c r="W69" s="733">
        <f t="shared" si="7"/>
        <v>0</v>
      </c>
      <c r="X69" s="733">
        <f t="shared" si="8"/>
        <v>0</v>
      </c>
      <c r="Y69" s="733">
        <f t="shared" si="9"/>
        <v>0</v>
      </c>
      <c r="Z69" s="736"/>
    </row>
    <row r="70" spans="1:28" s="410" customFormat="1" ht="30" customHeight="1">
      <c r="A70" s="618" t="s">
        <v>57</v>
      </c>
      <c r="B70" s="462"/>
      <c r="C70" s="463"/>
      <c r="D70" s="649"/>
      <c r="E70" s="649"/>
      <c r="F70" s="621"/>
      <c r="G70" s="621"/>
      <c r="H70" s="603"/>
      <c r="I70" s="603"/>
      <c r="J70" s="603"/>
      <c r="K70" s="752"/>
      <c r="L70" s="406">
        <f>K70/1000</f>
        <v>0</v>
      </c>
      <c r="M70" s="743">
        <f t="shared" ref="M70:M80" si="20">IF(B70&lt;&gt;"",E70*L70,0)</f>
        <v>0</v>
      </c>
      <c r="N70" s="744">
        <f>IF($B70&lt;&gt;"",L70*S70,0)</f>
        <v>0</v>
      </c>
      <c r="O70" s="743">
        <f t="shared" ref="O70:O80" si="21">IF($B70&lt;&gt;"",E70*N70,0)</f>
        <v>0</v>
      </c>
      <c r="P70" s="669"/>
      <c r="Q70" s="407" t="str">
        <f t="shared" si="2"/>
        <v/>
      </c>
      <c r="R70" s="455"/>
      <c r="S70" s="731" t="str">
        <f t="shared" si="4"/>
        <v>00001.766</v>
      </c>
      <c r="T70" s="732">
        <v>4</v>
      </c>
      <c r="U70" s="735" t="str">
        <f t="shared" si="5"/>
        <v>4</v>
      </c>
      <c r="V70" s="733">
        <f t="shared" si="6"/>
        <v>0</v>
      </c>
      <c r="W70" s="733">
        <f t="shared" si="7"/>
        <v>0</v>
      </c>
      <c r="X70" s="733">
        <f t="shared" si="8"/>
        <v>0</v>
      </c>
      <c r="Y70" s="733">
        <f t="shared" si="9"/>
        <v>0</v>
      </c>
      <c r="Z70" s="736">
        <f t="shared" si="10"/>
        <v>1.766</v>
      </c>
      <c r="AA70" s="410">
        <v>0</v>
      </c>
    </row>
    <row r="71" spans="1:28" s="410" customFormat="1" ht="30" customHeight="1">
      <c r="A71" s="618" t="s">
        <v>311</v>
      </c>
      <c r="B71" s="462"/>
      <c r="C71" s="463"/>
      <c r="D71" s="649"/>
      <c r="E71" s="649"/>
      <c r="F71" s="621"/>
      <c r="G71" s="621"/>
      <c r="H71" s="603"/>
      <c r="I71" s="603"/>
      <c r="J71" s="603"/>
      <c r="K71" s="752"/>
      <c r="L71" s="406">
        <f t="shared" ref="L71:L86" si="22">K71/1000</f>
        <v>0</v>
      </c>
      <c r="M71" s="744">
        <f t="shared" si="20"/>
        <v>0</v>
      </c>
      <c r="N71" s="744">
        <f>IF($B71&lt;&gt;"",L71*S71,0)</f>
        <v>0</v>
      </c>
      <c r="O71" s="744">
        <f t="shared" si="21"/>
        <v>0</v>
      </c>
      <c r="P71" s="681"/>
      <c r="Q71" s="407" t="str">
        <f t="shared" ref="Q71:Q126" si="23">CONCATENATE(C71,F71)</f>
        <v/>
      </c>
      <c r="R71" s="455"/>
      <c r="S71" s="731" t="str">
        <f t="shared" si="4"/>
        <v>00001.766</v>
      </c>
      <c r="T71" s="732">
        <v>4</v>
      </c>
      <c r="U71" s="735" t="str">
        <f t="shared" si="5"/>
        <v>4</v>
      </c>
      <c r="V71" s="733">
        <f t="shared" si="6"/>
        <v>0</v>
      </c>
      <c r="W71" s="733">
        <f t="shared" si="7"/>
        <v>0</v>
      </c>
      <c r="X71" s="733">
        <f t="shared" si="8"/>
        <v>0</v>
      </c>
      <c r="Y71" s="733">
        <f t="shared" si="9"/>
        <v>0</v>
      </c>
      <c r="Z71" s="736">
        <f t="shared" si="10"/>
        <v>1.766</v>
      </c>
      <c r="AA71" s="410">
        <v>0</v>
      </c>
    </row>
    <row r="72" spans="1:28" s="410" customFormat="1" ht="30" customHeight="1">
      <c r="A72" s="618" t="s">
        <v>312</v>
      </c>
      <c r="B72" s="462"/>
      <c r="C72" s="463"/>
      <c r="D72" s="649"/>
      <c r="E72" s="649"/>
      <c r="F72" s="621"/>
      <c r="G72" s="621"/>
      <c r="H72" s="603"/>
      <c r="I72" s="603"/>
      <c r="J72" s="603"/>
      <c r="K72" s="752"/>
      <c r="L72" s="406">
        <f t="shared" si="22"/>
        <v>0</v>
      </c>
      <c r="M72" s="744">
        <f t="shared" si="20"/>
        <v>0</v>
      </c>
      <c r="N72" s="744">
        <f t="shared" ref="N72:N80" si="24">IF($B72&lt;&gt;"",L72*S72,0)</f>
        <v>0</v>
      </c>
      <c r="O72" s="744">
        <f t="shared" si="21"/>
        <v>0</v>
      </c>
      <c r="P72" s="681"/>
      <c r="Q72" s="407" t="str">
        <f t="shared" si="23"/>
        <v/>
      </c>
      <c r="R72" s="455"/>
      <c r="S72" s="731" t="str">
        <f t="shared" ref="S72:S86" si="25">V72&amp;W72&amp;X72&amp;Y72&amp;Z72</f>
        <v>00001.766</v>
      </c>
      <c r="T72" s="732">
        <v>4</v>
      </c>
      <c r="U72" s="735" t="str">
        <f t="shared" ref="U72:U86" si="26">T72&amp;C72</f>
        <v>4</v>
      </c>
      <c r="V72" s="733">
        <f t="shared" ref="V72:V86" si="27">IF($U72="4전","1.80",IF($U72="4과","1.80",IF($U72="4목","1.80",0)))</f>
        <v>0</v>
      </c>
      <c r="W72" s="733">
        <f t="shared" ref="W72:W86" si="28">IF($U72="4답","1.80",0)</f>
        <v>0</v>
      </c>
      <c r="X72" s="733">
        <f t="shared" ref="X72:X86" si="29">IF($U72="4대","1.65",IF($U72="4장","1.65",IF($U72="4창","1.65",0)))</f>
        <v>0</v>
      </c>
      <c r="Y72" s="733">
        <f t="shared" ref="Y72:Y86" si="30">IF($U72="4임","2.50",0)</f>
        <v>0</v>
      </c>
      <c r="Z72" s="736">
        <f t="shared" ref="Z72:Z86" si="31">IF($C72="전",0,IF($C72="답",0,IF($C72="대",0,IF($C72="임",0,IF($C72="과",0,IF($C72="목",0,IF($C72="장",0,IF($C72="창",0,1.766))))))))</f>
        <v>1.766</v>
      </c>
      <c r="AA72" s="410">
        <v>0</v>
      </c>
    </row>
    <row r="73" spans="1:28" s="410" customFormat="1" ht="30" customHeight="1">
      <c r="A73" s="618" t="s">
        <v>313</v>
      </c>
      <c r="B73" s="462"/>
      <c r="C73" s="463"/>
      <c r="D73" s="649"/>
      <c r="E73" s="649"/>
      <c r="F73" s="621"/>
      <c r="G73" s="621"/>
      <c r="H73" s="482"/>
      <c r="I73" s="482"/>
      <c r="J73" s="482"/>
      <c r="K73" s="752"/>
      <c r="L73" s="406">
        <f t="shared" si="22"/>
        <v>0</v>
      </c>
      <c r="M73" s="744">
        <f t="shared" si="20"/>
        <v>0</v>
      </c>
      <c r="N73" s="744">
        <f t="shared" si="24"/>
        <v>0</v>
      </c>
      <c r="O73" s="744">
        <f t="shared" si="21"/>
        <v>0</v>
      </c>
      <c r="P73" s="681"/>
      <c r="Q73" s="407" t="str">
        <f t="shared" si="23"/>
        <v/>
      </c>
      <c r="R73" s="455"/>
      <c r="S73" s="731" t="str">
        <f t="shared" si="25"/>
        <v>00001.766</v>
      </c>
      <c r="T73" s="732">
        <v>4</v>
      </c>
      <c r="U73" s="735" t="str">
        <f t="shared" si="26"/>
        <v>4</v>
      </c>
      <c r="V73" s="733">
        <f t="shared" si="27"/>
        <v>0</v>
      </c>
      <c r="W73" s="733">
        <f t="shared" si="28"/>
        <v>0</v>
      </c>
      <c r="X73" s="733">
        <f t="shared" si="29"/>
        <v>0</v>
      </c>
      <c r="Y73" s="733">
        <f t="shared" si="30"/>
        <v>0</v>
      </c>
      <c r="Z73" s="736">
        <f t="shared" si="31"/>
        <v>1.766</v>
      </c>
      <c r="AA73" s="408">
        <v>0</v>
      </c>
      <c r="AB73" s="408"/>
    </row>
    <row r="74" spans="1:28" s="410" customFormat="1" ht="30" customHeight="1">
      <c r="A74" s="618" t="s">
        <v>314</v>
      </c>
      <c r="B74" s="462"/>
      <c r="C74" s="463"/>
      <c r="D74" s="649"/>
      <c r="E74" s="649"/>
      <c r="F74" s="621"/>
      <c r="G74" s="621"/>
      <c r="H74" s="482"/>
      <c r="I74" s="482"/>
      <c r="J74" s="482"/>
      <c r="K74" s="752"/>
      <c r="L74" s="406">
        <f t="shared" si="22"/>
        <v>0</v>
      </c>
      <c r="M74" s="744">
        <f t="shared" si="20"/>
        <v>0</v>
      </c>
      <c r="N74" s="744">
        <f t="shared" si="24"/>
        <v>0</v>
      </c>
      <c r="O74" s="744">
        <f t="shared" si="21"/>
        <v>0</v>
      </c>
      <c r="P74" s="681"/>
      <c r="Q74" s="407" t="str">
        <f t="shared" si="23"/>
        <v/>
      </c>
      <c r="R74" s="408"/>
      <c r="S74" s="731" t="str">
        <f t="shared" si="25"/>
        <v>00001.766</v>
      </c>
      <c r="T74" s="732">
        <v>4</v>
      </c>
      <c r="U74" s="735" t="str">
        <f t="shared" si="26"/>
        <v>4</v>
      </c>
      <c r="V74" s="733">
        <f t="shared" si="27"/>
        <v>0</v>
      </c>
      <c r="W74" s="733">
        <f t="shared" si="28"/>
        <v>0</v>
      </c>
      <c r="X74" s="733">
        <f t="shared" si="29"/>
        <v>0</v>
      </c>
      <c r="Y74" s="733">
        <f t="shared" si="30"/>
        <v>0</v>
      </c>
      <c r="Z74" s="736">
        <f t="shared" si="31"/>
        <v>1.766</v>
      </c>
      <c r="AA74" s="410">
        <v>0</v>
      </c>
    </row>
    <row r="75" spans="1:28" s="410" customFormat="1" ht="30" customHeight="1">
      <c r="A75" s="618" t="s">
        <v>315</v>
      </c>
      <c r="B75" s="463"/>
      <c r="C75" s="463"/>
      <c r="D75" s="656"/>
      <c r="E75" s="656"/>
      <c r="F75" s="482"/>
      <c r="G75" s="482"/>
      <c r="H75" s="482"/>
      <c r="I75" s="482"/>
      <c r="J75" s="482"/>
      <c r="K75" s="752"/>
      <c r="L75" s="406">
        <f t="shared" si="22"/>
        <v>0</v>
      </c>
      <c r="M75" s="744">
        <f t="shared" si="20"/>
        <v>0</v>
      </c>
      <c r="N75" s="744">
        <f t="shared" si="24"/>
        <v>0</v>
      </c>
      <c r="O75" s="744">
        <f t="shared" si="21"/>
        <v>0</v>
      </c>
      <c r="P75" s="681"/>
      <c r="Q75" s="407" t="str">
        <f t="shared" si="23"/>
        <v/>
      </c>
      <c r="R75" s="408"/>
      <c r="S75" s="731" t="str">
        <f t="shared" si="25"/>
        <v>00001.766</v>
      </c>
      <c r="T75" s="732">
        <v>4</v>
      </c>
      <c r="U75" s="735" t="str">
        <f t="shared" si="26"/>
        <v>4</v>
      </c>
      <c r="V75" s="733">
        <f t="shared" si="27"/>
        <v>0</v>
      </c>
      <c r="W75" s="733">
        <f t="shared" si="28"/>
        <v>0</v>
      </c>
      <c r="X75" s="733">
        <f t="shared" si="29"/>
        <v>0</v>
      </c>
      <c r="Y75" s="733">
        <f t="shared" si="30"/>
        <v>0</v>
      </c>
      <c r="Z75" s="736">
        <f t="shared" si="31"/>
        <v>1.766</v>
      </c>
      <c r="AA75" s="410">
        <v>0</v>
      </c>
    </row>
    <row r="76" spans="1:28" s="410" customFormat="1" ht="30" customHeight="1">
      <c r="A76" s="618" t="s">
        <v>316</v>
      </c>
      <c r="B76" s="463"/>
      <c r="C76" s="463"/>
      <c r="D76" s="656"/>
      <c r="E76" s="656"/>
      <c r="F76" s="482"/>
      <c r="G76" s="482"/>
      <c r="H76" s="482"/>
      <c r="I76" s="482"/>
      <c r="J76" s="482"/>
      <c r="K76" s="752"/>
      <c r="L76" s="406">
        <f t="shared" si="22"/>
        <v>0</v>
      </c>
      <c r="M76" s="744">
        <f t="shared" si="20"/>
        <v>0</v>
      </c>
      <c r="N76" s="744">
        <f t="shared" si="24"/>
        <v>0</v>
      </c>
      <c r="O76" s="744">
        <f t="shared" si="21"/>
        <v>0</v>
      </c>
      <c r="P76" s="681"/>
      <c r="Q76" s="407" t="str">
        <f t="shared" si="23"/>
        <v/>
      </c>
      <c r="R76" s="408"/>
      <c r="S76" s="731" t="str">
        <f t="shared" si="25"/>
        <v>00001.766</v>
      </c>
      <c r="T76" s="732">
        <v>4</v>
      </c>
      <c r="U76" s="735" t="str">
        <f t="shared" si="26"/>
        <v>4</v>
      </c>
      <c r="V76" s="733">
        <f t="shared" si="27"/>
        <v>0</v>
      </c>
      <c r="W76" s="733">
        <f t="shared" si="28"/>
        <v>0</v>
      </c>
      <c r="X76" s="733">
        <f t="shared" si="29"/>
        <v>0</v>
      </c>
      <c r="Y76" s="733">
        <f t="shared" si="30"/>
        <v>0</v>
      </c>
      <c r="Z76" s="736">
        <f t="shared" si="31"/>
        <v>1.766</v>
      </c>
      <c r="AA76" s="410">
        <v>0</v>
      </c>
    </row>
    <row r="77" spans="1:28" s="410" customFormat="1" ht="30" customHeight="1">
      <c r="A77" s="618" t="s">
        <v>317</v>
      </c>
      <c r="B77" s="463"/>
      <c r="C77" s="463"/>
      <c r="D77" s="656"/>
      <c r="E77" s="656"/>
      <c r="F77" s="482"/>
      <c r="G77" s="482"/>
      <c r="H77" s="482"/>
      <c r="I77" s="482"/>
      <c r="J77" s="482"/>
      <c r="K77" s="752"/>
      <c r="L77" s="406">
        <f t="shared" si="22"/>
        <v>0</v>
      </c>
      <c r="M77" s="744">
        <f t="shared" si="20"/>
        <v>0</v>
      </c>
      <c r="N77" s="744">
        <f t="shared" si="24"/>
        <v>0</v>
      </c>
      <c r="O77" s="744">
        <f t="shared" si="21"/>
        <v>0</v>
      </c>
      <c r="P77" s="681"/>
      <c r="Q77" s="407" t="str">
        <f t="shared" si="23"/>
        <v/>
      </c>
      <c r="R77" s="408"/>
      <c r="S77" s="731" t="str">
        <f t="shared" si="25"/>
        <v>00001.766</v>
      </c>
      <c r="T77" s="732">
        <v>4</v>
      </c>
      <c r="U77" s="735" t="str">
        <f t="shared" si="26"/>
        <v>4</v>
      </c>
      <c r="V77" s="733">
        <f t="shared" si="27"/>
        <v>0</v>
      </c>
      <c r="W77" s="733">
        <f t="shared" si="28"/>
        <v>0</v>
      </c>
      <c r="X77" s="733">
        <f t="shared" si="29"/>
        <v>0</v>
      </c>
      <c r="Y77" s="733">
        <f t="shared" si="30"/>
        <v>0</v>
      </c>
      <c r="Z77" s="736">
        <f t="shared" si="31"/>
        <v>1.766</v>
      </c>
      <c r="AA77" s="410">
        <v>0</v>
      </c>
    </row>
    <row r="78" spans="1:28" s="410" customFormat="1" ht="30" customHeight="1">
      <c r="A78" s="618"/>
      <c r="B78" s="463"/>
      <c r="C78" s="463"/>
      <c r="D78" s="656"/>
      <c r="E78" s="656"/>
      <c r="F78" s="482"/>
      <c r="G78" s="482"/>
      <c r="H78" s="482"/>
      <c r="I78" s="482"/>
      <c r="J78" s="482"/>
      <c r="K78" s="752"/>
      <c r="L78" s="406">
        <f t="shared" si="22"/>
        <v>0</v>
      </c>
      <c r="M78" s="744">
        <f t="shared" si="20"/>
        <v>0</v>
      </c>
      <c r="N78" s="744">
        <f t="shared" si="24"/>
        <v>0</v>
      </c>
      <c r="O78" s="744">
        <f t="shared" si="21"/>
        <v>0</v>
      </c>
      <c r="P78" s="681"/>
      <c r="Q78" s="407" t="str">
        <f t="shared" si="23"/>
        <v/>
      </c>
      <c r="R78" s="408"/>
      <c r="S78" s="731" t="str">
        <f t="shared" si="25"/>
        <v>00001.766</v>
      </c>
      <c r="T78" s="732">
        <v>4</v>
      </c>
      <c r="U78" s="735" t="str">
        <f t="shared" si="26"/>
        <v>4</v>
      </c>
      <c r="V78" s="733">
        <f t="shared" si="27"/>
        <v>0</v>
      </c>
      <c r="W78" s="733">
        <f t="shared" si="28"/>
        <v>0</v>
      </c>
      <c r="X78" s="733">
        <f t="shared" si="29"/>
        <v>0</v>
      </c>
      <c r="Y78" s="733">
        <f t="shared" si="30"/>
        <v>0</v>
      </c>
      <c r="Z78" s="736">
        <f t="shared" si="31"/>
        <v>1.766</v>
      </c>
      <c r="AA78" s="410">
        <v>0</v>
      </c>
    </row>
    <row r="79" spans="1:28" s="410" customFormat="1" ht="30" customHeight="1">
      <c r="A79" s="618"/>
      <c r="B79" s="463"/>
      <c r="C79" s="463"/>
      <c r="D79" s="656"/>
      <c r="E79" s="656"/>
      <c r="F79" s="482"/>
      <c r="G79" s="482"/>
      <c r="H79" s="482"/>
      <c r="I79" s="482"/>
      <c r="J79" s="482"/>
      <c r="K79" s="752"/>
      <c r="L79" s="406">
        <f t="shared" si="22"/>
        <v>0</v>
      </c>
      <c r="M79" s="744">
        <f t="shared" si="20"/>
        <v>0</v>
      </c>
      <c r="N79" s="744">
        <f t="shared" si="24"/>
        <v>0</v>
      </c>
      <c r="O79" s="744">
        <f t="shared" si="21"/>
        <v>0</v>
      </c>
      <c r="P79" s="681"/>
      <c r="Q79" s="407" t="str">
        <f t="shared" si="23"/>
        <v/>
      </c>
      <c r="R79" s="408"/>
      <c r="S79" s="731" t="str">
        <f t="shared" si="25"/>
        <v>00001.766</v>
      </c>
      <c r="T79" s="732">
        <v>4</v>
      </c>
      <c r="U79" s="735" t="str">
        <f t="shared" si="26"/>
        <v>4</v>
      </c>
      <c r="V79" s="733">
        <f t="shared" si="27"/>
        <v>0</v>
      </c>
      <c r="W79" s="733">
        <f t="shared" si="28"/>
        <v>0</v>
      </c>
      <c r="X79" s="733">
        <f t="shared" si="29"/>
        <v>0</v>
      </c>
      <c r="Y79" s="733">
        <f t="shared" si="30"/>
        <v>0</v>
      </c>
      <c r="Z79" s="736">
        <f t="shared" si="31"/>
        <v>1.766</v>
      </c>
      <c r="AA79" s="410">
        <v>0</v>
      </c>
    </row>
    <row r="80" spans="1:28" s="410" customFormat="1" ht="30" customHeight="1">
      <c r="A80" s="618"/>
      <c r="B80" s="463"/>
      <c r="C80" s="463"/>
      <c r="D80" s="656"/>
      <c r="E80" s="656"/>
      <c r="F80" s="482"/>
      <c r="G80" s="482"/>
      <c r="H80" s="482"/>
      <c r="I80" s="482"/>
      <c r="J80" s="482"/>
      <c r="K80" s="752"/>
      <c r="L80" s="406">
        <f t="shared" si="22"/>
        <v>0</v>
      </c>
      <c r="M80" s="744">
        <f t="shared" si="20"/>
        <v>0</v>
      </c>
      <c r="N80" s="744">
        <f t="shared" si="24"/>
        <v>0</v>
      </c>
      <c r="O80" s="744">
        <f t="shared" si="21"/>
        <v>0</v>
      </c>
      <c r="P80" s="681"/>
      <c r="Q80" s="407" t="str">
        <f t="shared" si="23"/>
        <v/>
      </c>
      <c r="R80" s="408"/>
      <c r="S80" s="731" t="str">
        <f t="shared" si="25"/>
        <v>00001.766</v>
      </c>
      <c r="T80" s="732">
        <v>4</v>
      </c>
      <c r="U80" s="735" t="str">
        <f t="shared" si="26"/>
        <v>4</v>
      </c>
      <c r="V80" s="733">
        <f t="shared" si="27"/>
        <v>0</v>
      </c>
      <c r="W80" s="733">
        <f t="shared" si="28"/>
        <v>0</v>
      </c>
      <c r="X80" s="733">
        <f t="shared" si="29"/>
        <v>0</v>
      </c>
      <c r="Y80" s="733">
        <f t="shared" si="30"/>
        <v>0</v>
      </c>
      <c r="Z80" s="736">
        <f t="shared" si="31"/>
        <v>1.766</v>
      </c>
      <c r="AA80" s="410">
        <v>0</v>
      </c>
    </row>
    <row r="81" spans="1:32" s="410" customFormat="1" ht="30" customHeight="1">
      <c r="A81" s="618"/>
      <c r="B81" s="463"/>
      <c r="C81" s="463"/>
      <c r="D81" s="656"/>
      <c r="E81" s="656"/>
      <c r="F81" s="482"/>
      <c r="G81" s="482"/>
      <c r="H81" s="482"/>
      <c r="I81" s="482"/>
      <c r="J81" s="482"/>
      <c r="K81" s="752"/>
      <c r="L81" s="406">
        <f t="shared" si="22"/>
        <v>0</v>
      </c>
      <c r="M81" s="744">
        <f t="shared" ref="M81:M86" si="32">IF(B81&lt;&gt;"",E81*L81,0)</f>
        <v>0</v>
      </c>
      <c r="N81" s="744">
        <f t="shared" ref="N81:N86" si="33">IF($B81&lt;&gt;"",L81*S81,0)</f>
        <v>0</v>
      </c>
      <c r="O81" s="744">
        <f t="shared" ref="O81:O86" si="34">IF($B81&lt;&gt;"",E81*N81,0)</f>
        <v>0</v>
      </c>
      <c r="P81" s="681"/>
      <c r="Q81" s="407" t="str">
        <f t="shared" si="23"/>
        <v/>
      </c>
      <c r="R81" s="655"/>
      <c r="S81" s="731" t="str">
        <f t="shared" si="25"/>
        <v>00001.766</v>
      </c>
      <c r="T81" s="732">
        <v>4</v>
      </c>
      <c r="U81" s="735" t="str">
        <f t="shared" si="26"/>
        <v>4</v>
      </c>
      <c r="V81" s="733">
        <f t="shared" si="27"/>
        <v>0</v>
      </c>
      <c r="W81" s="733">
        <f t="shared" si="28"/>
        <v>0</v>
      </c>
      <c r="X81" s="733">
        <f t="shared" si="29"/>
        <v>0</v>
      </c>
      <c r="Y81" s="733">
        <f t="shared" si="30"/>
        <v>0</v>
      </c>
      <c r="Z81" s="736">
        <f t="shared" si="31"/>
        <v>1.766</v>
      </c>
      <c r="AA81" s="410">
        <v>0</v>
      </c>
    </row>
    <row r="82" spans="1:32" s="410" customFormat="1" ht="30" customHeight="1">
      <c r="A82" s="618"/>
      <c r="B82" s="463"/>
      <c r="C82" s="463"/>
      <c r="D82" s="656"/>
      <c r="E82" s="656"/>
      <c r="F82" s="482"/>
      <c r="G82" s="482"/>
      <c r="H82" s="482"/>
      <c r="I82" s="482"/>
      <c r="J82" s="482"/>
      <c r="K82" s="752"/>
      <c r="L82" s="406">
        <f t="shared" si="22"/>
        <v>0</v>
      </c>
      <c r="M82" s="744">
        <f t="shared" si="32"/>
        <v>0</v>
      </c>
      <c r="N82" s="744">
        <f t="shared" si="33"/>
        <v>0</v>
      </c>
      <c r="O82" s="744">
        <f t="shared" si="34"/>
        <v>0</v>
      </c>
      <c r="P82" s="681"/>
      <c r="Q82" s="407" t="str">
        <f t="shared" si="23"/>
        <v/>
      </c>
      <c r="R82" s="408"/>
      <c r="S82" s="731" t="str">
        <f t="shared" si="25"/>
        <v>00001.766</v>
      </c>
      <c r="T82" s="732">
        <v>4</v>
      </c>
      <c r="U82" s="735" t="str">
        <f t="shared" si="26"/>
        <v>4</v>
      </c>
      <c r="V82" s="733">
        <f t="shared" si="27"/>
        <v>0</v>
      </c>
      <c r="W82" s="733">
        <f t="shared" si="28"/>
        <v>0</v>
      </c>
      <c r="X82" s="733">
        <f t="shared" si="29"/>
        <v>0</v>
      </c>
      <c r="Y82" s="733">
        <f t="shared" si="30"/>
        <v>0</v>
      </c>
      <c r="Z82" s="736">
        <f t="shared" si="31"/>
        <v>1.766</v>
      </c>
      <c r="AA82" s="410">
        <v>0</v>
      </c>
    </row>
    <row r="83" spans="1:32" s="410" customFormat="1" ht="30" customHeight="1">
      <c r="A83" s="618"/>
      <c r="B83" s="463"/>
      <c r="C83" s="463"/>
      <c r="D83" s="656"/>
      <c r="E83" s="656"/>
      <c r="F83" s="482"/>
      <c r="G83" s="482"/>
      <c r="H83" s="482"/>
      <c r="I83" s="482"/>
      <c r="J83" s="482"/>
      <c r="K83" s="752"/>
      <c r="L83" s="406">
        <f t="shared" si="22"/>
        <v>0</v>
      </c>
      <c r="M83" s="744">
        <f t="shared" si="32"/>
        <v>0</v>
      </c>
      <c r="N83" s="744">
        <f t="shared" si="33"/>
        <v>0</v>
      </c>
      <c r="O83" s="744">
        <f t="shared" si="34"/>
        <v>0</v>
      </c>
      <c r="P83" s="681"/>
      <c r="Q83" s="407" t="str">
        <f t="shared" si="23"/>
        <v/>
      </c>
      <c r="R83" s="408"/>
      <c r="S83" s="731" t="str">
        <f t="shared" si="25"/>
        <v>00001.766</v>
      </c>
      <c r="T83" s="732">
        <v>4</v>
      </c>
      <c r="U83" s="735" t="str">
        <f t="shared" si="26"/>
        <v>4</v>
      </c>
      <c r="V83" s="733">
        <f t="shared" si="27"/>
        <v>0</v>
      </c>
      <c r="W83" s="733">
        <f t="shared" si="28"/>
        <v>0</v>
      </c>
      <c r="X83" s="733">
        <f t="shared" si="29"/>
        <v>0</v>
      </c>
      <c r="Y83" s="733">
        <f t="shared" si="30"/>
        <v>0</v>
      </c>
      <c r="Z83" s="736">
        <f t="shared" si="31"/>
        <v>1.766</v>
      </c>
      <c r="AA83" s="410">
        <v>0</v>
      </c>
    </row>
    <row r="84" spans="1:32" s="410" customFormat="1" ht="30" customHeight="1">
      <c r="A84" s="618"/>
      <c r="B84" s="463"/>
      <c r="C84" s="463"/>
      <c r="D84" s="656"/>
      <c r="E84" s="656"/>
      <c r="F84" s="482"/>
      <c r="G84" s="569"/>
      <c r="H84" s="482"/>
      <c r="I84" s="482"/>
      <c r="J84" s="482"/>
      <c r="K84" s="752"/>
      <c r="L84" s="406">
        <f t="shared" si="22"/>
        <v>0</v>
      </c>
      <c r="M84" s="744">
        <f t="shared" si="32"/>
        <v>0</v>
      </c>
      <c r="N84" s="744">
        <f t="shared" si="33"/>
        <v>0</v>
      </c>
      <c r="O84" s="744">
        <f t="shared" si="34"/>
        <v>0</v>
      </c>
      <c r="P84" s="681"/>
      <c r="Q84" s="407" t="str">
        <f t="shared" si="23"/>
        <v/>
      </c>
      <c r="R84" s="408"/>
      <c r="S84" s="731" t="str">
        <f t="shared" si="25"/>
        <v>00001.766</v>
      </c>
      <c r="T84" s="732">
        <v>4</v>
      </c>
      <c r="U84" s="735" t="str">
        <f t="shared" si="26"/>
        <v>4</v>
      </c>
      <c r="V84" s="733">
        <f t="shared" si="27"/>
        <v>0</v>
      </c>
      <c r="W84" s="733">
        <f t="shared" si="28"/>
        <v>0</v>
      </c>
      <c r="X84" s="733">
        <f t="shared" si="29"/>
        <v>0</v>
      </c>
      <c r="Y84" s="733">
        <f t="shared" si="30"/>
        <v>0</v>
      </c>
      <c r="Z84" s="736">
        <f t="shared" si="31"/>
        <v>1.766</v>
      </c>
      <c r="AA84" s="410">
        <v>0</v>
      </c>
    </row>
    <row r="85" spans="1:32" s="410" customFormat="1" ht="30" customHeight="1">
      <c r="A85" s="618"/>
      <c r="B85" s="463"/>
      <c r="C85" s="463"/>
      <c r="D85" s="656"/>
      <c r="E85" s="656"/>
      <c r="F85" s="482"/>
      <c r="G85" s="482"/>
      <c r="H85" s="482"/>
      <c r="I85" s="482"/>
      <c r="J85" s="482"/>
      <c r="K85" s="752"/>
      <c r="L85" s="406">
        <f t="shared" si="22"/>
        <v>0</v>
      </c>
      <c r="M85" s="744">
        <f t="shared" si="32"/>
        <v>0</v>
      </c>
      <c r="N85" s="744">
        <f t="shared" si="33"/>
        <v>0</v>
      </c>
      <c r="O85" s="744">
        <f t="shared" si="34"/>
        <v>0</v>
      </c>
      <c r="P85" s="681"/>
      <c r="Q85" s="407" t="str">
        <f t="shared" si="23"/>
        <v/>
      </c>
      <c r="R85" s="408"/>
      <c r="S85" s="731" t="str">
        <f t="shared" si="25"/>
        <v>00001.766</v>
      </c>
      <c r="T85" s="732">
        <v>4</v>
      </c>
      <c r="U85" s="735" t="str">
        <f t="shared" si="26"/>
        <v>4</v>
      </c>
      <c r="V85" s="733">
        <f t="shared" si="27"/>
        <v>0</v>
      </c>
      <c r="W85" s="733">
        <f t="shared" si="28"/>
        <v>0</v>
      </c>
      <c r="X85" s="733">
        <f t="shared" si="29"/>
        <v>0</v>
      </c>
      <c r="Y85" s="733">
        <f t="shared" si="30"/>
        <v>0</v>
      </c>
      <c r="Z85" s="736">
        <f t="shared" si="31"/>
        <v>1.766</v>
      </c>
      <c r="AA85" s="410">
        <v>0</v>
      </c>
    </row>
    <row r="86" spans="1:32" s="410" customFormat="1" ht="30" customHeight="1">
      <c r="A86" s="618"/>
      <c r="B86" s="463"/>
      <c r="C86" s="463"/>
      <c r="D86" s="656"/>
      <c r="E86" s="656"/>
      <c r="F86" s="482"/>
      <c r="G86" s="482"/>
      <c r="H86" s="482"/>
      <c r="I86" s="482"/>
      <c r="J86" s="482"/>
      <c r="K86" s="752"/>
      <c r="L86" s="406">
        <f t="shared" si="22"/>
        <v>0</v>
      </c>
      <c r="M86" s="744">
        <f t="shared" si="32"/>
        <v>0</v>
      </c>
      <c r="N86" s="744">
        <f t="shared" si="33"/>
        <v>0</v>
      </c>
      <c r="O86" s="744">
        <f t="shared" si="34"/>
        <v>0</v>
      </c>
      <c r="P86" s="681"/>
      <c r="Q86" s="407" t="str">
        <f t="shared" si="23"/>
        <v/>
      </c>
      <c r="R86" s="408"/>
      <c r="S86" s="731" t="str">
        <f t="shared" si="25"/>
        <v>00001.766</v>
      </c>
      <c r="T86" s="732">
        <v>4</v>
      </c>
      <c r="U86" s="735" t="str">
        <f t="shared" si="26"/>
        <v>4</v>
      </c>
      <c r="V86" s="733">
        <f t="shared" si="27"/>
        <v>0</v>
      </c>
      <c r="W86" s="733">
        <f t="shared" si="28"/>
        <v>0</v>
      </c>
      <c r="X86" s="733">
        <f t="shared" si="29"/>
        <v>0</v>
      </c>
      <c r="Y86" s="733">
        <f t="shared" si="30"/>
        <v>0</v>
      </c>
      <c r="Z86" s="736">
        <f t="shared" si="31"/>
        <v>1.766</v>
      </c>
      <c r="AA86" s="410">
        <v>0</v>
      </c>
    </row>
    <row r="87" spans="1:32" s="410" customFormat="1" ht="30" customHeight="1">
      <c r="A87" s="604"/>
      <c r="B87" s="463"/>
      <c r="C87" s="463"/>
      <c r="D87" s="656"/>
      <c r="E87" s="656"/>
      <c r="F87" s="482"/>
      <c r="G87" s="482"/>
      <c r="H87" s="482"/>
      <c r="I87" s="482"/>
      <c r="J87" s="482"/>
      <c r="K87" s="752"/>
      <c r="L87" s="482"/>
      <c r="M87" s="482"/>
      <c r="N87" s="482"/>
      <c r="O87" s="482"/>
      <c r="P87" s="681"/>
      <c r="Q87" s="407" t="str">
        <f t="shared" si="23"/>
        <v/>
      </c>
      <c r="R87" s="408"/>
      <c r="S87" s="731"/>
      <c r="T87" s="732"/>
      <c r="U87" s="735"/>
      <c r="V87" s="733"/>
      <c r="W87" s="733"/>
      <c r="X87" s="733"/>
      <c r="Y87" s="733"/>
      <c r="Z87" s="736"/>
    </row>
    <row r="88" spans="1:32" s="410" customFormat="1" ht="30" customHeight="1">
      <c r="A88" s="604"/>
      <c r="B88" s="463"/>
      <c r="C88" s="463"/>
      <c r="D88" s="656"/>
      <c r="E88" s="656"/>
      <c r="F88" s="482"/>
      <c r="G88" s="482"/>
      <c r="H88" s="482"/>
      <c r="I88" s="482"/>
      <c r="J88" s="482"/>
      <c r="K88" s="752"/>
      <c r="L88" s="482"/>
      <c r="M88" s="482"/>
      <c r="N88" s="482"/>
      <c r="O88" s="482"/>
      <c r="P88" s="681"/>
      <c r="Q88" s="407" t="str">
        <f t="shared" si="23"/>
        <v/>
      </c>
      <c r="R88" s="408"/>
      <c r="S88" s="731"/>
      <c r="T88" s="732"/>
      <c r="U88" s="735"/>
      <c r="V88" s="733"/>
      <c r="W88" s="733"/>
      <c r="X88" s="733"/>
      <c r="Y88" s="733"/>
      <c r="Z88" s="736"/>
    </row>
    <row r="89" spans="1:32" s="410" customFormat="1" ht="30" customHeight="1">
      <c r="A89" s="651"/>
      <c r="B89" s="591" t="s">
        <v>38</v>
      </c>
      <c r="C89" s="591"/>
      <c r="D89" s="616">
        <f>SUM(D70:D88)</f>
        <v>0</v>
      </c>
      <c r="E89" s="616">
        <f>SUM(E70:E88)</f>
        <v>0</v>
      </c>
      <c r="F89" s="478"/>
      <c r="G89" s="478"/>
      <c r="H89" s="478"/>
      <c r="I89" s="478"/>
      <c r="J89" s="478"/>
      <c r="K89" s="752"/>
      <c r="L89" s="478"/>
      <c r="M89" s="478"/>
      <c r="N89" s="478"/>
      <c r="O89" s="624">
        <f>SUM(O70:O88)</f>
        <v>0</v>
      </c>
      <c r="P89" s="670"/>
      <c r="Q89" s="407" t="str">
        <f t="shared" si="23"/>
        <v/>
      </c>
      <c r="R89" s="455"/>
      <c r="S89" s="731"/>
      <c r="T89" s="732"/>
      <c r="U89" s="735"/>
      <c r="V89" s="733"/>
      <c r="W89" s="733"/>
      <c r="X89" s="733"/>
      <c r="Y89" s="733"/>
      <c r="Z89" s="736"/>
    </row>
    <row r="90" spans="1:32" s="410" customFormat="1" ht="30" customHeight="1">
      <c r="A90" s="651"/>
      <c r="B90" s="652" t="s">
        <v>405</v>
      </c>
      <c r="C90" s="653"/>
      <c r="D90" s="616">
        <f>D89+D69+D48+D27</f>
        <v>0</v>
      </c>
      <c r="E90" s="616">
        <f>E89+E69+E48+E27</f>
        <v>0</v>
      </c>
      <c r="F90" s="478"/>
      <c r="G90" s="478"/>
      <c r="H90" s="478"/>
      <c r="I90" s="478"/>
      <c r="J90" s="478"/>
      <c r="K90" s="478"/>
      <c r="L90" s="478"/>
      <c r="M90" s="478"/>
      <c r="N90" s="478"/>
      <c r="O90" s="745">
        <f>O89+O69+O48+O27</f>
        <v>0</v>
      </c>
      <c r="P90" s="670"/>
      <c r="Q90" s="407" t="str">
        <f t="shared" si="23"/>
        <v/>
      </c>
      <c r="S90" s="731"/>
      <c r="T90" s="732"/>
      <c r="U90" s="735"/>
      <c r="V90" s="733"/>
      <c r="W90" s="733"/>
      <c r="X90" s="733"/>
      <c r="Y90" s="733"/>
      <c r="Z90" s="736"/>
    </row>
    <row r="91" spans="1:32" s="384" customFormat="1" ht="30" customHeight="1">
      <c r="A91" s="604"/>
      <c r="B91" s="601"/>
      <c r="C91" s="601"/>
      <c r="D91" s="605"/>
      <c r="E91" s="605"/>
      <c r="F91" s="603"/>
      <c r="G91" s="603"/>
      <c r="H91" s="603"/>
      <c r="I91" s="603"/>
      <c r="J91" s="603"/>
      <c r="K91" s="752"/>
      <c r="L91" s="603"/>
      <c r="M91" s="603"/>
      <c r="N91" s="603"/>
      <c r="O91" s="603"/>
      <c r="P91" s="669"/>
      <c r="Q91" s="453" t="str">
        <f t="shared" si="23"/>
        <v/>
      </c>
      <c r="R91" s="455"/>
      <c r="S91" s="731"/>
      <c r="T91" s="732"/>
      <c r="U91" s="735"/>
      <c r="V91" s="733"/>
      <c r="W91" s="733"/>
      <c r="X91" s="733"/>
      <c r="Y91" s="733"/>
      <c r="Z91" s="736"/>
      <c r="AA91" s="410"/>
      <c r="AB91" s="410"/>
      <c r="AC91" s="410"/>
      <c r="AD91" s="410"/>
      <c r="AE91" s="410"/>
      <c r="AF91" s="410"/>
    </row>
    <row r="92" spans="1:32" s="384" customFormat="1" ht="30" customHeight="1">
      <c r="A92" s="604"/>
      <c r="B92" s="601"/>
      <c r="C92" s="601"/>
      <c r="D92" s="605"/>
      <c r="E92" s="605"/>
      <c r="F92" s="603"/>
      <c r="G92" s="603"/>
      <c r="H92" s="603"/>
      <c r="I92" s="603"/>
      <c r="J92" s="603"/>
      <c r="K92" s="752"/>
      <c r="L92" s="603"/>
      <c r="M92" s="603"/>
      <c r="N92" s="603"/>
      <c r="O92" s="603"/>
      <c r="P92" s="669"/>
      <c r="Q92" s="453" t="str">
        <f t="shared" si="23"/>
        <v/>
      </c>
      <c r="R92" s="455"/>
      <c r="S92" s="731"/>
      <c r="T92" s="732"/>
      <c r="U92" s="735"/>
      <c r="V92" s="733"/>
      <c r="W92" s="733"/>
      <c r="X92" s="733"/>
      <c r="Y92" s="733"/>
      <c r="Z92" s="736"/>
      <c r="AA92" s="410"/>
      <c r="AB92" s="410"/>
      <c r="AC92" s="410"/>
      <c r="AD92" s="410"/>
      <c r="AE92" s="410"/>
      <c r="AF92" s="410"/>
    </row>
    <row r="93" spans="1:32" s="481" customFormat="1" ht="30" customHeight="1">
      <c r="A93" s="604"/>
      <c r="B93" s="601"/>
      <c r="C93" s="601"/>
      <c r="D93" s="605"/>
      <c r="E93" s="605"/>
      <c r="F93" s="603"/>
      <c r="G93" s="603"/>
      <c r="H93" s="603"/>
      <c r="I93" s="603"/>
      <c r="J93" s="603"/>
      <c r="K93" s="752"/>
      <c r="L93" s="603"/>
      <c r="M93" s="603"/>
      <c r="N93" s="603"/>
      <c r="O93" s="603"/>
      <c r="P93" s="669"/>
      <c r="Q93" s="453" t="str">
        <f t="shared" si="23"/>
        <v/>
      </c>
      <c r="R93" s="455"/>
      <c r="S93" s="731"/>
      <c r="T93" s="732"/>
      <c r="U93" s="735"/>
      <c r="V93" s="733"/>
      <c r="W93" s="733"/>
      <c r="X93" s="733"/>
      <c r="Y93" s="733"/>
      <c r="Z93" s="736"/>
      <c r="AA93" s="410"/>
      <c r="AB93" s="410"/>
      <c r="AC93" s="410"/>
      <c r="AD93" s="410"/>
      <c r="AE93" s="410"/>
      <c r="AF93" s="410"/>
    </row>
    <row r="94" spans="1:32" s="384" customFormat="1" ht="30" customHeight="1">
      <c r="A94" s="604"/>
      <c r="B94" s="601"/>
      <c r="C94" s="601"/>
      <c r="D94" s="605"/>
      <c r="E94" s="605"/>
      <c r="F94" s="603"/>
      <c r="G94" s="603"/>
      <c r="H94" s="603"/>
      <c r="I94" s="603"/>
      <c r="J94" s="603"/>
      <c r="K94" s="752"/>
      <c r="L94" s="603"/>
      <c r="M94" s="603"/>
      <c r="N94" s="603"/>
      <c r="O94" s="603"/>
      <c r="P94" s="669"/>
      <c r="Q94" s="453" t="str">
        <f t="shared" si="23"/>
        <v/>
      </c>
      <c r="R94" s="408"/>
      <c r="S94" s="731"/>
      <c r="T94" s="732"/>
      <c r="U94" s="735"/>
      <c r="V94" s="733"/>
      <c r="W94" s="733"/>
      <c r="X94" s="733"/>
      <c r="Y94" s="733"/>
      <c r="Z94" s="736"/>
      <c r="AA94" s="408"/>
      <c r="AB94" s="408"/>
      <c r="AC94" s="410"/>
      <c r="AD94" s="410"/>
      <c r="AE94" s="410"/>
      <c r="AF94" s="410"/>
    </row>
    <row r="95" spans="1:32" s="410" customFormat="1" ht="30" customHeight="1">
      <c r="A95" s="604"/>
      <c r="B95" s="601"/>
      <c r="C95" s="601"/>
      <c r="D95" s="605"/>
      <c r="E95" s="605"/>
      <c r="F95" s="603"/>
      <c r="G95" s="603"/>
      <c r="H95" s="603"/>
      <c r="I95" s="603"/>
      <c r="J95" s="603"/>
      <c r="K95" s="603"/>
      <c r="L95" s="603"/>
      <c r="M95" s="603"/>
      <c r="N95" s="603"/>
      <c r="O95" s="603"/>
      <c r="P95" s="669"/>
      <c r="Q95" s="453" t="str">
        <f t="shared" si="23"/>
        <v/>
      </c>
      <c r="R95" s="455"/>
      <c r="S95" s="408"/>
      <c r="T95" s="732"/>
      <c r="U95" s="408"/>
      <c r="V95" s="408"/>
      <c r="W95" s="408"/>
      <c r="X95" s="408"/>
      <c r="Y95" s="409"/>
      <c r="Z95" s="408">
        <v>0</v>
      </c>
      <c r="AA95" s="408">
        <v>0</v>
      </c>
      <c r="AB95" s="408"/>
    </row>
    <row r="96" spans="1:32" s="410" customFormat="1" ht="30" customHeight="1">
      <c r="A96" s="604"/>
      <c r="B96" s="601"/>
      <c r="C96" s="601"/>
      <c r="D96" s="605"/>
      <c r="E96" s="605"/>
      <c r="F96" s="603"/>
      <c r="G96" s="603"/>
      <c r="H96" s="603"/>
      <c r="I96" s="603"/>
      <c r="J96" s="603"/>
      <c r="K96" s="603"/>
      <c r="L96" s="603"/>
      <c r="M96" s="603"/>
      <c r="N96" s="603"/>
      <c r="O96" s="603"/>
      <c r="P96" s="669"/>
      <c r="Q96" s="453" t="str">
        <f t="shared" si="23"/>
        <v/>
      </c>
      <c r="R96" s="408"/>
      <c r="S96" s="408"/>
      <c r="T96" s="732"/>
      <c r="U96" s="408"/>
      <c r="V96" s="408"/>
      <c r="W96" s="408"/>
      <c r="X96" s="408"/>
      <c r="Y96" s="408"/>
      <c r="Z96" s="410">
        <v>0</v>
      </c>
      <c r="AA96" s="410">
        <v>0</v>
      </c>
    </row>
    <row r="97" spans="1:32" s="410" customFormat="1" ht="30" customHeight="1">
      <c r="A97" s="604"/>
      <c r="B97" s="601"/>
      <c r="C97" s="601"/>
      <c r="D97" s="605"/>
      <c r="E97" s="605"/>
      <c r="F97" s="603"/>
      <c r="G97" s="603"/>
      <c r="H97" s="603"/>
      <c r="I97" s="603"/>
      <c r="J97" s="603"/>
      <c r="K97" s="603"/>
      <c r="L97" s="603"/>
      <c r="M97" s="603"/>
      <c r="N97" s="603"/>
      <c r="O97" s="603"/>
      <c r="P97" s="669"/>
      <c r="Q97" s="453" t="str">
        <f t="shared" si="23"/>
        <v/>
      </c>
      <c r="R97" s="408"/>
      <c r="S97" s="408"/>
      <c r="T97" s="732"/>
      <c r="U97" s="408"/>
      <c r="V97" s="408"/>
      <c r="W97" s="408"/>
      <c r="X97" s="408"/>
      <c r="Y97" s="408"/>
      <c r="Z97" s="410">
        <v>0</v>
      </c>
      <c r="AA97" s="410">
        <v>0</v>
      </c>
    </row>
    <row r="98" spans="1:32" s="410" customFormat="1" ht="30" customHeight="1">
      <c r="A98" s="604"/>
      <c r="B98" s="601"/>
      <c r="C98" s="601"/>
      <c r="D98" s="605"/>
      <c r="E98" s="605"/>
      <c r="F98" s="603"/>
      <c r="G98" s="603"/>
      <c r="H98" s="603"/>
      <c r="I98" s="603"/>
      <c r="J98" s="603"/>
      <c r="K98" s="603"/>
      <c r="L98" s="603"/>
      <c r="M98" s="603"/>
      <c r="N98" s="603"/>
      <c r="O98" s="603"/>
      <c r="P98" s="669"/>
      <c r="Q98" s="453" t="str">
        <f t="shared" si="23"/>
        <v/>
      </c>
      <c r="R98" s="408"/>
      <c r="S98" s="408"/>
      <c r="T98" s="732"/>
      <c r="U98" s="408"/>
      <c r="V98" s="408"/>
      <c r="W98" s="408"/>
      <c r="X98" s="408"/>
      <c r="Y98" s="408"/>
      <c r="Z98" s="410">
        <v>0</v>
      </c>
      <c r="AA98" s="410">
        <v>0</v>
      </c>
    </row>
    <row r="99" spans="1:32" s="410" customFormat="1" ht="30" customHeight="1">
      <c r="A99" s="604"/>
      <c r="B99" s="601"/>
      <c r="C99" s="601"/>
      <c r="D99" s="605"/>
      <c r="E99" s="605"/>
      <c r="F99" s="603"/>
      <c r="G99" s="603"/>
      <c r="H99" s="603"/>
      <c r="I99" s="603"/>
      <c r="J99" s="603"/>
      <c r="K99" s="603"/>
      <c r="L99" s="603"/>
      <c r="M99" s="603"/>
      <c r="N99" s="603"/>
      <c r="O99" s="603"/>
      <c r="P99" s="669"/>
      <c r="Q99" s="453" t="str">
        <f t="shared" si="23"/>
        <v/>
      </c>
      <c r="R99" s="408"/>
      <c r="S99" s="408"/>
      <c r="T99" s="732"/>
      <c r="U99" s="408"/>
      <c r="V99" s="408"/>
      <c r="W99" s="408"/>
      <c r="X99" s="408"/>
      <c r="Y99" s="408"/>
      <c r="Z99" s="410">
        <v>0</v>
      </c>
      <c r="AA99" s="410">
        <v>0</v>
      </c>
    </row>
    <row r="100" spans="1:32" s="410" customFormat="1" ht="30" customHeight="1">
      <c r="A100" s="604"/>
      <c r="B100" s="601"/>
      <c r="C100" s="601"/>
      <c r="D100" s="605"/>
      <c r="E100" s="605"/>
      <c r="F100" s="603"/>
      <c r="G100" s="603"/>
      <c r="H100" s="603"/>
      <c r="I100" s="603"/>
      <c r="J100" s="603"/>
      <c r="K100" s="603"/>
      <c r="L100" s="603"/>
      <c r="M100" s="603"/>
      <c r="N100" s="603"/>
      <c r="O100" s="603"/>
      <c r="P100" s="669"/>
      <c r="Q100" s="453" t="str">
        <f t="shared" si="23"/>
        <v/>
      </c>
      <c r="R100" s="408"/>
      <c r="S100" s="408"/>
      <c r="T100" s="732"/>
      <c r="U100" s="408"/>
      <c r="V100" s="408"/>
      <c r="W100" s="408"/>
      <c r="X100" s="408"/>
      <c r="Y100" s="408"/>
      <c r="Z100" s="410">
        <v>0</v>
      </c>
      <c r="AA100" s="410">
        <v>0</v>
      </c>
    </row>
    <row r="101" spans="1:32" s="410" customFormat="1" ht="30" customHeight="1">
      <c r="A101" s="604"/>
      <c r="B101" s="601"/>
      <c r="C101" s="601"/>
      <c r="D101" s="605"/>
      <c r="E101" s="605"/>
      <c r="F101" s="603"/>
      <c r="G101" s="603"/>
      <c r="H101" s="603"/>
      <c r="I101" s="603"/>
      <c r="J101" s="603"/>
      <c r="K101" s="603"/>
      <c r="L101" s="603"/>
      <c r="M101" s="603"/>
      <c r="N101" s="603"/>
      <c r="O101" s="603"/>
      <c r="P101" s="669"/>
      <c r="Q101" s="453" t="str">
        <f t="shared" si="23"/>
        <v/>
      </c>
      <c r="R101" s="408"/>
      <c r="S101" s="408"/>
      <c r="T101" s="732"/>
      <c r="U101" s="408"/>
      <c r="V101" s="408"/>
      <c r="W101" s="408"/>
      <c r="X101" s="408"/>
      <c r="Y101" s="408"/>
      <c r="Z101" s="410">
        <v>0</v>
      </c>
      <c r="AA101" s="410">
        <v>0</v>
      </c>
    </row>
    <row r="102" spans="1:32" s="410" customFormat="1" ht="30" customHeight="1">
      <c r="A102" s="604"/>
      <c r="B102" s="601"/>
      <c r="C102" s="601"/>
      <c r="D102" s="605"/>
      <c r="E102" s="605"/>
      <c r="F102" s="603"/>
      <c r="G102" s="603"/>
      <c r="H102" s="603"/>
      <c r="I102" s="603"/>
      <c r="J102" s="603"/>
      <c r="K102" s="603"/>
      <c r="L102" s="603"/>
      <c r="M102" s="603"/>
      <c r="N102" s="603"/>
      <c r="O102" s="603"/>
      <c r="P102" s="669"/>
      <c r="Q102" s="453" t="str">
        <f t="shared" si="23"/>
        <v/>
      </c>
      <c r="R102" s="408"/>
      <c r="S102" s="408"/>
      <c r="T102" s="732"/>
      <c r="U102" s="408"/>
      <c r="V102" s="408"/>
      <c r="W102" s="408"/>
      <c r="X102" s="408"/>
      <c r="Y102" s="408"/>
      <c r="Z102" s="410">
        <v>0</v>
      </c>
      <c r="AA102" s="410">
        <v>0</v>
      </c>
    </row>
    <row r="103" spans="1:32" s="410" customFormat="1" ht="30" customHeight="1">
      <c r="A103" s="604"/>
      <c r="B103" s="601"/>
      <c r="C103" s="601"/>
      <c r="D103" s="605"/>
      <c r="E103" s="605"/>
      <c r="F103" s="603"/>
      <c r="G103" s="603"/>
      <c r="H103" s="603"/>
      <c r="I103" s="603"/>
      <c r="J103" s="603"/>
      <c r="K103" s="603"/>
      <c r="L103" s="603"/>
      <c r="M103" s="603"/>
      <c r="N103" s="603"/>
      <c r="O103" s="603"/>
      <c r="P103" s="669"/>
      <c r="Q103" s="453" t="str">
        <f t="shared" si="23"/>
        <v/>
      </c>
      <c r="R103" s="408"/>
      <c r="S103" s="408"/>
      <c r="T103" s="732"/>
      <c r="U103" s="408"/>
      <c r="V103" s="408"/>
      <c r="W103" s="408"/>
      <c r="X103" s="408"/>
      <c r="Y103" s="408"/>
      <c r="Z103" s="410">
        <v>0</v>
      </c>
      <c r="AA103" s="410">
        <v>0</v>
      </c>
    </row>
    <row r="104" spans="1:32" s="410" customFormat="1" ht="30" customHeight="1">
      <c r="A104" s="604"/>
      <c r="B104" s="601"/>
      <c r="C104" s="601"/>
      <c r="D104" s="605"/>
      <c r="E104" s="605"/>
      <c r="F104" s="603"/>
      <c r="G104" s="603"/>
      <c r="H104" s="603"/>
      <c r="I104" s="603"/>
      <c r="J104" s="603"/>
      <c r="K104" s="603"/>
      <c r="L104" s="603"/>
      <c r="M104" s="603"/>
      <c r="N104" s="603"/>
      <c r="O104" s="603"/>
      <c r="P104" s="669"/>
      <c r="Q104" s="453" t="str">
        <f t="shared" si="23"/>
        <v/>
      </c>
      <c r="R104" s="408"/>
      <c r="S104" s="408"/>
      <c r="T104" s="732"/>
      <c r="U104" s="408"/>
      <c r="V104" s="408"/>
      <c r="W104" s="408"/>
      <c r="X104" s="408"/>
      <c r="Y104" s="408"/>
      <c r="Z104" s="410">
        <v>0</v>
      </c>
      <c r="AA104" s="410">
        <v>0</v>
      </c>
    </row>
    <row r="105" spans="1:32" s="410" customFormat="1" ht="30" customHeight="1">
      <c r="A105" s="604"/>
      <c r="B105" s="601"/>
      <c r="C105" s="601"/>
      <c r="D105" s="605"/>
      <c r="E105" s="605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69"/>
      <c r="Q105" s="453" t="str">
        <f t="shared" si="23"/>
        <v/>
      </c>
      <c r="R105" s="408"/>
      <c r="S105" s="408"/>
      <c r="T105" s="732"/>
      <c r="U105" s="408"/>
      <c r="V105" s="408"/>
      <c r="W105" s="408"/>
      <c r="X105" s="408"/>
      <c r="Y105" s="408"/>
      <c r="Z105" s="410">
        <v>0</v>
      </c>
      <c r="AA105" s="410">
        <v>0</v>
      </c>
    </row>
    <row r="106" spans="1:32" s="410" customFormat="1" ht="30" customHeight="1">
      <c r="A106" s="604"/>
      <c r="B106" s="601"/>
      <c r="C106" s="601"/>
      <c r="D106" s="605"/>
      <c r="E106" s="605"/>
      <c r="F106" s="603"/>
      <c r="G106" s="603"/>
      <c r="H106" s="603"/>
      <c r="I106" s="603"/>
      <c r="J106" s="603"/>
      <c r="K106" s="603"/>
      <c r="L106" s="603"/>
      <c r="M106" s="603"/>
      <c r="N106" s="603"/>
      <c r="O106" s="603"/>
      <c r="P106" s="669"/>
      <c r="Q106" s="453" t="str">
        <f t="shared" si="23"/>
        <v/>
      </c>
      <c r="R106" s="408"/>
      <c r="S106" s="408"/>
      <c r="T106" s="732"/>
      <c r="U106" s="408"/>
      <c r="V106" s="408"/>
      <c r="W106" s="408"/>
      <c r="X106" s="408"/>
      <c r="Y106" s="408"/>
      <c r="Z106" s="410">
        <v>0</v>
      </c>
      <c r="AA106" s="410">
        <v>0</v>
      </c>
    </row>
    <row r="107" spans="1:32" s="410" customFormat="1" ht="30" customHeight="1">
      <c r="A107" s="604"/>
      <c r="B107" s="601"/>
      <c r="C107" s="601"/>
      <c r="D107" s="605"/>
      <c r="E107" s="605"/>
      <c r="F107" s="603"/>
      <c r="G107" s="603"/>
      <c r="H107" s="603"/>
      <c r="I107" s="603"/>
      <c r="J107" s="603"/>
      <c r="K107" s="603"/>
      <c r="L107" s="603"/>
      <c r="M107" s="603"/>
      <c r="N107" s="603"/>
      <c r="O107" s="603"/>
      <c r="P107" s="669"/>
      <c r="Q107" s="453" t="str">
        <f t="shared" si="23"/>
        <v/>
      </c>
      <c r="R107" s="408"/>
      <c r="S107" s="408"/>
      <c r="T107" s="732"/>
      <c r="U107" s="408"/>
      <c r="V107" s="408"/>
      <c r="W107" s="408"/>
      <c r="X107" s="408"/>
      <c r="Y107" s="408"/>
      <c r="Z107" s="410">
        <v>0</v>
      </c>
      <c r="AA107" s="410">
        <v>0</v>
      </c>
    </row>
    <row r="108" spans="1:32" s="410" customFormat="1" ht="30" customHeight="1">
      <c r="A108" s="604"/>
      <c r="B108" s="601"/>
      <c r="C108" s="601"/>
      <c r="D108" s="605"/>
      <c r="E108" s="605"/>
      <c r="F108" s="603"/>
      <c r="G108" s="603"/>
      <c r="H108" s="603"/>
      <c r="I108" s="603"/>
      <c r="J108" s="603"/>
      <c r="K108" s="603"/>
      <c r="L108" s="603"/>
      <c r="M108" s="603"/>
      <c r="N108" s="603"/>
      <c r="O108" s="603"/>
      <c r="P108" s="669"/>
      <c r="Q108" s="453" t="str">
        <f t="shared" si="23"/>
        <v/>
      </c>
      <c r="R108" s="408"/>
      <c r="S108" s="408"/>
      <c r="T108" s="732"/>
      <c r="U108" s="408"/>
      <c r="V108" s="408"/>
      <c r="W108" s="408"/>
      <c r="X108" s="408"/>
      <c r="Y108" s="408"/>
      <c r="Z108" s="410">
        <v>0</v>
      </c>
      <c r="AA108" s="410">
        <v>0</v>
      </c>
    </row>
    <row r="109" spans="1:32" s="410" customFormat="1" ht="30" customHeight="1">
      <c r="A109" s="604"/>
      <c r="B109" s="601"/>
      <c r="C109" s="601"/>
      <c r="D109" s="605"/>
      <c r="E109" s="605"/>
      <c r="F109" s="603"/>
      <c r="G109" s="603"/>
      <c r="H109" s="603"/>
      <c r="I109" s="603"/>
      <c r="J109" s="603"/>
      <c r="K109" s="603"/>
      <c r="L109" s="603"/>
      <c r="M109" s="603"/>
      <c r="N109" s="603"/>
      <c r="O109" s="603"/>
      <c r="P109" s="669"/>
      <c r="Q109" s="453" t="str">
        <f t="shared" si="23"/>
        <v/>
      </c>
      <c r="R109" s="408"/>
      <c r="S109" s="408"/>
      <c r="T109" s="732"/>
      <c r="U109" s="408"/>
      <c r="V109" s="408"/>
      <c r="W109" s="408"/>
      <c r="X109" s="408"/>
      <c r="Y109" s="408"/>
      <c r="Z109" s="410">
        <v>0</v>
      </c>
      <c r="AA109" s="410">
        <v>0</v>
      </c>
    </row>
    <row r="110" spans="1:32" s="410" customFormat="1" ht="30" customHeight="1">
      <c r="A110" s="604"/>
      <c r="B110" s="601"/>
      <c r="C110" s="601"/>
      <c r="D110" s="605"/>
      <c r="E110" s="605"/>
      <c r="F110" s="603"/>
      <c r="G110" s="603"/>
      <c r="H110" s="603"/>
      <c r="I110" s="603"/>
      <c r="J110" s="603"/>
      <c r="K110" s="603"/>
      <c r="L110" s="603"/>
      <c r="M110" s="603"/>
      <c r="N110" s="603"/>
      <c r="O110" s="603"/>
      <c r="P110" s="669"/>
      <c r="Q110" s="453" t="str">
        <f t="shared" si="23"/>
        <v/>
      </c>
      <c r="R110" s="408"/>
      <c r="S110" s="408"/>
      <c r="T110" s="732"/>
      <c r="U110" s="408"/>
      <c r="V110" s="408"/>
      <c r="W110" s="408"/>
      <c r="X110" s="408"/>
      <c r="Y110" s="408"/>
      <c r="Z110" s="410">
        <v>0</v>
      </c>
      <c r="AA110" s="410">
        <v>0</v>
      </c>
    </row>
    <row r="111" spans="1:32" ht="30" customHeight="1">
      <c r="A111" s="570"/>
      <c r="B111" s="652" t="s">
        <v>38</v>
      </c>
      <c r="C111" s="572"/>
      <c r="D111" s="595"/>
      <c r="E111" s="595">
        <f>SUM(E91:E110)</f>
        <v>0</v>
      </c>
      <c r="F111" s="478"/>
      <c r="G111" s="478"/>
      <c r="H111" s="478"/>
      <c r="I111" s="478"/>
      <c r="J111" s="478"/>
      <c r="K111" s="478"/>
      <c r="L111" s="478"/>
      <c r="M111" s="478"/>
      <c r="N111" s="478"/>
      <c r="O111" s="478"/>
      <c r="P111" s="670"/>
      <c r="Q111" s="453" t="str">
        <f t="shared" si="23"/>
        <v/>
      </c>
      <c r="R111" s="410"/>
      <c r="S111" s="408"/>
      <c r="T111" s="732"/>
      <c r="U111" s="410"/>
      <c r="V111" s="410"/>
      <c r="W111" s="410"/>
      <c r="X111" s="410"/>
      <c r="Y111" s="410"/>
      <c r="Z111" s="410"/>
      <c r="AA111" s="410"/>
      <c r="AB111" s="410"/>
      <c r="AC111" s="410"/>
      <c r="AD111" s="410"/>
      <c r="AE111" s="410"/>
      <c r="AF111" s="410"/>
    </row>
    <row r="112" spans="1:32" s="410" customFormat="1" ht="27.95" customHeight="1">
      <c r="A112" s="604"/>
      <c r="B112" s="601"/>
      <c r="C112" s="601"/>
      <c r="D112" s="606"/>
      <c r="E112" s="606"/>
      <c r="F112" s="603"/>
      <c r="G112" s="603"/>
      <c r="H112" s="603"/>
      <c r="I112" s="603"/>
      <c r="J112" s="603"/>
      <c r="K112" s="603"/>
      <c r="L112" s="603"/>
      <c r="M112" s="603"/>
      <c r="N112" s="603"/>
      <c r="O112" s="603"/>
      <c r="P112" s="669"/>
      <c r="Q112" s="453" t="str">
        <f t="shared" si="23"/>
        <v/>
      </c>
      <c r="R112" s="401"/>
      <c r="S112" s="391"/>
      <c r="T112" s="732"/>
      <c r="U112" s="391"/>
      <c r="V112" s="391"/>
      <c r="W112" s="391"/>
      <c r="X112" s="391"/>
      <c r="Y112" s="402"/>
      <c r="Z112" s="384">
        <v>0</v>
      </c>
      <c r="AA112" s="384">
        <v>0</v>
      </c>
      <c r="AB112" s="384"/>
      <c r="AC112" s="384"/>
      <c r="AD112" s="384"/>
      <c r="AE112" s="384"/>
      <c r="AF112" s="384"/>
    </row>
    <row r="113" spans="1:32" s="410" customFormat="1" ht="27.95" customHeight="1">
      <c r="A113" s="604"/>
      <c r="B113" s="601"/>
      <c r="C113" s="601"/>
      <c r="D113" s="606"/>
      <c r="E113" s="606"/>
      <c r="F113" s="603"/>
      <c r="G113" s="603"/>
      <c r="H113" s="603"/>
      <c r="I113" s="603"/>
      <c r="J113" s="603"/>
      <c r="K113" s="603"/>
      <c r="L113" s="603"/>
      <c r="M113" s="603"/>
      <c r="N113" s="603"/>
      <c r="O113" s="603"/>
      <c r="P113" s="669"/>
      <c r="Q113" s="453" t="str">
        <f t="shared" si="23"/>
        <v/>
      </c>
      <c r="R113" s="401"/>
      <c r="S113" s="391"/>
      <c r="T113" s="732"/>
      <c r="U113" s="391"/>
      <c r="V113" s="391"/>
      <c r="W113" s="391"/>
      <c r="X113" s="391"/>
      <c r="Y113" s="402"/>
      <c r="Z113" s="384">
        <v>0</v>
      </c>
      <c r="AA113" s="384">
        <v>0</v>
      </c>
      <c r="AB113" s="384"/>
      <c r="AC113" s="384"/>
      <c r="AD113" s="384"/>
      <c r="AE113" s="384"/>
      <c r="AF113" s="384"/>
    </row>
    <row r="114" spans="1:32" s="410" customFormat="1" ht="27.95" customHeight="1">
      <c r="A114" s="604"/>
      <c r="B114" s="601"/>
      <c r="C114" s="601"/>
      <c r="D114" s="606"/>
      <c r="E114" s="606"/>
      <c r="F114" s="603"/>
      <c r="G114" s="603"/>
      <c r="H114" s="603"/>
      <c r="I114" s="603"/>
      <c r="J114" s="603"/>
      <c r="K114" s="603"/>
      <c r="L114" s="603"/>
      <c r="M114" s="603"/>
      <c r="N114" s="603"/>
      <c r="O114" s="603"/>
      <c r="P114" s="669"/>
      <c r="Q114" s="453" t="str">
        <f t="shared" si="23"/>
        <v/>
      </c>
      <c r="R114" s="401"/>
      <c r="S114" s="391"/>
      <c r="T114" s="732"/>
      <c r="U114" s="391"/>
      <c r="V114" s="391"/>
      <c r="W114" s="391"/>
      <c r="X114" s="391"/>
      <c r="Y114" s="402"/>
      <c r="Z114" s="384">
        <v>0</v>
      </c>
      <c r="AA114" s="384">
        <v>0</v>
      </c>
      <c r="AB114" s="384"/>
      <c r="AC114" s="384"/>
      <c r="AD114" s="384"/>
      <c r="AE114" s="384"/>
      <c r="AF114" s="384"/>
    </row>
    <row r="115" spans="1:32" s="410" customFormat="1" ht="27.95" customHeight="1">
      <c r="A115" s="604"/>
      <c r="B115" s="601"/>
      <c r="C115" s="601"/>
      <c r="D115" s="606"/>
      <c r="E115" s="606"/>
      <c r="F115" s="603"/>
      <c r="G115" s="603"/>
      <c r="H115" s="603"/>
      <c r="I115" s="603"/>
      <c r="J115" s="603"/>
      <c r="K115" s="603"/>
      <c r="L115" s="603"/>
      <c r="M115" s="603"/>
      <c r="N115" s="603"/>
      <c r="O115" s="603"/>
      <c r="P115" s="669"/>
      <c r="Q115" s="453" t="str">
        <f t="shared" si="23"/>
        <v/>
      </c>
      <c r="R115" s="391"/>
      <c r="S115" s="391"/>
      <c r="T115" s="732"/>
      <c r="U115" s="391"/>
      <c r="V115" s="391"/>
      <c r="W115" s="391"/>
      <c r="X115" s="391"/>
      <c r="Y115" s="391"/>
      <c r="Z115" s="384">
        <v>0</v>
      </c>
      <c r="AA115" s="384">
        <v>0</v>
      </c>
      <c r="AB115" s="384"/>
      <c r="AC115" s="384"/>
      <c r="AD115" s="384"/>
      <c r="AE115" s="384"/>
      <c r="AF115" s="384"/>
    </row>
    <row r="116" spans="1:32" s="410" customFormat="1" ht="27.95" customHeight="1">
      <c r="A116" s="604"/>
      <c r="B116" s="601"/>
      <c r="C116" s="601"/>
      <c r="D116" s="606"/>
      <c r="E116" s="606"/>
      <c r="F116" s="603"/>
      <c r="G116" s="603"/>
      <c r="H116" s="603"/>
      <c r="I116" s="603"/>
      <c r="J116" s="603"/>
      <c r="K116" s="603"/>
      <c r="L116" s="603"/>
      <c r="M116" s="603"/>
      <c r="N116" s="603"/>
      <c r="O116" s="603"/>
      <c r="P116" s="669"/>
      <c r="Q116" s="453" t="str">
        <f t="shared" si="23"/>
        <v/>
      </c>
      <c r="R116" s="391"/>
      <c r="S116" s="391"/>
      <c r="T116" s="732"/>
      <c r="U116" s="391"/>
      <c r="V116" s="391"/>
      <c r="W116" s="391"/>
      <c r="X116" s="391"/>
      <c r="Y116" s="391"/>
      <c r="Z116" s="384">
        <v>0</v>
      </c>
      <c r="AA116" s="384">
        <v>0</v>
      </c>
      <c r="AB116" s="384"/>
      <c r="AC116" s="384"/>
      <c r="AD116" s="384"/>
      <c r="AE116" s="384"/>
      <c r="AF116" s="384"/>
    </row>
    <row r="117" spans="1:32" s="384" customFormat="1" ht="27.95" customHeight="1">
      <c r="A117" s="604"/>
      <c r="B117" s="601"/>
      <c r="C117" s="601"/>
      <c r="D117" s="606"/>
      <c r="E117" s="606"/>
      <c r="F117" s="603"/>
      <c r="G117" s="603"/>
      <c r="H117" s="603"/>
      <c r="I117" s="603"/>
      <c r="J117" s="603"/>
      <c r="K117" s="603"/>
      <c r="L117" s="603"/>
      <c r="M117" s="603"/>
      <c r="N117" s="603"/>
      <c r="O117" s="603"/>
      <c r="P117" s="669"/>
      <c r="Q117" s="453" t="str">
        <f t="shared" si="23"/>
        <v/>
      </c>
      <c r="R117" s="391"/>
      <c r="S117" s="391"/>
      <c r="T117" s="732"/>
      <c r="U117" s="391"/>
      <c r="V117" s="391"/>
      <c r="W117" s="391"/>
      <c r="X117" s="391"/>
      <c r="Y117" s="391"/>
      <c r="Z117" s="384">
        <v>0</v>
      </c>
      <c r="AA117" s="384">
        <v>0</v>
      </c>
    </row>
    <row r="118" spans="1:32" s="481" customFormat="1" ht="27.95" customHeight="1">
      <c r="A118" s="604"/>
      <c r="B118" s="601"/>
      <c r="C118" s="601"/>
      <c r="D118" s="606"/>
      <c r="E118" s="606"/>
      <c r="F118" s="603"/>
      <c r="G118" s="603"/>
      <c r="H118" s="603"/>
      <c r="I118" s="603"/>
      <c r="J118" s="603"/>
      <c r="K118" s="603"/>
      <c r="L118" s="603"/>
      <c r="M118" s="603"/>
      <c r="N118" s="603"/>
      <c r="O118" s="603"/>
      <c r="P118" s="669"/>
      <c r="Q118" s="453" t="str">
        <f t="shared" si="23"/>
        <v/>
      </c>
      <c r="R118" s="391"/>
      <c r="S118" s="391"/>
      <c r="T118" s="732"/>
      <c r="U118" s="391"/>
      <c r="V118" s="391"/>
      <c r="W118" s="391"/>
      <c r="X118" s="391"/>
      <c r="Y118" s="391"/>
      <c r="Z118" s="384">
        <v>0</v>
      </c>
      <c r="AA118" s="384">
        <v>0</v>
      </c>
      <c r="AB118" s="384"/>
      <c r="AC118" s="384"/>
      <c r="AD118" s="384"/>
      <c r="AE118" s="384"/>
      <c r="AF118" s="384"/>
    </row>
    <row r="119" spans="1:32" s="410" customFormat="1" ht="27.95" customHeight="1">
      <c r="A119" s="604"/>
      <c r="B119" s="601"/>
      <c r="C119" s="601"/>
      <c r="D119" s="606"/>
      <c r="E119" s="606"/>
      <c r="F119" s="603"/>
      <c r="G119" s="603"/>
      <c r="H119" s="603"/>
      <c r="I119" s="603"/>
      <c r="J119" s="603"/>
      <c r="K119" s="603"/>
      <c r="L119" s="603"/>
      <c r="M119" s="603"/>
      <c r="N119" s="603"/>
      <c r="O119" s="603"/>
      <c r="P119" s="669"/>
      <c r="Q119" s="453" t="str">
        <f t="shared" si="23"/>
        <v/>
      </c>
      <c r="R119" s="391"/>
      <c r="S119" s="391"/>
      <c r="T119" s="732"/>
      <c r="U119" s="391"/>
      <c r="V119" s="391"/>
      <c r="W119" s="391"/>
      <c r="X119" s="391"/>
      <c r="Y119" s="391"/>
      <c r="Z119" s="384">
        <v>0</v>
      </c>
      <c r="AA119" s="384">
        <v>0</v>
      </c>
      <c r="AB119" s="384"/>
      <c r="AC119" s="384"/>
      <c r="AD119" s="384"/>
      <c r="AE119" s="384"/>
      <c r="AF119" s="384"/>
    </row>
    <row r="120" spans="1:32" s="410" customFormat="1" ht="27.95" customHeight="1">
      <c r="A120" s="604"/>
      <c r="B120" s="601"/>
      <c r="C120" s="601"/>
      <c r="D120" s="606"/>
      <c r="E120" s="606"/>
      <c r="F120" s="603"/>
      <c r="G120" s="603"/>
      <c r="H120" s="603"/>
      <c r="I120" s="603"/>
      <c r="J120" s="603"/>
      <c r="K120" s="603"/>
      <c r="L120" s="603"/>
      <c r="M120" s="603"/>
      <c r="N120" s="603"/>
      <c r="O120" s="603"/>
      <c r="P120" s="669"/>
      <c r="Q120" s="453" t="str">
        <f t="shared" si="23"/>
        <v/>
      </c>
      <c r="R120" s="391"/>
      <c r="S120" s="391"/>
      <c r="T120" s="732"/>
      <c r="U120" s="391"/>
      <c r="V120" s="391"/>
      <c r="W120" s="391"/>
      <c r="X120" s="391"/>
      <c r="Y120" s="391"/>
      <c r="Z120" s="384">
        <v>0</v>
      </c>
      <c r="AA120" s="384">
        <v>0</v>
      </c>
      <c r="AB120" s="384"/>
      <c r="AC120" s="384"/>
      <c r="AD120" s="384"/>
      <c r="AE120" s="384"/>
      <c r="AF120" s="384"/>
    </row>
    <row r="121" spans="1:32" s="410" customFormat="1" ht="27.95" customHeight="1">
      <c r="A121" s="604"/>
      <c r="B121" s="601"/>
      <c r="C121" s="601"/>
      <c r="D121" s="606"/>
      <c r="E121" s="606"/>
      <c r="F121" s="603"/>
      <c r="G121" s="603"/>
      <c r="H121" s="603"/>
      <c r="I121" s="603"/>
      <c r="J121" s="603"/>
      <c r="K121" s="603"/>
      <c r="L121" s="603"/>
      <c r="M121" s="603"/>
      <c r="N121" s="603"/>
      <c r="O121" s="603"/>
      <c r="P121" s="669"/>
      <c r="Q121" s="453" t="str">
        <f t="shared" si="23"/>
        <v/>
      </c>
      <c r="R121" s="391"/>
      <c r="S121" s="391"/>
      <c r="T121" s="732"/>
      <c r="U121" s="391"/>
      <c r="V121" s="391"/>
      <c r="W121" s="391"/>
      <c r="X121" s="391"/>
      <c r="Y121" s="391"/>
      <c r="Z121" s="384">
        <v>0</v>
      </c>
      <c r="AA121" s="384">
        <v>0</v>
      </c>
      <c r="AB121" s="384"/>
      <c r="AC121" s="384"/>
      <c r="AD121" s="384"/>
      <c r="AE121" s="384"/>
      <c r="AF121" s="384"/>
    </row>
    <row r="122" spans="1:32" s="410" customFormat="1" ht="27.95" customHeight="1">
      <c r="A122" s="604"/>
      <c r="B122" s="601"/>
      <c r="C122" s="601"/>
      <c r="D122" s="606"/>
      <c r="E122" s="606"/>
      <c r="F122" s="603"/>
      <c r="G122" s="603"/>
      <c r="H122" s="603"/>
      <c r="I122" s="603"/>
      <c r="J122" s="603"/>
      <c r="K122" s="603"/>
      <c r="L122" s="603"/>
      <c r="M122" s="603"/>
      <c r="N122" s="603"/>
      <c r="O122" s="603"/>
      <c r="P122" s="669"/>
      <c r="Q122" s="453" t="str">
        <f t="shared" si="23"/>
        <v/>
      </c>
      <c r="R122" s="391"/>
      <c r="S122" s="391"/>
      <c r="T122" s="732"/>
      <c r="U122" s="391"/>
      <c r="V122" s="391"/>
      <c r="W122" s="391"/>
      <c r="X122" s="391"/>
      <c r="Y122" s="391"/>
      <c r="Z122" s="384">
        <v>0</v>
      </c>
      <c r="AA122" s="384">
        <v>0</v>
      </c>
      <c r="AB122" s="384"/>
      <c r="AC122" s="384"/>
      <c r="AD122" s="384"/>
      <c r="AE122" s="384"/>
      <c r="AF122" s="384"/>
    </row>
    <row r="123" spans="1:32" s="410" customFormat="1" ht="27.95" customHeight="1">
      <c r="A123" s="604"/>
      <c r="B123" s="601"/>
      <c r="C123" s="601"/>
      <c r="D123" s="606"/>
      <c r="E123" s="606"/>
      <c r="F123" s="603"/>
      <c r="G123" s="603"/>
      <c r="H123" s="603"/>
      <c r="I123" s="603"/>
      <c r="J123" s="603"/>
      <c r="K123" s="603"/>
      <c r="L123" s="603"/>
      <c r="M123" s="603"/>
      <c r="N123" s="603"/>
      <c r="O123" s="603"/>
      <c r="P123" s="669"/>
      <c r="Q123" s="453" t="str">
        <f t="shared" si="23"/>
        <v/>
      </c>
      <c r="R123" s="391"/>
      <c r="S123" s="391"/>
      <c r="T123" s="732"/>
      <c r="U123" s="391"/>
      <c r="V123" s="391"/>
      <c r="W123" s="391"/>
      <c r="X123" s="391"/>
      <c r="Y123" s="391"/>
      <c r="Z123" s="384">
        <v>0</v>
      </c>
      <c r="AA123" s="384">
        <v>0</v>
      </c>
      <c r="AB123" s="384"/>
      <c r="AC123" s="384"/>
      <c r="AD123" s="384"/>
      <c r="AE123" s="384"/>
      <c r="AF123" s="384"/>
    </row>
    <row r="124" spans="1:32" s="410" customFormat="1" ht="27.95" customHeight="1">
      <c r="A124" s="604"/>
      <c r="B124" s="601"/>
      <c r="C124" s="601"/>
      <c r="D124" s="606"/>
      <c r="E124" s="606"/>
      <c r="F124" s="603"/>
      <c r="G124" s="603"/>
      <c r="H124" s="603"/>
      <c r="I124" s="603"/>
      <c r="J124" s="603"/>
      <c r="K124" s="603"/>
      <c r="L124" s="603"/>
      <c r="M124" s="603"/>
      <c r="N124" s="603"/>
      <c r="O124" s="603"/>
      <c r="P124" s="669"/>
      <c r="Q124" s="453" t="str">
        <f t="shared" si="23"/>
        <v/>
      </c>
      <c r="R124" s="391"/>
      <c r="S124" s="391"/>
      <c r="T124" s="732"/>
      <c r="U124" s="391"/>
      <c r="V124" s="391"/>
      <c r="W124" s="391"/>
      <c r="X124" s="391"/>
      <c r="Y124" s="391"/>
      <c r="Z124" s="384">
        <v>0</v>
      </c>
      <c r="AA124" s="384">
        <v>0</v>
      </c>
      <c r="AB124" s="384"/>
      <c r="AC124" s="384"/>
      <c r="AD124" s="384"/>
      <c r="AE124" s="384"/>
      <c r="AF124" s="384"/>
    </row>
    <row r="125" spans="1:32" s="384" customFormat="1" ht="27.95" customHeight="1">
      <c r="A125" s="604"/>
      <c r="B125" s="601"/>
      <c r="C125" s="601"/>
      <c r="D125" s="606"/>
      <c r="E125" s="606"/>
      <c r="F125" s="603"/>
      <c r="G125" s="603"/>
      <c r="H125" s="603"/>
      <c r="I125" s="603"/>
      <c r="J125" s="603"/>
      <c r="K125" s="603"/>
      <c r="L125" s="603"/>
      <c r="M125" s="603"/>
      <c r="N125" s="603"/>
      <c r="O125" s="603"/>
      <c r="P125" s="669"/>
      <c r="Q125" s="453" t="str">
        <f t="shared" si="23"/>
        <v/>
      </c>
      <c r="R125" s="391"/>
      <c r="S125" s="391"/>
      <c r="T125" s="732"/>
      <c r="U125" s="391"/>
      <c r="V125" s="391"/>
      <c r="W125" s="391"/>
      <c r="X125" s="391"/>
      <c r="Y125" s="391"/>
      <c r="Z125" s="384">
        <v>0</v>
      </c>
      <c r="AA125" s="384">
        <v>0</v>
      </c>
    </row>
    <row r="126" spans="1:32" s="384" customFormat="1" ht="27.95" customHeight="1">
      <c r="A126" s="604"/>
      <c r="B126" s="601"/>
      <c r="C126" s="601"/>
      <c r="D126" s="606"/>
      <c r="E126" s="606"/>
      <c r="F126" s="603"/>
      <c r="G126" s="603"/>
      <c r="H126" s="603"/>
      <c r="I126" s="603"/>
      <c r="J126" s="603"/>
      <c r="K126" s="603"/>
      <c r="L126" s="603"/>
      <c r="M126" s="603"/>
      <c r="N126" s="603"/>
      <c r="O126" s="603"/>
      <c r="P126" s="669"/>
      <c r="Q126" s="453" t="str">
        <f t="shared" si="23"/>
        <v/>
      </c>
      <c r="R126" s="391"/>
      <c r="S126" s="391"/>
      <c r="T126" s="732"/>
      <c r="U126" s="391"/>
      <c r="V126" s="391"/>
      <c r="W126" s="391"/>
      <c r="X126" s="391"/>
      <c r="Y126" s="391"/>
      <c r="Z126" s="384">
        <v>0</v>
      </c>
      <c r="AA126" s="384">
        <v>0</v>
      </c>
    </row>
    <row r="127" spans="1:32" s="410" customFormat="1" ht="27.95" customHeight="1">
      <c r="A127" s="604"/>
      <c r="B127" s="601"/>
      <c r="C127" s="601"/>
      <c r="D127" s="606"/>
      <c r="E127" s="606"/>
      <c r="F127" s="603"/>
      <c r="G127" s="603"/>
      <c r="H127" s="603"/>
      <c r="I127" s="603"/>
      <c r="J127" s="603"/>
      <c r="K127" s="603"/>
      <c r="L127" s="603"/>
      <c r="M127" s="603"/>
      <c r="N127" s="603"/>
      <c r="O127" s="603"/>
      <c r="P127" s="669"/>
      <c r="Q127" s="475" t="str">
        <f t="shared" ref="Q127:Q134" si="35">CONCATENATE(C127,F127)</f>
        <v/>
      </c>
      <c r="R127" s="391"/>
      <c r="S127" s="391"/>
      <c r="T127" s="732"/>
      <c r="U127" s="391"/>
      <c r="V127" s="391"/>
      <c r="W127" s="391"/>
      <c r="X127" s="391"/>
      <c r="Y127" s="391"/>
      <c r="Z127" s="384">
        <v>0</v>
      </c>
      <c r="AA127" s="384">
        <v>0</v>
      </c>
      <c r="AB127" s="384"/>
      <c r="AC127" s="384"/>
      <c r="AD127" s="384"/>
      <c r="AE127" s="384"/>
      <c r="AF127" s="384"/>
    </row>
    <row r="128" spans="1:32" s="410" customFormat="1" ht="27.95" customHeight="1">
      <c r="A128" s="604"/>
      <c r="B128" s="601"/>
      <c r="C128" s="601"/>
      <c r="D128" s="606"/>
      <c r="E128" s="606"/>
      <c r="F128" s="603"/>
      <c r="G128" s="603"/>
      <c r="H128" s="603"/>
      <c r="I128" s="603"/>
      <c r="J128" s="603"/>
      <c r="K128" s="603"/>
      <c r="L128" s="603"/>
      <c r="M128" s="603"/>
      <c r="N128" s="603"/>
      <c r="O128" s="603"/>
      <c r="P128" s="669"/>
      <c r="Q128" s="475" t="str">
        <f t="shared" si="35"/>
        <v/>
      </c>
      <c r="R128" s="391"/>
      <c r="S128" s="391"/>
      <c r="T128" s="732"/>
      <c r="U128" s="391"/>
      <c r="V128" s="391"/>
      <c r="W128" s="391"/>
      <c r="X128" s="391"/>
      <c r="Y128" s="391"/>
      <c r="Z128" s="384">
        <v>0</v>
      </c>
      <c r="AA128" s="384">
        <v>0</v>
      </c>
      <c r="AB128" s="384"/>
      <c r="AC128" s="384"/>
      <c r="AD128" s="384"/>
      <c r="AE128" s="384"/>
      <c r="AF128" s="384"/>
    </row>
    <row r="129" spans="1:32" s="410" customFormat="1" ht="27.95" customHeight="1">
      <c r="A129" s="604"/>
      <c r="B129" s="601"/>
      <c r="C129" s="601"/>
      <c r="D129" s="606"/>
      <c r="E129" s="606"/>
      <c r="F129" s="603"/>
      <c r="G129" s="603"/>
      <c r="H129" s="603"/>
      <c r="I129" s="603"/>
      <c r="J129" s="603"/>
      <c r="K129" s="603"/>
      <c r="L129" s="603"/>
      <c r="M129" s="603"/>
      <c r="N129" s="603"/>
      <c r="O129" s="603"/>
      <c r="P129" s="669"/>
      <c r="Q129" s="475" t="str">
        <f t="shared" si="35"/>
        <v/>
      </c>
      <c r="R129" s="391"/>
      <c r="S129" s="391"/>
      <c r="T129" s="732"/>
      <c r="U129" s="391"/>
      <c r="V129" s="391"/>
      <c r="W129" s="391"/>
      <c r="X129" s="391"/>
      <c r="Y129" s="391"/>
      <c r="Z129" s="384">
        <v>0</v>
      </c>
      <c r="AA129" s="384">
        <v>0</v>
      </c>
      <c r="AB129" s="384"/>
      <c r="AC129" s="384"/>
      <c r="AD129" s="384"/>
      <c r="AE129" s="384"/>
      <c r="AF129" s="384"/>
    </row>
    <row r="130" spans="1:32" s="410" customFormat="1" ht="27.95" customHeight="1">
      <c r="A130" s="604"/>
      <c r="B130" s="601"/>
      <c r="C130" s="601"/>
      <c r="D130" s="606"/>
      <c r="E130" s="606"/>
      <c r="F130" s="603"/>
      <c r="G130" s="603"/>
      <c r="H130" s="603"/>
      <c r="I130" s="603"/>
      <c r="J130" s="603"/>
      <c r="K130" s="603"/>
      <c r="L130" s="603"/>
      <c r="M130" s="603"/>
      <c r="N130" s="603"/>
      <c r="O130" s="603"/>
      <c r="P130" s="669"/>
      <c r="Q130" s="475" t="str">
        <f t="shared" si="35"/>
        <v/>
      </c>
      <c r="R130" s="401"/>
      <c r="S130" s="391"/>
      <c r="T130" s="732"/>
      <c r="U130" s="391"/>
      <c r="V130" s="391"/>
      <c r="W130" s="391"/>
      <c r="X130" s="391"/>
      <c r="Y130" s="402"/>
      <c r="Z130" s="384">
        <v>0</v>
      </c>
      <c r="AA130" s="384">
        <v>0</v>
      </c>
      <c r="AB130" s="384"/>
      <c r="AC130" s="384"/>
      <c r="AD130" s="384"/>
      <c r="AE130" s="384"/>
      <c r="AF130" s="384"/>
    </row>
    <row r="131" spans="1:32" s="410" customFormat="1" ht="27.95" customHeight="1">
      <c r="A131" s="604"/>
      <c r="B131" s="601"/>
      <c r="C131" s="601"/>
      <c r="D131" s="606"/>
      <c r="E131" s="606"/>
      <c r="F131" s="603"/>
      <c r="G131" s="603"/>
      <c r="H131" s="603"/>
      <c r="I131" s="603"/>
      <c r="J131" s="603"/>
      <c r="K131" s="603"/>
      <c r="L131" s="603"/>
      <c r="M131" s="603"/>
      <c r="N131" s="603"/>
      <c r="O131" s="603"/>
      <c r="P131" s="669"/>
      <c r="Q131" s="475" t="str">
        <f t="shared" si="35"/>
        <v/>
      </c>
      <c r="R131" s="401"/>
      <c r="S131" s="391"/>
      <c r="T131" s="732"/>
      <c r="U131" s="391"/>
      <c r="V131" s="391"/>
      <c r="W131" s="391"/>
      <c r="X131" s="391"/>
      <c r="Y131" s="402"/>
      <c r="Z131" s="384">
        <v>0</v>
      </c>
      <c r="AA131" s="384">
        <v>0</v>
      </c>
      <c r="AB131" s="384"/>
      <c r="AC131" s="384"/>
      <c r="AD131" s="384"/>
      <c r="AE131" s="384"/>
      <c r="AF131" s="384"/>
    </row>
    <row r="132" spans="1:32" ht="27.95" customHeight="1">
      <c r="A132" s="570"/>
      <c r="B132" s="652" t="s">
        <v>38</v>
      </c>
      <c r="C132" s="572"/>
      <c r="D132" s="595"/>
      <c r="E132" s="595">
        <f>SUM(E112:E131)</f>
        <v>0</v>
      </c>
      <c r="F132" s="478"/>
      <c r="G132" s="478"/>
      <c r="H132" s="478"/>
      <c r="I132" s="478"/>
      <c r="J132" s="478"/>
      <c r="K132" s="478"/>
      <c r="L132" s="478"/>
      <c r="M132" s="478"/>
      <c r="N132" s="478"/>
      <c r="O132" s="478"/>
      <c r="P132" s="670"/>
      <c r="Q132" s="453" t="str">
        <f t="shared" si="35"/>
        <v/>
      </c>
      <c r="S132" s="391"/>
      <c r="T132" s="732"/>
    </row>
    <row r="133" spans="1:32" s="410" customFormat="1" ht="27.95" customHeight="1">
      <c r="A133" s="604"/>
      <c r="B133" s="601"/>
      <c r="C133" s="601"/>
      <c r="D133" s="606"/>
      <c r="E133" s="606"/>
      <c r="F133" s="603"/>
      <c r="G133" s="603"/>
      <c r="H133" s="603"/>
      <c r="I133" s="603"/>
      <c r="J133" s="603"/>
      <c r="K133" s="603"/>
      <c r="L133" s="603"/>
      <c r="M133" s="603"/>
      <c r="N133" s="603"/>
      <c r="O133" s="603"/>
      <c r="P133" s="669"/>
      <c r="Q133" s="475" t="str">
        <f t="shared" si="35"/>
        <v/>
      </c>
      <c r="R133" s="401"/>
      <c r="S133" s="391"/>
      <c r="T133" s="732"/>
      <c r="U133" s="391"/>
      <c r="V133" s="391"/>
      <c r="W133" s="391"/>
      <c r="X133" s="391"/>
      <c r="Y133" s="402"/>
      <c r="Z133" s="384">
        <v>0</v>
      </c>
      <c r="AA133" s="384">
        <v>0</v>
      </c>
      <c r="AB133" s="384"/>
      <c r="AC133" s="384"/>
      <c r="AD133" s="384"/>
      <c r="AE133" s="384"/>
      <c r="AF133" s="384"/>
    </row>
    <row r="134" spans="1:32" s="410" customFormat="1" ht="27.95" customHeight="1">
      <c r="A134" s="604"/>
      <c r="B134" s="601"/>
      <c r="C134" s="601"/>
      <c r="D134" s="606"/>
      <c r="E134" s="606"/>
      <c r="F134" s="603"/>
      <c r="G134" s="603"/>
      <c r="H134" s="603"/>
      <c r="I134" s="603"/>
      <c r="J134" s="603"/>
      <c r="K134" s="603"/>
      <c r="L134" s="603"/>
      <c r="M134" s="603"/>
      <c r="N134" s="603"/>
      <c r="O134" s="603"/>
      <c r="P134" s="669"/>
      <c r="Q134" s="475" t="str">
        <f t="shared" si="35"/>
        <v/>
      </c>
      <c r="R134" s="401"/>
      <c r="S134" s="391"/>
      <c r="T134" s="732"/>
      <c r="U134" s="391"/>
      <c r="V134" s="391"/>
      <c r="W134" s="391"/>
      <c r="X134" s="391"/>
      <c r="Y134" s="402"/>
      <c r="Z134" s="384">
        <v>0</v>
      </c>
      <c r="AA134" s="384">
        <v>0</v>
      </c>
      <c r="AB134" s="384"/>
      <c r="AC134" s="384"/>
      <c r="AD134" s="384"/>
      <c r="AE134" s="384"/>
      <c r="AF134" s="384"/>
    </row>
    <row r="135" spans="1:32" s="410" customFormat="1" ht="27.95" customHeight="1">
      <c r="A135" s="604"/>
      <c r="B135" s="601"/>
      <c r="C135" s="601"/>
      <c r="D135" s="606"/>
      <c r="E135" s="606"/>
      <c r="F135" s="603"/>
      <c r="G135" s="603"/>
      <c r="H135" s="603"/>
      <c r="I135" s="603"/>
      <c r="J135" s="603"/>
      <c r="K135" s="603"/>
      <c r="L135" s="603"/>
      <c r="M135" s="603"/>
      <c r="N135" s="603"/>
      <c r="O135" s="603"/>
      <c r="P135" s="669"/>
      <c r="Q135" s="475" t="str">
        <f t="shared" ref="Q135:Q198" si="36">CONCATENATE(C135,F135)</f>
        <v/>
      </c>
      <c r="R135" s="401"/>
      <c r="S135" s="391"/>
      <c r="T135" s="732"/>
      <c r="U135" s="391"/>
      <c r="V135" s="391"/>
      <c r="W135" s="391"/>
      <c r="X135" s="391"/>
      <c r="Y135" s="402"/>
      <c r="Z135" s="384">
        <v>0</v>
      </c>
      <c r="AA135" s="384">
        <v>0</v>
      </c>
      <c r="AB135" s="384"/>
      <c r="AC135" s="384"/>
      <c r="AD135" s="384"/>
      <c r="AE135" s="384"/>
      <c r="AF135" s="384"/>
    </row>
    <row r="136" spans="1:32" ht="27.95" customHeight="1">
      <c r="A136" s="604"/>
      <c r="B136" s="601"/>
      <c r="C136" s="601"/>
      <c r="D136" s="606"/>
      <c r="E136" s="606"/>
      <c r="F136" s="603"/>
      <c r="G136" s="603"/>
      <c r="H136" s="603"/>
      <c r="I136" s="603"/>
      <c r="J136" s="603"/>
      <c r="K136" s="603"/>
      <c r="L136" s="603"/>
      <c r="M136" s="603"/>
      <c r="N136" s="603"/>
      <c r="O136" s="603"/>
      <c r="P136" s="669"/>
      <c r="Q136" s="453" t="str">
        <f t="shared" si="36"/>
        <v/>
      </c>
      <c r="R136" s="401"/>
      <c r="S136" s="391"/>
      <c r="T136" s="732"/>
      <c r="U136" s="391"/>
      <c r="V136" s="391"/>
      <c r="W136" s="391"/>
      <c r="X136" s="391"/>
      <c r="Y136" s="411"/>
      <c r="Z136" s="391">
        <v>0</v>
      </c>
      <c r="AA136" s="391">
        <v>0</v>
      </c>
      <c r="AB136" s="391"/>
    </row>
    <row r="137" spans="1:32" ht="27.95" customHeight="1">
      <c r="A137" s="604"/>
      <c r="B137" s="601"/>
      <c r="C137" s="601"/>
      <c r="D137" s="606"/>
      <c r="E137" s="606"/>
      <c r="F137" s="603"/>
      <c r="G137" s="603"/>
      <c r="H137" s="603"/>
      <c r="I137" s="603"/>
      <c r="J137" s="603"/>
      <c r="K137" s="603"/>
      <c r="L137" s="603"/>
      <c r="M137" s="603"/>
      <c r="N137" s="603"/>
      <c r="O137" s="603"/>
      <c r="P137" s="669"/>
      <c r="Q137" s="607" t="str">
        <f t="shared" si="36"/>
        <v/>
      </c>
      <c r="R137" s="391"/>
      <c r="S137" s="391"/>
      <c r="T137" s="732"/>
      <c r="U137" s="391"/>
      <c r="V137" s="391"/>
      <c r="W137" s="391"/>
      <c r="X137" s="391"/>
      <c r="Y137" s="391"/>
      <c r="Z137" s="384">
        <v>0</v>
      </c>
      <c r="AA137" s="384">
        <v>0</v>
      </c>
    </row>
    <row r="138" spans="1:32" ht="27.95" customHeight="1">
      <c r="A138" s="604"/>
      <c r="B138" s="601"/>
      <c r="C138" s="601"/>
      <c r="D138" s="606"/>
      <c r="E138" s="606"/>
      <c r="F138" s="603"/>
      <c r="G138" s="603"/>
      <c r="H138" s="603"/>
      <c r="I138" s="603"/>
      <c r="J138" s="603"/>
      <c r="K138" s="603"/>
      <c r="L138" s="603"/>
      <c r="M138" s="603"/>
      <c r="N138" s="603"/>
      <c r="O138" s="603"/>
      <c r="P138" s="669"/>
      <c r="Q138" s="453" t="str">
        <f t="shared" si="36"/>
        <v/>
      </c>
      <c r="R138" s="413"/>
      <c r="S138" s="391"/>
      <c r="T138" s="732"/>
      <c r="U138" s="413"/>
      <c r="V138" s="413"/>
      <c r="W138" s="413"/>
      <c r="X138" s="413"/>
      <c r="Y138" s="413"/>
      <c r="Z138" s="414">
        <v>0</v>
      </c>
      <c r="AA138" s="414">
        <v>0</v>
      </c>
      <c r="AB138" s="414"/>
      <c r="AC138" s="414"/>
      <c r="AD138" s="414"/>
      <c r="AE138" s="414"/>
      <c r="AF138" s="414"/>
    </row>
    <row r="139" spans="1:32" ht="27.95" customHeight="1">
      <c r="A139" s="604"/>
      <c r="B139" s="601"/>
      <c r="C139" s="601"/>
      <c r="D139" s="606"/>
      <c r="E139" s="606"/>
      <c r="F139" s="603"/>
      <c r="G139" s="603"/>
      <c r="H139" s="603"/>
      <c r="I139" s="603"/>
      <c r="J139" s="603"/>
      <c r="K139" s="603"/>
      <c r="L139" s="603"/>
      <c r="M139" s="603"/>
      <c r="N139" s="603"/>
      <c r="O139" s="603"/>
      <c r="P139" s="669"/>
      <c r="Q139" s="453" t="str">
        <f t="shared" si="36"/>
        <v/>
      </c>
      <c r="R139" s="391"/>
      <c r="S139" s="391"/>
      <c r="T139" s="732"/>
      <c r="U139" s="391"/>
      <c r="V139" s="391"/>
      <c r="W139" s="391"/>
      <c r="X139" s="391"/>
      <c r="Y139" s="391"/>
    </row>
    <row r="140" spans="1:32" ht="27.95" customHeight="1">
      <c r="A140" s="604"/>
      <c r="B140" s="601"/>
      <c r="C140" s="601"/>
      <c r="D140" s="606"/>
      <c r="E140" s="606"/>
      <c r="F140" s="603"/>
      <c r="G140" s="603"/>
      <c r="H140" s="603"/>
      <c r="I140" s="603"/>
      <c r="J140" s="603"/>
      <c r="K140" s="603"/>
      <c r="L140" s="603"/>
      <c r="M140" s="603"/>
      <c r="N140" s="603"/>
      <c r="O140" s="603"/>
      <c r="P140" s="669"/>
      <c r="Q140" s="453" t="str">
        <f t="shared" si="36"/>
        <v/>
      </c>
      <c r="R140" s="391"/>
      <c r="S140" s="391"/>
      <c r="T140" s="732"/>
      <c r="U140" s="391"/>
      <c r="V140" s="391"/>
      <c r="W140" s="391"/>
      <c r="X140" s="391"/>
      <c r="Y140" s="391"/>
    </row>
    <row r="141" spans="1:32" ht="27.95" customHeight="1">
      <c r="A141" s="604"/>
      <c r="B141" s="601"/>
      <c r="C141" s="601"/>
      <c r="D141" s="606"/>
      <c r="E141" s="606"/>
      <c r="F141" s="603"/>
      <c r="G141" s="603"/>
      <c r="H141" s="603"/>
      <c r="I141" s="603"/>
      <c r="J141" s="603"/>
      <c r="K141" s="603"/>
      <c r="L141" s="603"/>
      <c r="M141" s="603"/>
      <c r="N141" s="603"/>
      <c r="O141" s="603"/>
      <c r="P141" s="669"/>
      <c r="Q141" s="453" t="str">
        <f t="shared" si="36"/>
        <v/>
      </c>
      <c r="R141" s="391"/>
      <c r="S141" s="391"/>
      <c r="T141" s="391"/>
      <c r="U141" s="391"/>
      <c r="V141" s="391"/>
      <c r="W141" s="391"/>
      <c r="X141" s="391"/>
      <c r="Y141" s="391"/>
    </row>
    <row r="142" spans="1:32" ht="27.95" customHeight="1">
      <c r="A142" s="604"/>
      <c r="B142" s="601"/>
      <c r="C142" s="601"/>
      <c r="D142" s="606"/>
      <c r="E142" s="606"/>
      <c r="F142" s="603"/>
      <c r="G142" s="603"/>
      <c r="H142" s="603"/>
      <c r="I142" s="603"/>
      <c r="J142" s="603"/>
      <c r="K142" s="603"/>
      <c r="L142" s="603"/>
      <c r="M142" s="603"/>
      <c r="N142" s="603"/>
      <c r="O142" s="603"/>
      <c r="P142" s="669"/>
      <c r="Q142" s="453" t="str">
        <f t="shared" si="36"/>
        <v/>
      </c>
      <c r="R142" s="391"/>
      <c r="S142" s="391"/>
      <c r="T142" s="391"/>
      <c r="U142" s="391"/>
      <c r="V142" s="391"/>
      <c r="W142" s="391"/>
      <c r="X142" s="391"/>
      <c r="Y142" s="391"/>
    </row>
    <row r="143" spans="1:32" ht="27.95" customHeight="1">
      <c r="A143" s="604"/>
      <c r="B143" s="601"/>
      <c r="C143" s="601"/>
      <c r="D143" s="606"/>
      <c r="E143" s="606"/>
      <c r="F143" s="603"/>
      <c r="G143" s="603"/>
      <c r="H143" s="603"/>
      <c r="I143" s="603"/>
      <c r="J143" s="603"/>
      <c r="K143" s="603"/>
      <c r="L143" s="603"/>
      <c r="M143" s="603"/>
      <c r="N143" s="603"/>
      <c r="O143" s="603"/>
      <c r="P143" s="669"/>
      <c r="Q143" s="453" t="str">
        <f t="shared" si="36"/>
        <v/>
      </c>
      <c r="R143" s="391"/>
      <c r="S143" s="391"/>
      <c r="T143" s="391"/>
      <c r="U143" s="391"/>
      <c r="V143" s="391"/>
      <c r="W143" s="391"/>
      <c r="X143" s="391"/>
      <c r="Y143" s="391"/>
    </row>
    <row r="144" spans="1:32" ht="27.95" customHeight="1">
      <c r="A144" s="604"/>
      <c r="B144" s="601"/>
      <c r="C144" s="601"/>
      <c r="D144" s="606"/>
      <c r="E144" s="606"/>
      <c r="F144" s="603"/>
      <c r="G144" s="603"/>
      <c r="H144" s="603"/>
      <c r="I144" s="603"/>
      <c r="J144" s="603"/>
      <c r="K144" s="603"/>
      <c r="L144" s="603"/>
      <c r="M144" s="603"/>
      <c r="N144" s="603"/>
      <c r="O144" s="603"/>
      <c r="P144" s="669"/>
      <c r="Q144" s="453" t="str">
        <f t="shared" si="36"/>
        <v/>
      </c>
      <c r="R144" s="391"/>
      <c r="S144" s="391"/>
      <c r="T144" s="391"/>
      <c r="U144" s="391"/>
      <c r="V144" s="391"/>
      <c r="W144" s="391"/>
      <c r="X144" s="391"/>
      <c r="Y144" s="391"/>
    </row>
    <row r="145" spans="1:32" ht="27.95" customHeight="1">
      <c r="A145" s="604"/>
      <c r="B145" s="601"/>
      <c r="C145" s="601"/>
      <c r="D145" s="606"/>
      <c r="E145" s="606"/>
      <c r="F145" s="603"/>
      <c r="G145" s="603"/>
      <c r="H145" s="603"/>
      <c r="I145" s="603"/>
      <c r="J145" s="603"/>
      <c r="K145" s="603"/>
      <c r="L145" s="603"/>
      <c r="M145" s="603"/>
      <c r="N145" s="603"/>
      <c r="O145" s="603"/>
      <c r="P145" s="669"/>
      <c r="Q145" s="453" t="str">
        <f t="shared" si="36"/>
        <v/>
      </c>
      <c r="R145" s="391"/>
      <c r="S145" s="391"/>
      <c r="T145" s="391"/>
      <c r="U145" s="391"/>
      <c r="V145" s="391"/>
      <c r="W145" s="391"/>
      <c r="X145" s="391"/>
      <c r="Y145" s="391"/>
    </row>
    <row r="146" spans="1:32" ht="27.95" customHeight="1">
      <c r="A146" s="604"/>
      <c r="B146" s="601"/>
      <c r="C146" s="601"/>
      <c r="D146" s="606"/>
      <c r="E146" s="606"/>
      <c r="F146" s="603"/>
      <c r="G146" s="603"/>
      <c r="H146" s="603"/>
      <c r="I146" s="603"/>
      <c r="J146" s="603"/>
      <c r="K146" s="603"/>
      <c r="L146" s="603"/>
      <c r="M146" s="603"/>
      <c r="N146" s="603"/>
      <c r="O146" s="603"/>
      <c r="P146" s="669"/>
      <c r="Q146" s="453" t="str">
        <f t="shared" si="36"/>
        <v/>
      </c>
      <c r="R146" s="391"/>
      <c r="S146" s="391"/>
      <c r="T146" s="391"/>
      <c r="U146" s="391"/>
      <c r="V146" s="391"/>
      <c r="W146" s="391"/>
      <c r="X146" s="391"/>
      <c r="Y146" s="391"/>
    </row>
    <row r="147" spans="1:32" ht="27.95" customHeight="1">
      <c r="A147" s="604"/>
      <c r="B147" s="601"/>
      <c r="C147" s="601"/>
      <c r="D147" s="606"/>
      <c r="E147" s="606"/>
      <c r="F147" s="603"/>
      <c r="G147" s="603"/>
      <c r="H147" s="603"/>
      <c r="I147" s="603"/>
      <c r="J147" s="603"/>
      <c r="K147" s="603"/>
      <c r="L147" s="603"/>
      <c r="M147" s="603"/>
      <c r="N147" s="603"/>
      <c r="O147" s="603"/>
      <c r="P147" s="669"/>
      <c r="Q147" s="453" t="str">
        <f t="shared" si="36"/>
        <v/>
      </c>
      <c r="R147" s="391"/>
      <c r="S147" s="391"/>
      <c r="T147" s="391"/>
      <c r="U147" s="391"/>
      <c r="V147" s="391"/>
      <c r="W147" s="391"/>
      <c r="X147" s="391"/>
      <c r="Y147" s="391"/>
    </row>
    <row r="148" spans="1:32" ht="27.95" customHeight="1">
      <c r="A148" s="604"/>
      <c r="B148" s="601"/>
      <c r="C148" s="601"/>
      <c r="D148" s="606"/>
      <c r="E148" s="606"/>
      <c r="F148" s="603"/>
      <c r="G148" s="603"/>
      <c r="H148" s="603"/>
      <c r="I148" s="603"/>
      <c r="J148" s="603"/>
      <c r="K148" s="603"/>
      <c r="L148" s="603"/>
      <c r="M148" s="603"/>
      <c r="N148" s="603"/>
      <c r="O148" s="603"/>
      <c r="P148" s="669"/>
      <c r="Q148" s="453" t="str">
        <f t="shared" si="36"/>
        <v/>
      </c>
      <c r="R148" s="391"/>
      <c r="S148" s="391"/>
      <c r="T148" s="391"/>
      <c r="U148" s="391"/>
      <c r="V148" s="391"/>
      <c r="W148" s="391"/>
      <c r="X148" s="391"/>
      <c r="Y148" s="391"/>
    </row>
    <row r="149" spans="1:32" ht="27.95" customHeight="1">
      <c r="A149" s="604"/>
      <c r="B149" s="601"/>
      <c r="C149" s="601"/>
      <c r="D149" s="606"/>
      <c r="E149" s="606"/>
      <c r="F149" s="603"/>
      <c r="G149" s="603"/>
      <c r="H149" s="603"/>
      <c r="I149" s="603"/>
      <c r="J149" s="603"/>
      <c r="K149" s="603"/>
      <c r="L149" s="603"/>
      <c r="M149" s="603"/>
      <c r="N149" s="603"/>
      <c r="O149" s="603"/>
      <c r="P149" s="669"/>
      <c r="Q149" s="453" t="str">
        <f t="shared" si="36"/>
        <v/>
      </c>
      <c r="R149" s="391"/>
      <c r="S149" s="391"/>
      <c r="T149" s="391"/>
      <c r="U149" s="391"/>
      <c r="V149" s="391"/>
      <c r="W149" s="391"/>
      <c r="X149" s="391"/>
      <c r="Y149" s="391"/>
    </row>
    <row r="150" spans="1:32" ht="27.95" customHeight="1">
      <c r="A150" s="604"/>
      <c r="B150" s="601"/>
      <c r="C150" s="601"/>
      <c r="D150" s="606"/>
      <c r="E150" s="606"/>
      <c r="F150" s="603"/>
      <c r="G150" s="603"/>
      <c r="H150" s="603"/>
      <c r="I150" s="603"/>
      <c r="J150" s="603"/>
      <c r="K150" s="603"/>
      <c r="L150" s="603"/>
      <c r="M150" s="603"/>
      <c r="N150" s="603"/>
      <c r="O150" s="603"/>
      <c r="P150" s="669"/>
      <c r="Q150" s="453" t="str">
        <f t="shared" si="36"/>
        <v/>
      </c>
      <c r="R150" s="391"/>
      <c r="S150" s="391"/>
      <c r="T150" s="391"/>
      <c r="U150" s="391"/>
      <c r="V150" s="391"/>
      <c r="W150" s="391"/>
      <c r="X150" s="391"/>
      <c r="Y150" s="391"/>
    </row>
    <row r="151" spans="1:32" ht="27.95" customHeight="1">
      <c r="A151" s="604"/>
      <c r="B151" s="601"/>
      <c r="C151" s="601"/>
      <c r="D151" s="606"/>
      <c r="E151" s="606"/>
      <c r="F151" s="603"/>
      <c r="G151" s="603"/>
      <c r="H151" s="603"/>
      <c r="I151" s="603"/>
      <c r="J151" s="603"/>
      <c r="K151" s="603"/>
      <c r="L151" s="603"/>
      <c r="M151" s="603"/>
      <c r="N151" s="603"/>
      <c r="O151" s="603"/>
      <c r="P151" s="669"/>
      <c r="Q151" s="453" t="str">
        <f t="shared" si="36"/>
        <v/>
      </c>
      <c r="R151" s="391"/>
      <c r="S151" s="391"/>
      <c r="T151" s="391"/>
      <c r="U151" s="391"/>
      <c r="V151" s="391"/>
      <c r="W151" s="391"/>
      <c r="X151" s="391"/>
      <c r="Y151" s="391"/>
    </row>
    <row r="152" spans="1:32" ht="27.95" customHeight="1">
      <c r="A152" s="604"/>
      <c r="B152" s="601"/>
      <c r="C152" s="601"/>
      <c r="D152" s="606"/>
      <c r="E152" s="606"/>
      <c r="F152" s="603"/>
      <c r="G152" s="603"/>
      <c r="H152" s="603"/>
      <c r="I152" s="603"/>
      <c r="J152" s="603"/>
      <c r="K152" s="603"/>
      <c r="L152" s="603"/>
      <c r="M152" s="603"/>
      <c r="N152" s="603"/>
      <c r="O152" s="603"/>
      <c r="P152" s="669"/>
      <c r="Q152" s="453" t="str">
        <f t="shared" si="36"/>
        <v/>
      </c>
      <c r="R152" s="401"/>
      <c r="S152" s="391"/>
      <c r="T152" s="391"/>
      <c r="U152" s="391"/>
      <c r="V152" s="391"/>
      <c r="W152" s="391"/>
      <c r="X152" s="391"/>
      <c r="Y152" s="402"/>
    </row>
    <row r="153" spans="1:32" ht="27.95" customHeight="1">
      <c r="A153" s="570"/>
      <c r="B153" s="652" t="s">
        <v>38</v>
      </c>
      <c r="C153" s="572"/>
      <c r="D153" s="595"/>
      <c r="E153" s="595">
        <f>SUM(E133:E152)</f>
        <v>0</v>
      </c>
      <c r="F153" s="478"/>
      <c r="G153" s="478"/>
      <c r="H153" s="478"/>
      <c r="I153" s="478"/>
      <c r="J153" s="478"/>
      <c r="K153" s="478"/>
      <c r="L153" s="478"/>
      <c r="M153" s="478"/>
      <c r="N153" s="478"/>
      <c r="O153" s="478"/>
      <c r="P153" s="670"/>
      <c r="Q153" s="453" t="str">
        <f t="shared" si="36"/>
        <v/>
      </c>
    </row>
    <row r="154" spans="1:32" ht="27" customHeight="1">
      <c r="A154" s="604"/>
      <c r="B154" s="601"/>
      <c r="C154" s="601"/>
      <c r="D154" s="606"/>
      <c r="E154" s="606"/>
      <c r="F154" s="603"/>
      <c r="G154" s="603"/>
      <c r="H154" s="603"/>
      <c r="I154" s="603"/>
      <c r="J154" s="603"/>
      <c r="K154" s="603"/>
      <c r="L154" s="603"/>
      <c r="M154" s="603"/>
      <c r="N154" s="603"/>
      <c r="O154" s="603"/>
      <c r="P154" s="669"/>
      <c r="Q154" s="453" t="str">
        <f t="shared" si="36"/>
        <v/>
      </c>
      <c r="R154" s="401"/>
      <c r="S154" s="391"/>
      <c r="T154" s="391"/>
      <c r="U154" s="391"/>
      <c r="V154" s="391"/>
      <c r="W154" s="391"/>
      <c r="X154" s="391"/>
      <c r="Y154" s="402"/>
    </row>
    <row r="155" spans="1:32" ht="27" customHeight="1">
      <c r="A155" s="604"/>
      <c r="B155" s="601"/>
      <c r="C155" s="601"/>
      <c r="D155" s="606"/>
      <c r="E155" s="606"/>
      <c r="F155" s="603"/>
      <c r="G155" s="603"/>
      <c r="H155" s="603"/>
      <c r="I155" s="603"/>
      <c r="J155" s="603"/>
      <c r="K155" s="603"/>
      <c r="L155" s="603"/>
      <c r="M155" s="603"/>
      <c r="N155" s="603"/>
      <c r="O155" s="603"/>
      <c r="P155" s="669"/>
      <c r="Q155" s="453" t="str">
        <f t="shared" si="36"/>
        <v/>
      </c>
      <c r="R155" s="401"/>
      <c r="S155" s="391"/>
      <c r="T155" s="391"/>
      <c r="U155" s="391"/>
      <c r="V155" s="391"/>
      <c r="W155" s="391"/>
      <c r="X155" s="391"/>
      <c r="Y155" s="402"/>
    </row>
    <row r="156" spans="1:32" ht="27" customHeight="1">
      <c r="A156" s="604"/>
      <c r="B156" s="601"/>
      <c r="C156" s="601"/>
      <c r="D156" s="606"/>
      <c r="E156" s="606"/>
      <c r="F156" s="603"/>
      <c r="G156" s="603"/>
      <c r="H156" s="603"/>
      <c r="I156" s="603"/>
      <c r="J156" s="603"/>
      <c r="K156" s="603"/>
      <c r="L156" s="603"/>
      <c r="M156" s="603"/>
      <c r="N156" s="603"/>
      <c r="O156" s="603"/>
      <c r="P156" s="669"/>
      <c r="Q156" s="453" t="str">
        <f t="shared" si="36"/>
        <v/>
      </c>
      <c r="R156" s="401"/>
      <c r="S156" s="391"/>
      <c r="T156" s="391"/>
      <c r="U156" s="391"/>
      <c r="V156" s="391"/>
      <c r="W156" s="391"/>
      <c r="X156" s="391"/>
      <c r="Y156" s="402"/>
    </row>
    <row r="157" spans="1:32" ht="27" customHeight="1">
      <c r="A157" s="604"/>
      <c r="B157" s="601"/>
      <c r="C157" s="601"/>
      <c r="D157" s="606"/>
      <c r="E157" s="606"/>
      <c r="F157" s="603"/>
      <c r="G157" s="603"/>
      <c r="H157" s="603"/>
      <c r="I157" s="603"/>
      <c r="J157" s="603"/>
      <c r="K157" s="603"/>
      <c r="L157" s="603"/>
      <c r="M157" s="603"/>
      <c r="N157" s="603"/>
      <c r="O157" s="603"/>
      <c r="P157" s="669"/>
      <c r="Q157" s="453" t="str">
        <f t="shared" si="36"/>
        <v/>
      </c>
      <c r="R157" s="391"/>
      <c r="S157" s="391"/>
      <c r="T157" s="391"/>
      <c r="U157" s="391"/>
      <c r="V157" s="391"/>
      <c r="W157" s="391"/>
      <c r="X157" s="391"/>
      <c r="Y157" s="411"/>
      <c r="Z157" s="391"/>
      <c r="AA157" s="391"/>
      <c r="AB157" s="391"/>
    </row>
    <row r="158" spans="1:32" ht="27" customHeight="1">
      <c r="A158" s="604"/>
      <c r="B158" s="601"/>
      <c r="C158" s="601"/>
      <c r="D158" s="606"/>
      <c r="E158" s="606"/>
      <c r="F158" s="603"/>
      <c r="G158" s="603"/>
      <c r="H158" s="603"/>
      <c r="I158" s="603"/>
      <c r="J158" s="603"/>
      <c r="K158" s="603"/>
      <c r="L158" s="603"/>
      <c r="M158" s="603"/>
      <c r="N158" s="603"/>
      <c r="O158" s="603"/>
      <c r="P158" s="669"/>
      <c r="Q158" s="453" t="str">
        <f t="shared" si="36"/>
        <v/>
      </c>
      <c r="R158" s="401"/>
      <c r="S158" s="391"/>
      <c r="T158" s="391"/>
      <c r="U158" s="391"/>
      <c r="V158" s="391"/>
      <c r="W158" s="391"/>
      <c r="X158" s="391"/>
      <c r="Y158" s="411"/>
      <c r="Z158" s="391"/>
      <c r="AA158" s="391"/>
      <c r="AB158" s="391"/>
    </row>
    <row r="159" spans="1:32" ht="27" customHeight="1">
      <c r="A159" s="604"/>
      <c r="B159" s="601"/>
      <c r="C159" s="601"/>
      <c r="D159" s="606"/>
      <c r="E159" s="606"/>
      <c r="F159" s="603"/>
      <c r="G159" s="603"/>
      <c r="H159" s="603"/>
      <c r="I159" s="603"/>
      <c r="J159" s="603"/>
      <c r="K159" s="603"/>
      <c r="L159" s="603"/>
      <c r="M159" s="603"/>
      <c r="N159" s="603"/>
      <c r="O159" s="603"/>
      <c r="P159" s="669"/>
      <c r="Q159" s="453" t="str">
        <f t="shared" si="36"/>
        <v/>
      </c>
      <c r="R159" s="413"/>
      <c r="S159" s="413"/>
      <c r="T159" s="413"/>
      <c r="U159" s="413"/>
      <c r="V159" s="413"/>
      <c r="W159" s="413"/>
      <c r="X159" s="413"/>
      <c r="Y159" s="413"/>
      <c r="Z159" s="414"/>
      <c r="AA159" s="414"/>
      <c r="AB159" s="414"/>
      <c r="AC159" s="414"/>
      <c r="AD159" s="414"/>
      <c r="AE159" s="414"/>
      <c r="AF159" s="414"/>
    </row>
    <row r="160" spans="1:32" ht="27" customHeight="1">
      <c r="A160" s="604"/>
      <c r="B160" s="601"/>
      <c r="C160" s="601"/>
      <c r="D160" s="606"/>
      <c r="E160" s="606"/>
      <c r="F160" s="603"/>
      <c r="G160" s="603"/>
      <c r="H160" s="603"/>
      <c r="I160" s="603"/>
      <c r="J160" s="603"/>
      <c r="K160" s="603"/>
      <c r="L160" s="603"/>
      <c r="M160" s="603"/>
      <c r="N160" s="603"/>
      <c r="O160" s="603"/>
      <c r="P160" s="669"/>
      <c r="Q160" s="453" t="str">
        <f t="shared" si="36"/>
        <v/>
      </c>
      <c r="R160" s="391"/>
      <c r="S160" s="391"/>
      <c r="T160" s="391"/>
      <c r="U160" s="391"/>
      <c r="V160" s="391"/>
      <c r="W160" s="391"/>
      <c r="X160" s="391"/>
      <c r="Y160" s="391"/>
    </row>
    <row r="161" spans="1:32" ht="27" customHeight="1">
      <c r="A161" s="604"/>
      <c r="B161" s="601"/>
      <c r="C161" s="601"/>
      <c r="D161" s="606"/>
      <c r="E161" s="606"/>
      <c r="F161" s="603"/>
      <c r="G161" s="603"/>
      <c r="H161" s="603"/>
      <c r="I161" s="603"/>
      <c r="J161" s="603"/>
      <c r="K161" s="603"/>
      <c r="L161" s="603"/>
      <c r="M161" s="603"/>
      <c r="N161" s="603"/>
      <c r="O161" s="603"/>
      <c r="P161" s="669"/>
      <c r="Q161" s="453" t="str">
        <f t="shared" si="36"/>
        <v/>
      </c>
      <c r="R161" s="391"/>
      <c r="S161" s="391"/>
      <c r="T161" s="391"/>
      <c r="U161" s="391"/>
      <c r="V161" s="391"/>
      <c r="W161" s="391"/>
      <c r="X161" s="391"/>
      <c r="Y161" s="391"/>
    </row>
    <row r="162" spans="1:32" ht="27" customHeight="1">
      <c r="A162" s="604"/>
      <c r="B162" s="601"/>
      <c r="C162" s="601"/>
      <c r="D162" s="606"/>
      <c r="E162" s="606"/>
      <c r="F162" s="603"/>
      <c r="G162" s="603"/>
      <c r="H162" s="603"/>
      <c r="I162" s="603"/>
      <c r="J162" s="603"/>
      <c r="K162" s="603"/>
      <c r="L162" s="603"/>
      <c r="M162" s="603"/>
      <c r="N162" s="603"/>
      <c r="O162" s="603"/>
      <c r="P162" s="669"/>
      <c r="Q162" s="453" t="str">
        <f t="shared" si="36"/>
        <v/>
      </c>
      <c r="R162" s="391"/>
      <c r="S162" s="391"/>
      <c r="T162" s="391"/>
      <c r="U162" s="391"/>
      <c r="V162" s="391"/>
      <c r="W162" s="391"/>
      <c r="X162" s="391"/>
      <c r="Y162" s="391"/>
    </row>
    <row r="163" spans="1:32" ht="27" customHeight="1">
      <c r="A163" s="604"/>
      <c r="B163" s="601"/>
      <c r="C163" s="601"/>
      <c r="D163" s="606"/>
      <c r="E163" s="606"/>
      <c r="F163" s="603"/>
      <c r="G163" s="603"/>
      <c r="H163" s="603"/>
      <c r="I163" s="603"/>
      <c r="J163" s="603"/>
      <c r="K163" s="603"/>
      <c r="L163" s="603"/>
      <c r="M163" s="603"/>
      <c r="N163" s="603"/>
      <c r="O163" s="603"/>
      <c r="P163" s="669"/>
      <c r="Q163" s="453" t="str">
        <f t="shared" si="36"/>
        <v/>
      </c>
      <c r="R163" s="391"/>
      <c r="S163" s="391"/>
      <c r="T163" s="391"/>
      <c r="U163" s="391"/>
      <c r="V163" s="391"/>
      <c r="W163" s="391"/>
      <c r="X163" s="391"/>
      <c r="Y163" s="391"/>
    </row>
    <row r="164" spans="1:32" ht="27" customHeight="1">
      <c r="A164" s="604"/>
      <c r="B164" s="601"/>
      <c r="C164" s="601"/>
      <c r="D164" s="606"/>
      <c r="E164" s="606"/>
      <c r="F164" s="603"/>
      <c r="G164" s="603"/>
      <c r="H164" s="603"/>
      <c r="I164" s="603"/>
      <c r="J164" s="603"/>
      <c r="K164" s="603"/>
      <c r="L164" s="603"/>
      <c r="M164" s="603"/>
      <c r="N164" s="603"/>
      <c r="O164" s="603"/>
      <c r="P164" s="669"/>
      <c r="Q164" s="453" t="str">
        <f t="shared" si="36"/>
        <v/>
      </c>
      <c r="R164" s="391"/>
      <c r="S164" s="391"/>
      <c r="T164" s="391"/>
      <c r="U164" s="391"/>
      <c r="V164" s="391"/>
      <c r="W164" s="391"/>
      <c r="X164" s="391"/>
      <c r="Y164" s="391"/>
    </row>
    <row r="165" spans="1:32" ht="27" customHeight="1">
      <c r="A165" s="604"/>
      <c r="B165" s="601"/>
      <c r="C165" s="601"/>
      <c r="D165" s="606"/>
      <c r="E165" s="606"/>
      <c r="F165" s="603"/>
      <c r="G165" s="603"/>
      <c r="H165" s="603"/>
      <c r="I165" s="603"/>
      <c r="J165" s="603"/>
      <c r="K165" s="603"/>
      <c r="L165" s="603"/>
      <c r="M165" s="603"/>
      <c r="N165" s="603"/>
      <c r="O165" s="603"/>
      <c r="P165" s="669"/>
      <c r="Q165" s="453" t="str">
        <f t="shared" si="36"/>
        <v/>
      </c>
      <c r="R165" s="391"/>
      <c r="S165" s="391"/>
      <c r="T165" s="391"/>
      <c r="U165" s="391"/>
      <c r="V165" s="391"/>
      <c r="W165" s="391"/>
      <c r="X165" s="391"/>
      <c r="Y165" s="391"/>
    </row>
    <row r="166" spans="1:32" ht="27" customHeight="1">
      <c r="A166" s="604"/>
      <c r="B166" s="601"/>
      <c r="C166" s="601"/>
      <c r="D166" s="606"/>
      <c r="E166" s="606"/>
      <c r="F166" s="603"/>
      <c r="G166" s="603"/>
      <c r="H166" s="603"/>
      <c r="I166" s="603"/>
      <c r="J166" s="603"/>
      <c r="K166" s="603"/>
      <c r="L166" s="603"/>
      <c r="M166" s="603"/>
      <c r="N166" s="603"/>
      <c r="O166" s="603"/>
      <c r="P166" s="669"/>
      <c r="Q166" s="453" t="str">
        <f t="shared" si="36"/>
        <v/>
      </c>
      <c r="R166" s="391"/>
      <c r="S166" s="391"/>
      <c r="T166" s="391"/>
      <c r="U166" s="391"/>
      <c r="V166" s="391"/>
      <c r="W166" s="391"/>
      <c r="X166" s="391"/>
      <c r="Y166" s="391"/>
    </row>
    <row r="167" spans="1:32" ht="27" customHeight="1">
      <c r="A167" s="604"/>
      <c r="B167" s="601"/>
      <c r="C167" s="601"/>
      <c r="D167" s="606"/>
      <c r="E167" s="606"/>
      <c r="F167" s="603"/>
      <c r="G167" s="603"/>
      <c r="H167" s="603"/>
      <c r="I167" s="603"/>
      <c r="J167" s="603"/>
      <c r="K167" s="603"/>
      <c r="L167" s="603"/>
      <c r="M167" s="603"/>
      <c r="N167" s="603"/>
      <c r="O167" s="603"/>
      <c r="P167" s="669"/>
      <c r="Q167" s="453" t="str">
        <f t="shared" si="36"/>
        <v/>
      </c>
      <c r="R167" s="391"/>
      <c r="S167" s="391"/>
      <c r="T167" s="391"/>
      <c r="U167" s="391"/>
      <c r="V167" s="391"/>
      <c r="W167" s="391"/>
      <c r="X167" s="391"/>
      <c r="Y167" s="391"/>
    </row>
    <row r="168" spans="1:32" ht="27" customHeight="1">
      <c r="A168" s="604"/>
      <c r="B168" s="601"/>
      <c r="C168" s="601"/>
      <c r="D168" s="606"/>
      <c r="E168" s="606"/>
      <c r="F168" s="603"/>
      <c r="G168" s="603"/>
      <c r="H168" s="603"/>
      <c r="I168" s="603"/>
      <c r="J168" s="603"/>
      <c r="K168" s="603"/>
      <c r="L168" s="603"/>
      <c r="M168" s="603"/>
      <c r="N168" s="603"/>
      <c r="O168" s="603"/>
      <c r="P168" s="669"/>
      <c r="Q168" s="453" t="str">
        <f t="shared" si="36"/>
        <v/>
      </c>
      <c r="R168" s="391"/>
      <c r="S168" s="391"/>
      <c r="T168" s="391"/>
      <c r="U168" s="391"/>
      <c r="V168" s="391"/>
      <c r="W168" s="391"/>
      <c r="X168" s="391"/>
      <c r="Y168" s="391"/>
    </row>
    <row r="169" spans="1:32" ht="27" customHeight="1">
      <c r="A169" s="604"/>
      <c r="B169" s="601"/>
      <c r="C169" s="601"/>
      <c r="D169" s="606"/>
      <c r="E169" s="606"/>
      <c r="F169" s="603"/>
      <c r="G169" s="603"/>
      <c r="H169" s="603"/>
      <c r="I169" s="603"/>
      <c r="J169" s="603"/>
      <c r="K169" s="603"/>
      <c r="L169" s="603"/>
      <c r="M169" s="603"/>
      <c r="N169" s="603"/>
      <c r="O169" s="603"/>
      <c r="P169" s="669"/>
      <c r="Q169" s="607" t="str">
        <f t="shared" si="36"/>
        <v/>
      </c>
      <c r="R169" s="391"/>
      <c r="S169" s="391"/>
      <c r="T169" s="391"/>
      <c r="U169" s="391"/>
      <c r="V169" s="391"/>
      <c r="W169" s="391"/>
      <c r="X169" s="391"/>
      <c r="Y169" s="391"/>
    </row>
    <row r="170" spans="1:32" ht="27" customHeight="1">
      <c r="A170" s="604"/>
      <c r="B170" s="601"/>
      <c r="C170" s="601"/>
      <c r="D170" s="606"/>
      <c r="E170" s="606"/>
      <c r="F170" s="603"/>
      <c r="G170" s="603"/>
      <c r="H170" s="603"/>
      <c r="I170" s="603"/>
      <c r="J170" s="603"/>
      <c r="K170" s="603"/>
      <c r="L170" s="603"/>
      <c r="M170" s="603"/>
      <c r="N170" s="603"/>
      <c r="O170" s="603"/>
      <c r="P170" s="669"/>
      <c r="Q170" s="453" t="str">
        <f t="shared" si="36"/>
        <v/>
      </c>
      <c r="R170" s="417"/>
      <c r="S170" s="417"/>
      <c r="T170" s="417"/>
      <c r="U170" s="417"/>
      <c r="V170" s="417"/>
      <c r="W170" s="417"/>
      <c r="X170" s="417"/>
      <c r="Y170" s="417"/>
      <c r="Z170" s="418"/>
      <c r="AA170" s="418"/>
      <c r="AB170" s="418"/>
      <c r="AC170" s="418"/>
      <c r="AD170" s="418"/>
      <c r="AE170" s="418"/>
      <c r="AF170" s="418"/>
    </row>
    <row r="171" spans="1:32" ht="27" customHeight="1">
      <c r="A171" s="604"/>
      <c r="B171" s="601"/>
      <c r="C171" s="601"/>
      <c r="D171" s="606"/>
      <c r="E171" s="606"/>
      <c r="F171" s="603"/>
      <c r="G171" s="603"/>
      <c r="H171" s="603"/>
      <c r="I171" s="603"/>
      <c r="J171" s="603"/>
      <c r="K171" s="603"/>
      <c r="L171" s="603"/>
      <c r="M171" s="603"/>
      <c r="N171" s="603"/>
      <c r="O171" s="603"/>
      <c r="P171" s="669"/>
      <c r="Q171" s="453" t="str">
        <f t="shared" si="36"/>
        <v/>
      </c>
      <c r="R171" s="391"/>
      <c r="S171" s="391"/>
      <c r="T171" s="391"/>
      <c r="U171" s="391"/>
      <c r="V171" s="391"/>
      <c r="W171" s="391"/>
      <c r="X171" s="391"/>
      <c r="Y171" s="391"/>
    </row>
    <row r="172" spans="1:32" ht="27" customHeight="1">
      <c r="A172" s="604"/>
      <c r="B172" s="601"/>
      <c r="C172" s="601"/>
      <c r="D172" s="606"/>
      <c r="E172" s="606"/>
      <c r="F172" s="603"/>
      <c r="G172" s="603"/>
      <c r="H172" s="603"/>
      <c r="I172" s="603"/>
      <c r="J172" s="603"/>
      <c r="K172" s="603"/>
      <c r="L172" s="603"/>
      <c r="M172" s="603"/>
      <c r="N172" s="603"/>
      <c r="O172" s="603"/>
      <c r="P172" s="669"/>
      <c r="Q172" s="453" t="str">
        <f t="shared" si="36"/>
        <v/>
      </c>
      <c r="R172" s="391"/>
      <c r="S172" s="391"/>
      <c r="T172" s="391"/>
      <c r="U172" s="391"/>
      <c r="V172" s="391"/>
      <c r="W172" s="391"/>
      <c r="X172" s="391"/>
      <c r="Y172" s="391"/>
    </row>
    <row r="173" spans="1:32" ht="27" customHeight="1">
      <c r="A173" s="604"/>
      <c r="B173" s="601"/>
      <c r="C173" s="601"/>
      <c r="D173" s="606"/>
      <c r="E173" s="606"/>
      <c r="F173" s="603"/>
      <c r="G173" s="603"/>
      <c r="H173" s="603"/>
      <c r="I173" s="603"/>
      <c r="J173" s="603"/>
      <c r="K173" s="603"/>
      <c r="L173" s="603"/>
      <c r="M173" s="603"/>
      <c r="N173" s="603"/>
      <c r="O173" s="603"/>
      <c r="P173" s="669"/>
      <c r="Q173" s="453" t="str">
        <f t="shared" si="36"/>
        <v/>
      </c>
      <c r="R173" s="391"/>
      <c r="S173" s="391"/>
      <c r="T173" s="391"/>
      <c r="U173" s="391"/>
      <c r="V173" s="391"/>
      <c r="W173" s="391"/>
      <c r="X173" s="391"/>
      <c r="Y173" s="391"/>
    </row>
    <row r="174" spans="1:32" ht="27" customHeight="1">
      <c r="A174" s="570"/>
      <c r="B174" s="652" t="s">
        <v>38</v>
      </c>
      <c r="C174" s="572"/>
      <c r="D174" s="595"/>
      <c r="E174" s="595">
        <f>SUM(E154:E173)</f>
        <v>0</v>
      </c>
      <c r="F174" s="478"/>
      <c r="G174" s="478"/>
      <c r="H174" s="478"/>
      <c r="I174" s="478"/>
      <c r="J174" s="478"/>
      <c r="K174" s="478"/>
      <c r="L174" s="478"/>
      <c r="M174" s="478"/>
      <c r="N174" s="478"/>
      <c r="O174" s="478"/>
      <c r="P174" s="670"/>
      <c r="Q174" s="453" t="str">
        <f t="shared" si="36"/>
        <v/>
      </c>
    </row>
    <row r="175" spans="1:32" ht="27" customHeight="1">
      <c r="A175" s="604"/>
      <c r="B175" s="601"/>
      <c r="C175" s="601"/>
      <c r="D175" s="606"/>
      <c r="E175" s="606"/>
      <c r="F175" s="603"/>
      <c r="G175" s="603"/>
      <c r="H175" s="603"/>
      <c r="I175" s="603"/>
      <c r="J175" s="603"/>
      <c r="K175" s="603"/>
      <c r="L175" s="603"/>
      <c r="M175" s="603"/>
      <c r="N175" s="603"/>
      <c r="O175" s="603"/>
      <c r="P175" s="669"/>
      <c r="Q175" s="453" t="str">
        <f t="shared" si="36"/>
        <v/>
      </c>
      <c r="R175" s="401"/>
      <c r="S175" s="391"/>
      <c r="T175" s="391"/>
      <c r="U175" s="391"/>
      <c r="V175" s="391"/>
      <c r="W175" s="391"/>
      <c r="X175" s="391"/>
      <c r="Y175" s="402"/>
    </row>
    <row r="176" spans="1:32" ht="27" customHeight="1">
      <c r="A176" s="604"/>
      <c r="B176" s="601"/>
      <c r="C176" s="601"/>
      <c r="D176" s="606"/>
      <c r="E176" s="606"/>
      <c r="F176" s="603"/>
      <c r="G176" s="603"/>
      <c r="H176" s="603"/>
      <c r="I176" s="603"/>
      <c r="J176" s="603"/>
      <c r="K176" s="603"/>
      <c r="L176" s="603"/>
      <c r="M176" s="603"/>
      <c r="N176" s="603"/>
      <c r="O176" s="603"/>
      <c r="P176" s="669"/>
      <c r="Q176" s="453" t="str">
        <f t="shared" si="36"/>
        <v/>
      </c>
      <c r="R176" s="401"/>
      <c r="S176" s="391"/>
      <c r="T176" s="391"/>
      <c r="U176" s="391"/>
      <c r="V176" s="391"/>
      <c r="W176" s="391"/>
      <c r="X176" s="391"/>
      <c r="Y176" s="402"/>
    </row>
    <row r="177" spans="1:25" ht="27" customHeight="1">
      <c r="A177" s="604"/>
      <c r="B177" s="601"/>
      <c r="C177" s="601"/>
      <c r="D177" s="606"/>
      <c r="E177" s="606"/>
      <c r="F177" s="603"/>
      <c r="G177" s="603"/>
      <c r="H177" s="603"/>
      <c r="I177" s="603"/>
      <c r="J177" s="603"/>
      <c r="K177" s="603"/>
      <c r="L177" s="603"/>
      <c r="M177" s="603"/>
      <c r="N177" s="603"/>
      <c r="O177" s="603"/>
      <c r="P177" s="669"/>
      <c r="Q177" s="453" t="str">
        <f t="shared" si="36"/>
        <v/>
      </c>
      <c r="R177" s="401"/>
      <c r="S177" s="391"/>
      <c r="T177" s="391"/>
      <c r="U177" s="391"/>
      <c r="V177" s="391"/>
      <c r="W177" s="391"/>
      <c r="X177" s="391"/>
      <c r="Y177" s="402"/>
    </row>
    <row r="178" spans="1:25" ht="27" customHeight="1">
      <c r="A178" s="604"/>
      <c r="B178" s="601"/>
      <c r="C178" s="601"/>
      <c r="D178" s="606"/>
      <c r="E178" s="606"/>
      <c r="F178" s="603"/>
      <c r="G178" s="603"/>
      <c r="H178" s="603"/>
      <c r="I178" s="603"/>
      <c r="J178" s="603"/>
      <c r="K178" s="603"/>
      <c r="L178" s="603"/>
      <c r="M178" s="603"/>
      <c r="N178" s="603"/>
      <c r="O178" s="603"/>
      <c r="P178" s="669"/>
      <c r="Q178" s="453" t="str">
        <f t="shared" si="36"/>
        <v/>
      </c>
    </row>
    <row r="179" spans="1:25" ht="27" customHeight="1">
      <c r="A179" s="604"/>
      <c r="B179" s="601"/>
      <c r="C179" s="601"/>
      <c r="D179" s="606"/>
      <c r="E179" s="606"/>
      <c r="F179" s="603"/>
      <c r="G179" s="603"/>
      <c r="H179" s="603"/>
      <c r="I179" s="603"/>
      <c r="J179" s="603"/>
      <c r="K179" s="603"/>
      <c r="L179" s="603"/>
      <c r="M179" s="603"/>
      <c r="N179" s="603"/>
      <c r="O179" s="603"/>
      <c r="P179" s="669"/>
      <c r="Q179" s="453" t="str">
        <f t="shared" si="36"/>
        <v/>
      </c>
    </row>
    <row r="180" spans="1:25" ht="27" customHeight="1">
      <c r="A180" s="604"/>
      <c r="B180" s="601"/>
      <c r="C180" s="601"/>
      <c r="D180" s="606"/>
      <c r="E180" s="606"/>
      <c r="F180" s="603"/>
      <c r="G180" s="603"/>
      <c r="H180" s="603"/>
      <c r="I180" s="603"/>
      <c r="J180" s="603"/>
      <c r="K180" s="603"/>
      <c r="L180" s="603"/>
      <c r="M180" s="603"/>
      <c r="N180" s="603"/>
      <c r="O180" s="603"/>
      <c r="P180" s="669"/>
      <c r="Q180" s="453" t="str">
        <f t="shared" si="36"/>
        <v/>
      </c>
    </row>
    <row r="181" spans="1:25" ht="27" customHeight="1">
      <c r="A181" s="604"/>
      <c r="B181" s="601"/>
      <c r="C181" s="601"/>
      <c r="D181" s="606"/>
      <c r="E181" s="606"/>
      <c r="F181" s="603"/>
      <c r="G181" s="603"/>
      <c r="H181" s="603"/>
      <c r="I181" s="603"/>
      <c r="J181" s="603"/>
      <c r="K181" s="603"/>
      <c r="L181" s="603"/>
      <c r="M181" s="603"/>
      <c r="N181" s="603"/>
      <c r="O181" s="603"/>
      <c r="P181" s="669"/>
      <c r="Q181" s="453" t="str">
        <f t="shared" si="36"/>
        <v/>
      </c>
    </row>
    <row r="182" spans="1:25" ht="27" customHeight="1">
      <c r="A182" s="604"/>
      <c r="B182" s="601"/>
      <c r="C182" s="601"/>
      <c r="D182" s="606"/>
      <c r="E182" s="606"/>
      <c r="F182" s="603"/>
      <c r="G182" s="603"/>
      <c r="H182" s="603"/>
      <c r="I182" s="603"/>
      <c r="J182" s="603"/>
      <c r="K182" s="603"/>
      <c r="L182" s="603"/>
      <c r="M182" s="603"/>
      <c r="N182" s="603"/>
      <c r="O182" s="603"/>
      <c r="P182" s="669"/>
      <c r="Q182" s="453" t="str">
        <f t="shared" si="36"/>
        <v/>
      </c>
    </row>
    <row r="183" spans="1:25" ht="27" customHeight="1">
      <c r="A183" s="604"/>
      <c r="B183" s="601"/>
      <c r="C183" s="601"/>
      <c r="D183" s="606"/>
      <c r="E183" s="606"/>
      <c r="F183" s="603"/>
      <c r="G183" s="603"/>
      <c r="H183" s="603"/>
      <c r="I183" s="603"/>
      <c r="J183" s="603"/>
      <c r="K183" s="603"/>
      <c r="L183" s="603"/>
      <c r="M183" s="603"/>
      <c r="N183" s="603"/>
      <c r="O183" s="603"/>
      <c r="P183" s="669"/>
      <c r="Q183" s="453" t="str">
        <f t="shared" si="36"/>
        <v/>
      </c>
    </row>
    <row r="184" spans="1:25" ht="27" customHeight="1">
      <c r="A184" s="604"/>
      <c r="B184" s="601"/>
      <c r="C184" s="601"/>
      <c r="D184" s="606"/>
      <c r="E184" s="606"/>
      <c r="F184" s="603"/>
      <c r="G184" s="603"/>
      <c r="H184" s="603"/>
      <c r="I184" s="603"/>
      <c r="J184" s="603"/>
      <c r="K184" s="603"/>
      <c r="L184" s="603"/>
      <c r="M184" s="603"/>
      <c r="N184" s="603"/>
      <c r="O184" s="603"/>
      <c r="P184" s="669"/>
      <c r="Q184" s="453" t="str">
        <f t="shared" si="36"/>
        <v/>
      </c>
    </row>
    <row r="185" spans="1:25" ht="27" customHeight="1">
      <c r="A185" s="604"/>
      <c r="B185" s="601"/>
      <c r="C185" s="601"/>
      <c r="D185" s="606"/>
      <c r="E185" s="606"/>
      <c r="F185" s="603"/>
      <c r="G185" s="603"/>
      <c r="H185" s="603"/>
      <c r="I185" s="603"/>
      <c r="J185" s="603"/>
      <c r="K185" s="603"/>
      <c r="L185" s="603"/>
      <c r="M185" s="603"/>
      <c r="N185" s="603"/>
      <c r="O185" s="603"/>
      <c r="P185" s="669"/>
      <c r="Q185" s="453" t="str">
        <f t="shared" si="36"/>
        <v/>
      </c>
    </row>
    <row r="186" spans="1:25" ht="27" customHeight="1">
      <c r="A186" s="604"/>
      <c r="B186" s="601"/>
      <c r="C186" s="601"/>
      <c r="D186" s="606"/>
      <c r="E186" s="606"/>
      <c r="F186" s="603"/>
      <c r="G186" s="603"/>
      <c r="H186" s="603"/>
      <c r="I186" s="603"/>
      <c r="J186" s="603"/>
      <c r="K186" s="603"/>
      <c r="L186" s="603"/>
      <c r="M186" s="603"/>
      <c r="N186" s="603"/>
      <c r="O186" s="603"/>
      <c r="P186" s="669"/>
      <c r="Q186" s="453" t="str">
        <f t="shared" si="36"/>
        <v/>
      </c>
    </row>
    <row r="187" spans="1:25" ht="27" customHeight="1">
      <c r="A187" s="604"/>
      <c r="B187" s="601"/>
      <c r="C187" s="601"/>
      <c r="D187" s="606"/>
      <c r="E187" s="606"/>
      <c r="F187" s="603"/>
      <c r="G187" s="603"/>
      <c r="H187" s="603"/>
      <c r="I187" s="603"/>
      <c r="J187" s="603"/>
      <c r="K187" s="603"/>
      <c r="L187" s="603"/>
      <c r="M187" s="603"/>
      <c r="N187" s="603"/>
      <c r="O187" s="603"/>
      <c r="P187" s="669"/>
      <c r="Q187" s="453" t="str">
        <f t="shared" si="36"/>
        <v/>
      </c>
    </row>
    <row r="188" spans="1:25" ht="27" customHeight="1">
      <c r="A188" s="604"/>
      <c r="B188" s="601"/>
      <c r="C188" s="601"/>
      <c r="D188" s="606"/>
      <c r="E188" s="606"/>
      <c r="F188" s="603"/>
      <c r="G188" s="603"/>
      <c r="H188" s="603"/>
      <c r="I188" s="603"/>
      <c r="J188" s="603"/>
      <c r="K188" s="603"/>
      <c r="L188" s="603"/>
      <c r="M188" s="603"/>
      <c r="N188" s="603"/>
      <c r="O188" s="603"/>
      <c r="P188" s="669"/>
      <c r="Q188" s="453" t="str">
        <f t="shared" si="36"/>
        <v/>
      </c>
    </row>
    <row r="189" spans="1:25" ht="27" customHeight="1">
      <c r="A189" s="604"/>
      <c r="B189" s="601"/>
      <c r="C189" s="601"/>
      <c r="D189" s="606"/>
      <c r="E189" s="606"/>
      <c r="F189" s="603"/>
      <c r="G189" s="603"/>
      <c r="H189" s="603"/>
      <c r="I189" s="603"/>
      <c r="J189" s="603"/>
      <c r="K189" s="603"/>
      <c r="L189" s="603"/>
      <c r="M189" s="603"/>
      <c r="N189" s="603"/>
      <c r="O189" s="603"/>
      <c r="P189" s="669"/>
      <c r="Q189" s="453" t="str">
        <f t="shared" si="36"/>
        <v/>
      </c>
    </row>
    <row r="190" spans="1:25" ht="27" customHeight="1">
      <c r="A190" s="604"/>
      <c r="B190" s="601"/>
      <c r="C190" s="601"/>
      <c r="D190" s="606"/>
      <c r="E190" s="606"/>
      <c r="F190" s="603"/>
      <c r="G190" s="603"/>
      <c r="H190" s="603"/>
      <c r="I190" s="603"/>
      <c r="J190" s="603"/>
      <c r="K190" s="603"/>
      <c r="L190" s="603"/>
      <c r="M190" s="603"/>
      <c r="N190" s="603"/>
      <c r="O190" s="603"/>
      <c r="P190" s="669"/>
      <c r="Q190" s="453" t="str">
        <f t="shared" si="36"/>
        <v/>
      </c>
    </row>
    <row r="191" spans="1:25" ht="27" customHeight="1">
      <c r="A191" s="604"/>
      <c r="B191" s="601"/>
      <c r="C191" s="601"/>
      <c r="D191" s="606"/>
      <c r="E191" s="606"/>
      <c r="F191" s="603"/>
      <c r="G191" s="603"/>
      <c r="H191" s="603"/>
      <c r="I191" s="603"/>
      <c r="J191" s="603"/>
      <c r="K191" s="603"/>
      <c r="L191" s="603"/>
      <c r="M191" s="603"/>
      <c r="N191" s="603"/>
      <c r="O191" s="603"/>
      <c r="P191" s="669"/>
      <c r="Q191" s="453" t="str">
        <f t="shared" si="36"/>
        <v/>
      </c>
    </row>
    <row r="192" spans="1:25" ht="27" customHeight="1">
      <c r="A192" s="604"/>
      <c r="B192" s="601"/>
      <c r="C192" s="601"/>
      <c r="D192" s="606"/>
      <c r="E192" s="606"/>
      <c r="F192" s="603"/>
      <c r="G192" s="603"/>
      <c r="H192" s="603"/>
      <c r="I192" s="603"/>
      <c r="J192" s="603"/>
      <c r="K192" s="603"/>
      <c r="L192" s="603"/>
      <c r="M192" s="603"/>
      <c r="N192" s="603"/>
      <c r="O192" s="603"/>
      <c r="P192" s="669"/>
      <c r="Q192" s="453" t="str">
        <f t="shared" si="36"/>
        <v/>
      </c>
    </row>
    <row r="193" spans="1:17" ht="27" customHeight="1">
      <c r="A193" s="604"/>
      <c r="B193" s="601"/>
      <c r="C193" s="601"/>
      <c r="D193" s="606"/>
      <c r="E193" s="606"/>
      <c r="F193" s="603"/>
      <c r="G193" s="603"/>
      <c r="H193" s="603"/>
      <c r="I193" s="603"/>
      <c r="J193" s="603"/>
      <c r="K193" s="603"/>
      <c r="L193" s="603"/>
      <c r="M193" s="603"/>
      <c r="N193" s="603"/>
      <c r="O193" s="603"/>
      <c r="P193" s="669"/>
      <c r="Q193" s="453" t="str">
        <f t="shared" si="36"/>
        <v/>
      </c>
    </row>
    <row r="194" spans="1:17" ht="27" customHeight="1">
      <c r="A194" s="604"/>
      <c r="B194" s="601"/>
      <c r="C194" s="601"/>
      <c r="D194" s="606"/>
      <c r="E194" s="606"/>
      <c r="F194" s="603"/>
      <c r="G194" s="603"/>
      <c r="H194" s="603"/>
      <c r="I194" s="603"/>
      <c r="J194" s="603"/>
      <c r="K194" s="603"/>
      <c r="L194" s="603"/>
      <c r="M194" s="603"/>
      <c r="N194" s="603"/>
      <c r="O194" s="603"/>
      <c r="P194" s="669"/>
      <c r="Q194" s="453" t="str">
        <f t="shared" si="36"/>
        <v/>
      </c>
    </row>
    <row r="195" spans="1:17" ht="27" customHeight="1">
      <c r="A195" s="570"/>
      <c r="B195" s="652" t="s">
        <v>38</v>
      </c>
      <c r="C195" s="572"/>
      <c r="D195" s="595"/>
      <c r="E195" s="595">
        <f>SUM(E175:E194)</f>
        <v>0</v>
      </c>
      <c r="F195" s="478"/>
      <c r="G195" s="478"/>
      <c r="H195" s="478"/>
      <c r="I195" s="478"/>
      <c r="J195" s="478"/>
      <c r="K195" s="478"/>
      <c r="L195" s="478"/>
      <c r="M195" s="478"/>
      <c r="N195" s="478"/>
      <c r="O195" s="478"/>
      <c r="P195" s="670"/>
      <c r="Q195" s="453" t="str">
        <f t="shared" si="36"/>
        <v/>
      </c>
    </row>
    <row r="196" spans="1:17" ht="27" customHeight="1">
      <c r="A196" s="500"/>
      <c r="B196" s="754"/>
      <c r="C196" s="501"/>
      <c r="D196" s="502"/>
      <c r="E196" s="502"/>
      <c r="F196" s="503"/>
      <c r="G196" s="503"/>
      <c r="H196" s="503"/>
      <c r="I196" s="503"/>
      <c r="J196" s="503"/>
      <c r="K196" s="738"/>
      <c r="L196" s="738"/>
      <c r="M196" s="738"/>
      <c r="N196" s="738"/>
      <c r="O196" s="738"/>
      <c r="P196" s="671"/>
      <c r="Q196" s="453" t="str">
        <f t="shared" si="36"/>
        <v/>
      </c>
    </row>
    <row r="197" spans="1:17" ht="27" customHeight="1">
      <c r="A197" s="505"/>
      <c r="B197" s="755"/>
      <c r="C197" s="506"/>
      <c r="D197" s="507"/>
      <c r="E197" s="507"/>
      <c r="F197" s="473"/>
      <c r="G197" s="473"/>
      <c r="H197" s="473"/>
      <c r="I197" s="473"/>
      <c r="J197" s="473"/>
      <c r="K197" s="739"/>
      <c r="L197" s="739"/>
      <c r="M197" s="739"/>
      <c r="N197" s="739"/>
      <c r="O197" s="739"/>
      <c r="P197" s="672"/>
      <c r="Q197" s="453" t="str">
        <f t="shared" si="36"/>
        <v/>
      </c>
    </row>
    <row r="198" spans="1:17" ht="27" customHeight="1">
      <c r="A198" s="505"/>
      <c r="B198" s="755"/>
      <c r="C198" s="506"/>
      <c r="D198" s="507"/>
      <c r="E198" s="507"/>
      <c r="F198" s="473"/>
      <c r="G198" s="473"/>
      <c r="H198" s="473"/>
      <c r="I198" s="473"/>
      <c r="J198" s="473"/>
      <c r="K198" s="739"/>
      <c r="L198" s="739"/>
      <c r="M198" s="739"/>
      <c r="N198" s="739"/>
      <c r="O198" s="739"/>
      <c r="P198" s="672"/>
      <c r="Q198" s="453" t="str">
        <f t="shared" si="36"/>
        <v/>
      </c>
    </row>
    <row r="199" spans="1:17" ht="27" customHeight="1">
      <c r="A199" s="505"/>
      <c r="B199" s="755"/>
      <c r="C199" s="506"/>
      <c r="D199" s="507"/>
      <c r="E199" s="507"/>
      <c r="F199" s="473"/>
      <c r="G199" s="473"/>
      <c r="H199" s="473"/>
      <c r="I199" s="473"/>
      <c r="J199" s="473"/>
      <c r="K199" s="739"/>
      <c r="L199" s="739"/>
      <c r="M199" s="739"/>
      <c r="N199" s="739"/>
      <c r="O199" s="739"/>
      <c r="P199" s="672"/>
      <c r="Q199" s="453" t="str">
        <f t="shared" ref="Q199:Q262" si="37">CONCATENATE(C199,F199)</f>
        <v/>
      </c>
    </row>
    <row r="200" spans="1:17" ht="27" customHeight="1">
      <c r="A200" s="505"/>
      <c r="B200" s="755"/>
      <c r="C200" s="506"/>
      <c r="D200" s="507"/>
      <c r="E200" s="507"/>
      <c r="F200" s="473"/>
      <c r="G200" s="473"/>
      <c r="H200" s="473"/>
      <c r="I200" s="473"/>
      <c r="J200" s="473"/>
      <c r="K200" s="739"/>
      <c r="L200" s="739"/>
      <c r="M200" s="739"/>
      <c r="N200" s="739"/>
      <c r="O200" s="739"/>
      <c r="P200" s="672"/>
      <c r="Q200" s="453" t="str">
        <f t="shared" si="37"/>
        <v/>
      </c>
    </row>
    <row r="201" spans="1:17" ht="27" customHeight="1">
      <c r="A201" s="505"/>
      <c r="B201" s="755"/>
      <c r="C201" s="506"/>
      <c r="D201" s="507"/>
      <c r="E201" s="507"/>
      <c r="F201" s="473"/>
      <c r="G201" s="473"/>
      <c r="H201" s="473"/>
      <c r="I201" s="473"/>
      <c r="J201" s="473"/>
      <c r="K201" s="739"/>
      <c r="L201" s="739"/>
      <c r="M201" s="739"/>
      <c r="N201" s="739"/>
      <c r="O201" s="739"/>
      <c r="P201" s="672"/>
      <c r="Q201" s="453" t="str">
        <f t="shared" si="37"/>
        <v/>
      </c>
    </row>
    <row r="202" spans="1:17" ht="27" customHeight="1">
      <c r="A202" s="505"/>
      <c r="B202" s="755"/>
      <c r="C202" s="506"/>
      <c r="D202" s="507"/>
      <c r="E202" s="507"/>
      <c r="F202" s="473"/>
      <c r="G202" s="473"/>
      <c r="H202" s="473"/>
      <c r="I202" s="473"/>
      <c r="J202" s="473"/>
      <c r="K202" s="739"/>
      <c r="L202" s="739"/>
      <c r="M202" s="739"/>
      <c r="N202" s="739"/>
      <c r="O202" s="739"/>
      <c r="P202" s="672"/>
      <c r="Q202" s="453" t="str">
        <f t="shared" si="37"/>
        <v/>
      </c>
    </row>
    <row r="203" spans="1:17" ht="27" customHeight="1">
      <c r="A203" s="505"/>
      <c r="B203" s="755"/>
      <c r="C203" s="506"/>
      <c r="D203" s="507"/>
      <c r="E203" s="507"/>
      <c r="F203" s="473"/>
      <c r="G203" s="473"/>
      <c r="H203" s="473"/>
      <c r="I203" s="473"/>
      <c r="J203" s="473"/>
      <c r="K203" s="739"/>
      <c r="L203" s="739"/>
      <c r="M203" s="739"/>
      <c r="N203" s="739"/>
      <c r="O203" s="739"/>
      <c r="P203" s="672"/>
      <c r="Q203" s="453" t="str">
        <f t="shared" si="37"/>
        <v/>
      </c>
    </row>
    <row r="204" spans="1:17" ht="27" customHeight="1">
      <c r="A204" s="505"/>
      <c r="B204" s="755"/>
      <c r="C204" s="506"/>
      <c r="D204" s="507"/>
      <c r="E204" s="507"/>
      <c r="F204" s="473"/>
      <c r="G204" s="473"/>
      <c r="H204" s="473"/>
      <c r="I204" s="473"/>
      <c r="J204" s="473"/>
      <c r="K204" s="739"/>
      <c r="L204" s="739"/>
      <c r="M204" s="739"/>
      <c r="N204" s="739"/>
      <c r="O204" s="739"/>
      <c r="P204" s="672"/>
      <c r="Q204" s="453" t="str">
        <f t="shared" si="37"/>
        <v/>
      </c>
    </row>
    <row r="205" spans="1:17" ht="27" customHeight="1">
      <c r="A205" s="505"/>
      <c r="B205" s="755"/>
      <c r="C205" s="506"/>
      <c r="D205" s="507"/>
      <c r="E205" s="507"/>
      <c r="F205" s="473"/>
      <c r="G205" s="473"/>
      <c r="H205" s="473"/>
      <c r="I205" s="473"/>
      <c r="J205" s="473"/>
      <c r="K205" s="739"/>
      <c r="L205" s="739"/>
      <c r="M205" s="739"/>
      <c r="N205" s="739"/>
      <c r="O205" s="739"/>
      <c r="P205" s="672"/>
      <c r="Q205" s="453" t="str">
        <f t="shared" si="37"/>
        <v/>
      </c>
    </row>
    <row r="206" spans="1:17" ht="27" customHeight="1">
      <c r="A206" s="505"/>
      <c r="B206" s="755"/>
      <c r="C206" s="506"/>
      <c r="D206" s="507"/>
      <c r="E206" s="507"/>
      <c r="F206" s="473"/>
      <c r="G206" s="473"/>
      <c r="H206" s="473"/>
      <c r="I206" s="473"/>
      <c r="J206" s="473"/>
      <c r="K206" s="739"/>
      <c r="L206" s="739"/>
      <c r="M206" s="739"/>
      <c r="N206" s="739"/>
      <c r="O206" s="739"/>
      <c r="P206" s="672"/>
      <c r="Q206" s="453" t="str">
        <f t="shared" si="37"/>
        <v/>
      </c>
    </row>
    <row r="207" spans="1:17" ht="27" customHeight="1">
      <c r="A207" s="505"/>
      <c r="B207" s="755"/>
      <c r="C207" s="506"/>
      <c r="D207" s="507"/>
      <c r="E207" s="507"/>
      <c r="F207" s="473"/>
      <c r="G207" s="473"/>
      <c r="H207" s="473"/>
      <c r="I207" s="473"/>
      <c r="J207" s="473"/>
      <c r="K207" s="739"/>
      <c r="L207" s="739"/>
      <c r="M207" s="739"/>
      <c r="N207" s="739"/>
      <c r="O207" s="739"/>
      <c r="P207" s="672"/>
      <c r="Q207" s="453" t="str">
        <f t="shared" si="37"/>
        <v/>
      </c>
    </row>
    <row r="208" spans="1:17" ht="27" customHeight="1">
      <c r="A208" s="505"/>
      <c r="B208" s="755"/>
      <c r="C208" s="506"/>
      <c r="D208" s="507"/>
      <c r="E208" s="507"/>
      <c r="F208" s="473"/>
      <c r="G208" s="473"/>
      <c r="H208" s="473"/>
      <c r="I208" s="473"/>
      <c r="J208" s="473"/>
      <c r="K208" s="739"/>
      <c r="L208" s="739"/>
      <c r="M208" s="739"/>
      <c r="N208" s="739"/>
      <c r="O208" s="739"/>
      <c r="P208" s="672"/>
      <c r="Q208" s="453" t="str">
        <f t="shared" si="37"/>
        <v/>
      </c>
    </row>
    <row r="209" spans="1:17" ht="27" customHeight="1">
      <c r="A209" s="505"/>
      <c r="B209" s="755"/>
      <c r="C209" s="506"/>
      <c r="D209" s="507"/>
      <c r="E209" s="507"/>
      <c r="F209" s="473"/>
      <c r="G209" s="473"/>
      <c r="H209" s="473"/>
      <c r="I209" s="473"/>
      <c r="J209" s="473"/>
      <c r="K209" s="739"/>
      <c r="L209" s="739"/>
      <c r="M209" s="739"/>
      <c r="N209" s="739"/>
      <c r="O209" s="739"/>
      <c r="P209" s="672"/>
      <c r="Q209" s="453" t="str">
        <f t="shared" si="37"/>
        <v/>
      </c>
    </row>
    <row r="210" spans="1:17" ht="27" customHeight="1">
      <c r="A210" s="505"/>
      <c r="B210" s="755"/>
      <c r="C210" s="506"/>
      <c r="D210" s="507"/>
      <c r="E210" s="507"/>
      <c r="F210" s="473"/>
      <c r="G210" s="473"/>
      <c r="H210" s="473"/>
      <c r="I210" s="473"/>
      <c r="J210" s="473"/>
      <c r="K210" s="739"/>
      <c r="L210" s="739"/>
      <c r="M210" s="739"/>
      <c r="N210" s="739"/>
      <c r="O210" s="739"/>
      <c r="P210" s="672"/>
      <c r="Q210" s="453" t="str">
        <f t="shared" si="37"/>
        <v/>
      </c>
    </row>
    <row r="211" spans="1:17" ht="27" customHeight="1">
      <c r="A211" s="505"/>
      <c r="B211" s="755"/>
      <c r="C211" s="506"/>
      <c r="D211" s="507"/>
      <c r="E211" s="507"/>
      <c r="F211" s="473"/>
      <c r="G211" s="473"/>
      <c r="H211" s="473"/>
      <c r="I211" s="473"/>
      <c r="J211" s="473"/>
      <c r="K211" s="739"/>
      <c r="L211" s="739"/>
      <c r="M211" s="739"/>
      <c r="N211" s="739"/>
      <c r="O211" s="739"/>
      <c r="P211" s="672"/>
      <c r="Q211" s="453" t="str">
        <f t="shared" si="37"/>
        <v/>
      </c>
    </row>
    <row r="212" spans="1:17" ht="27" customHeight="1">
      <c r="A212" s="505"/>
      <c r="B212" s="755"/>
      <c r="C212" s="506"/>
      <c r="D212" s="507"/>
      <c r="E212" s="507"/>
      <c r="F212" s="473"/>
      <c r="G212" s="473"/>
      <c r="H212" s="473"/>
      <c r="I212" s="473"/>
      <c r="J212" s="473"/>
      <c r="K212" s="739"/>
      <c r="L212" s="739"/>
      <c r="M212" s="739"/>
      <c r="N212" s="739"/>
      <c r="O212" s="739"/>
      <c r="P212" s="672"/>
      <c r="Q212" s="453" t="str">
        <f t="shared" si="37"/>
        <v/>
      </c>
    </row>
    <row r="213" spans="1:17" ht="27" customHeight="1">
      <c r="A213" s="505"/>
      <c r="B213" s="755"/>
      <c r="C213" s="506"/>
      <c r="D213" s="507"/>
      <c r="E213" s="507"/>
      <c r="F213" s="473"/>
      <c r="G213" s="473"/>
      <c r="H213" s="473"/>
      <c r="I213" s="473"/>
      <c r="J213" s="473"/>
      <c r="K213" s="739"/>
      <c r="L213" s="739"/>
      <c r="M213" s="739"/>
      <c r="N213" s="739"/>
      <c r="O213" s="739"/>
      <c r="P213" s="672"/>
      <c r="Q213" s="453" t="str">
        <f t="shared" si="37"/>
        <v/>
      </c>
    </row>
    <row r="214" spans="1:17" ht="27" customHeight="1">
      <c r="A214" s="505"/>
      <c r="B214" s="755"/>
      <c r="C214" s="506"/>
      <c r="D214" s="507"/>
      <c r="E214" s="507"/>
      <c r="F214" s="473"/>
      <c r="G214" s="473"/>
      <c r="H214" s="473"/>
      <c r="I214" s="473"/>
      <c r="J214" s="473"/>
      <c r="K214" s="739"/>
      <c r="L214" s="739"/>
      <c r="M214" s="739"/>
      <c r="N214" s="739"/>
      <c r="O214" s="739"/>
      <c r="P214" s="672"/>
      <c r="Q214" s="453" t="str">
        <f t="shared" si="37"/>
        <v/>
      </c>
    </row>
    <row r="215" spans="1:17" ht="27" customHeight="1">
      <c r="A215" s="505"/>
      <c r="B215" s="755"/>
      <c r="C215" s="506"/>
      <c r="D215" s="507"/>
      <c r="E215" s="507"/>
      <c r="F215" s="473"/>
      <c r="G215" s="473"/>
      <c r="H215" s="473"/>
      <c r="I215" s="473"/>
      <c r="J215" s="473"/>
      <c r="K215" s="739"/>
      <c r="L215" s="739"/>
      <c r="M215" s="739"/>
      <c r="N215" s="739"/>
      <c r="O215" s="739"/>
      <c r="P215" s="672"/>
      <c r="Q215" s="453" t="str">
        <f t="shared" si="37"/>
        <v/>
      </c>
    </row>
    <row r="216" spans="1:17" ht="27" customHeight="1">
      <c r="A216" s="497"/>
      <c r="B216" s="756"/>
      <c r="C216" s="499"/>
      <c r="D216" s="509"/>
      <c r="E216" s="509"/>
      <c r="F216" s="510"/>
      <c r="G216" s="510"/>
      <c r="H216" s="510"/>
      <c r="I216" s="510"/>
      <c r="J216" s="510"/>
      <c r="K216" s="740"/>
      <c r="L216" s="740"/>
      <c r="M216" s="740"/>
      <c r="N216" s="740"/>
      <c r="O216" s="740"/>
      <c r="P216" s="673"/>
      <c r="Q216" s="453" t="str">
        <f t="shared" si="37"/>
        <v/>
      </c>
    </row>
    <row r="217" spans="1:17" ht="27" customHeight="1">
      <c r="A217" s="500"/>
      <c r="B217" s="754"/>
      <c r="C217" s="501"/>
      <c r="D217" s="502"/>
      <c r="E217" s="502"/>
      <c r="F217" s="503"/>
      <c r="G217" s="503"/>
      <c r="H217" s="503"/>
      <c r="I217" s="503"/>
      <c r="J217" s="503"/>
      <c r="K217" s="738"/>
      <c r="L217" s="738"/>
      <c r="M217" s="738"/>
      <c r="N217" s="738"/>
      <c r="O217" s="738"/>
      <c r="P217" s="671"/>
      <c r="Q217" s="453" t="str">
        <f t="shared" si="37"/>
        <v/>
      </c>
    </row>
    <row r="218" spans="1:17" ht="27" customHeight="1">
      <c r="A218" s="505"/>
      <c r="B218" s="755"/>
      <c r="C218" s="506"/>
      <c r="D218" s="507"/>
      <c r="E218" s="507"/>
      <c r="F218" s="473"/>
      <c r="G218" s="473"/>
      <c r="H218" s="473"/>
      <c r="I218" s="473"/>
      <c r="J218" s="473"/>
      <c r="K218" s="739"/>
      <c r="L218" s="739"/>
      <c r="M218" s="739"/>
      <c r="N218" s="739"/>
      <c r="O218" s="739"/>
      <c r="P218" s="672"/>
      <c r="Q218" s="453" t="str">
        <f t="shared" si="37"/>
        <v/>
      </c>
    </row>
    <row r="219" spans="1:17" ht="27" customHeight="1">
      <c r="A219" s="505"/>
      <c r="B219" s="755"/>
      <c r="C219" s="506"/>
      <c r="D219" s="507"/>
      <c r="E219" s="507"/>
      <c r="F219" s="473"/>
      <c r="G219" s="473"/>
      <c r="H219" s="473"/>
      <c r="I219" s="473"/>
      <c r="J219" s="473"/>
      <c r="K219" s="739"/>
      <c r="L219" s="739"/>
      <c r="M219" s="739"/>
      <c r="N219" s="739"/>
      <c r="O219" s="739"/>
      <c r="P219" s="672"/>
      <c r="Q219" s="453" t="str">
        <f t="shared" si="37"/>
        <v/>
      </c>
    </row>
    <row r="220" spans="1:17" ht="27" customHeight="1">
      <c r="A220" s="505"/>
      <c r="B220" s="755"/>
      <c r="C220" s="506"/>
      <c r="D220" s="507"/>
      <c r="E220" s="507"/>
      <c r="F220" s="473"/>
      <c r="G220" s="473"/>
      <c r="H220" s="473"/>
      <c r="I220" s="473"/>
      <c r="J220" s="473"/>
      <c r="K220" s="739"/>
      <c r="L220" s="739"/>
      <c r="M220" s="739"/>
      <c r="N220" s="739"/>
      <c r="O220" s="739"/>
      <c r="P220" s="672"/>
      <c r="Q220" s="453" t="str">
        <f t="shared" si="37"/>
        <v/>
      </c>
    </row>
    <row r="221" spans="1:17" ht="27" customHeight="1">
      <c r="A221" s="505"/>
      <c r="B221" s="755"/>
      <c r="C221" s="506"/>
      <c r="D221" s="507"/>
      <c r="E221" s="507"/>
      <c r="F221" s="473"/>
      <c r="G221" s="473"/>
      <c r="H221" s="473"/>
      <c r="I221" s="473"/>
      <c r="J221" s="473"/>
      <c r="K221" s="739"/>
      <c r="L221" s="739"/>
      <c r="M221" s="739"/>
      <c r="N221" s="739"/>
      <c r="O221" s="739"/>
      <c r="P221" s="672"/>
      <c r="Q221" s="453" t="str">
        <f t="shared" si="37"/>
        <v/>
      </c>
    </row>
    <row r="222" spans="1:17" ht="27" customHeight="1">
      <c r="A222" s="505"/>
      <c r="B222" s="755"/>
      <c r="C222" s="506"/>
      <c r="D222" s="507"/>
      <c r="E222" s="507"/>
      <c r="F222" s="473"/>
      <c r="G222" s="473"/>
      <c r="H222" s="473"/>
      <c r="I222" s="473"/>
      <c r="J222" s="473"/>
      <c r="K222" s="739"/>
      <c r="L222" s="739"/>
      <c r="M222" s="739"/>
      <c r="N222" s="739"/>
      <c r="O222" s="739"/>
      <c r="P222" s="672"/>
      <c r="Q222" s="453" t="str">
        <f t="shared" si="37"/>
        <v/>
      </c>
    </row>
    <row r="223" spans="1:17" ht="27" customHeight="1">
      <c r="A223" s="505"/>
      <c r="B223" s="755"/>
      <c r="C223" s="506"/>
      <c r="D223" s="507"/>
      <c r="E223" s="507"/>
      <c r="F223" s="473"/>
      <c r="G223" s="473"/>
      <c r="H223" s="473"/>
      <c r="I223" s="473"/>
      <c r="J223" s="473"/>
      <c r="K223" s="739"/>
      <c r="L223" s="739"/>
      <c r="M223" s="739"/>
      <c r="N223" s="739"/>
      <c r="O223" s="739"/>
      <c r="P223" s="672"/>
      <c r="Q223" s="453" t="str">
        <f t="shared" si="37"/>
        <v/>
      </c>
    </row>
    <row r="224" spans="1:17" ht="27" customHeight="1">
      <c r="A224" s="505"/>
      <c r="B224" s="755"/>
      <c r="C224" s="506"/>
      <c r="D224" s="507"/>
      <c r="E224" s="507"/>
      <c r="F224" s="473"/>
      <c r="G224" s="473"/>
      <c r="H224" s="473"/>
      <c r="I224" s="473"/>
      <c r="J224" s="473"/>
      <c r="K224" s="739"/>
      <c r="L224" s="739"/>
      <c r="M224" s="739"/>
      <c r="N224" s="739"/>
      <c r="O224" s="739"/>
      <c r="P224" s="672"/>
      <c r="Q224" s="453" t="str">
        <f t="shared" si="37"/>
        <v/>
      </c>
    </row>
    <row r="225" spans="1:17" ht="27" customHeight="1">
      <c r="A225" s="505"/>
      <c r="B225" s="755"/>
      <c r="C225" s="506"/>
      <c r="D225" s="507"/>
      <c r="E225" s="507"/>
      <c r="F225" s="473"/>
      <c r="G225" s="473"/>
      <c r="H225" s="473"/>
      <c r="I225" s="473"/>
      <c r="J225" s="473"/>
      <c r="K225" s="739"/>
      <c r="L225" s="739"/>
      <c r="M225" s="739"/>
      <c r="N225" s="739"/>
      <c r="O225" s="739"/>
      <c r="P225" s="672"/>
      <c r="Q225" s="453" t="str">
        <f t="shared" si="37"/>
        <v/>
      </c>
    </row>
    <row r="226" spans="1:17" ht="27" customHeight="1">
      <c r="A226" s="505"/>
      <c r="B226" s="755"/>
      <c r="C226" s="506"/>
      <c r="D226" s="507"/>
      <c r="E226" s="507"/>
      <c r="F226" s="473"/>
      <c r="G226" s="473"/>
      <c r="H226" s="473"/>
      <c r="I226" s="473"/>
      <c r="J226" s="473"/>
      <c r="K226" s="739"/>
      <c r="L226" s="739"/>
      <c r="M226" s="739"/>
      <c r="N226" s="739"/>
      <c r="O226" s="739"/>
      <c r="P226" s="672"/>
      <c r="Q226" s="453" t="str">
        <f t="shared" si="37"/>
        <v/>
      </c>
    </row>
    <row r="227" spans="1:17" ht="27" customHeight="1">
      <c r="A227" s="505"/>
      <c r="B227" s="755"/>
      <c r="C227" s="506"/>
      <c r="D227" s="507"/>
      <c r="E227" s="507"/>
      <c r="F227" s="473"/>
      <c r="G227" s="473"/>
      <c r="H227" s="473"/>
      <c r="I227" s="473"/>
      <c r="J227" s="473"/>
      <c r="K227" s="739"/>
      <c r="L227" s="739"/>
      <c r="M227" s="739"/>
      <c r="N227" s="739"/>
      <c r="O227" s="739"/>
      <c r="P227" s="672"/>
      <c r="Q227" s="453" t="str">
        <f t="shared" si="37"/>
        <v/>
      </c>
    </row>
    <row r="228" spans="1:17" ht="27" customHeight="1">
      <c r="A228" s="505"/>
      <c r="B228" s="755"/>
      <c r="C228" s="506"/>
      <c r="D228" s="507"/>
      <c r="E228" s="507"/>
      <c r="F228" s="473"/>
      <c r="G228" s="473"/>
      <c r="H228" s="473"/>
      <c r="I228" s="473"/>
      <c r="J228" s="473"/>
      <c r="K228" s="739"/>
      <c r="L228" s="739"/>
      <c r="M228" s="739"/>
      <c r="N228" s="739"/>
      <c r="O228" s="739"/>
      <c r="P228" s="672"/>
      <c r="Q228" s="453" t="str">
        <f t="shared" si="37"/>
        <v/>
      </c>
    </row>
    <row r="229" spans="1:17" ht="27" customHeight="1">
      <c r="A229" s="505"/>
      <c r="B229" s="755"/>
      <c r="C229" s="506"/>
      <c r="D229" s="507"/>
      <c r="E229" s="507"/>
      <c r="F229" s="473"/>
      <c r="G229" s="473"/>
      <c r="H229" s="473"/>
      <c r="I229" s="473"/>
      <c r="J229" s="473"/>
      <c r="K229" s="739"/>
      <c r="L229" s="739"/>
      <c r="M229" s="739"/>
      <c r="N229" s="739"/>
      <c r="O229" s="739"/>
      <c r="P229" s="672"/>
      <c r="Q229" s="453" t="str">
        <f t="shared" si="37"/>
        <v/>
      </c>
    </row>
    <row r="230" spans="1:17" ht="27" customHeight="1">
      <c r="A230" s="505"/>
      <c r="B230" s="755"/>
      <c r="C230" s="506"/>
      <c r="D230" s="507"/>
      <c r="E230" s="507"/>
      <c r="F230" s="473"/>
      <c r="G230" s="473"/>
      <c r="H230" s="473"/>
      <c r="I230" s="473"/>
      <c r="J230" s="473"/>
      <c r="K230" s="739"/>
      <c r="L230" s="739"/>
      <c r="M230" s="739"/>
      <c r="N230" s="739"/>
      <c r="O230" s="739"/>
      <c r="P230" s="672"/>
      <c r="Q230" s="453" t="str">
        <f t="shared" si="37"/>
        <v/>
      </c>
    </row>
    <row r="231" spans="1:17" ht="27" customHeight="1">
      <c r="A231" s="505"/>
      <c r="B231" s="755"/>
      <c r="C231" s="506"/>
      <c r="D231" s="507"/>
      <c r="E231" s="507"/>
      <c r="F231" s="473"/>
      <c r="G231" s="473"/>
      <c r="H231" s="473"/>
      <c r="I231" s="473"/>
      <c r="J231" s="473"/>
      <c r="K231" s="739"/>
      <c r="L231" s="739"/>
      <c r="M231" s="739"/>
      <c r="N231" s="739"/>
      <c r="O231" s="739"/>
      <c r="P231" s="672"/>
      <c r="Q231" s="453" t="str">
        <f t="shared" si="37"/>
        <v/>
      </c>
    </row>
    <row r="232" spans="1:17" ht="27" customHeight="1">
      <c r="A232" s="505"/>
      <c r="B232" s="755"/>
      <c r="C232" s="506"/>
      <c r="D232" s="507"/>
      <c r="E232" s="507"/>
      <c r="F232" s="473"/>
      <c r="G232" s="473"/>
      <c r="H232" s="473"/>
      <c r="I232" s="473"/>
      <c r="J232" s="473"/>
      <c r="K232" s="739"/>
      <c r="L232" s="739"/>
      <c r="M232" s="739"/>
      <c r="N232" s="739"/>
      <c r="O232" s="739"/>
      <c r="P232" s="672"/>
      <c r="Q232" s="453" t="str">
        <f t="shared" si="37"/>
        <v/>
      </c>
    </row>
    <row r="233" spans="1:17" ht="27" customHeight="1">
      <c r="A233" s="505"/>
      <c r="B233" s="755"/>
      <c r="C233" s="506"/>
      <c r="D233" s="507"/>
      <c r="E233" s="507"/>
      <c r="F233" s="473"/>
      <c r="G233" s="473"/>
      <c r="H233" s="473"/>
      <c r="I233" s="473"/>
      <c r="J233" s="473"/>
      <c r="K233" s="739"/>
      <c r="L233" s="739"/>
      <c r="M233" s="739"/>
      <c r="N233" s="739"/>
      <c r="O233" s="739"/>
      <c r="P233" s="672"/>
      <c r="Q233" s="453" t="str">
        <f t="shared" si="37"/>
        <v/>
      </c>
    </row>
    <row r="234" spans="1:17" ht="27" customHeight="1">
      <c r="A234" s="505"/>
      <c r="B234" s="755"/>
      <c r="C234" s="506"/>
      <c r="D234" s="507"/>
      <c r="E234" s="507"/>
      <c r="F234" s="473"/>
      <c r="G234" s="473"/>
      <c r="H234" s="473"/>
      <c r="I234" s="473"/>
      <c r="J234" s="473"/>
      <c r="K234" s="739"/>
      <c r="L234" s="739"/>
      <c r="M234" s="739"/>
      <c r="N234" s="739"/>
      <c r="O234" s="739"/>
      <c r="P234" s="672"/>
      <c r="Q234" s="453" t="str">
        <f t="shared" si="37"/>
        <v/>
      </c>
    </row>
    <row r="235" spans="1:17" ht="27" customHeight="1">
      <c r="A235" s="505"/>
      <c r="B235" s="755"/>
      <c r="C235" s="506"/>
      <c r="D235" s="507"/>
      <c r="E235" s="507"/>
      <c r="F235" s="473"/>
      <c r="G235" s="473"/>
      <c r="H235" s="473"/>
      <c r="I235" s="473"/>
      <c r="J235" s="473"/>
      <c r="K235" s="739"/>
      <c r="L235" s="739"/>
      <c r="M235" s="739"/>
      <c r="N235" s="739"/>
      <c r="O235" s="739"/>
      <c r="P235" s="672"/>
      <c r="Q235" s="453" t="str">
        <f t="shared" si="37"/>
        <v/>
      </c>
    </row>
    <row r="236" spans="1:17" ht="27" customHeight="1">
      <c r="A236" s="505"/>
      <c r="B236" s="755"/>
      <c r="C236" s="506"/>
      <c r="D236" s="507"/>
      <c r="E236" s="507"/>
      <c r="F236" s="473"/>
      <c r="G236" s="473"/>
      <c r="H236" s="473"/>
      <c r="I236" s="473"/>
      <c r="J236" s="473"/>
      <c r="K236" s="739"/>
      <c r="L236" s="739"/>
      <c r="M236" s="739"/>
      <c r="N236" s="739"/>
      <c r="O236" s="739"/>
      <c r="P236" s="672"/>
      <c r="Q236" s="453" t="str">
        <f t="shared" si="37"/>
        <v/>
      </c>
    </row>
    <row r="237" spans="1:17" ht="27" customHeight="1">
      <c r="A237" s="497"/>
      <c r="B237" s="756"/>
      <c r="C237" s="499"/>
      <c r="D237" s="509"/>
      <c r="E237" s="509"/>
      <c r="F237" s="510"/>
      <c r="G237" s="510"/>
      <c r="H237" s="510"/>
      <c r="I237" s="510"/>
      <c r="J237" s="510"/>
      <c r="K237" s="740"/>
      <c r="L237" s="740"/>
      <c r="M237" s="740"/>
      <c r="N237" s="740"/>
      <c r="O237" s="740"/>
      <c r="P237" s="673"/>
      <c r="Q237" s="453" t="str">
        <f t="shared" si="37"/>
        <v/>
      </c>
    </row>
    <row r="238" spans="1:17" ht="27" customHeight="1">
      <c r="A238" s="500"/>
      <c r="B238" s="754"/>
      <c r="C238" s="501"/>
      <c r="D238" s="502"/>
      <c r="E238" s="502"/>
      <c r="F238" s="503"/>
      <c r="G238" s="503"/>
      <c r="H238" s="503"/>
      <c r="I238" s="503"/>
      <c r="J238" s="503"/>
      <c r="K238" s="738"/>
      <c r="L238" s="738"/>
      <c r="M238" s="738"/>
      <c r="N238" s="738"/>
      <c r="O238" s="738"/>
      <c r="P238" s="671"/>
      <c r="Q238" s="453" t="str">
        <f t="shared" si="37"/>
        <v/>
      </c>
    </row>
    <row r="239" spans="1:17" ht="27" customHeight="1">
      <c r="A239" s="505"/>
      <c r="B239" s="755"/>
      <c r="C239" s="506"/>
      <c r="D239" s="507"/>
      <c r="E239" s="507"/>
      <c r="F239" s="473"/>
      <c r="G239" s="473"/>
      <c r="H239" s="473"/>
      <c r="I239" s="473"/>
      <c r="J239" s="473"/>
      <c r="K239" s="739"/>
      <c r="L239" s="739"/>
      <c r="M239" s="739"/>
      <c r="N239" s="739"/>
      <c r="O239" s="739"/>
      <c r="P239" s="672"/>
      <c r="Q239" s="453" t="str">
        <f t="shared" si="37"/>
        <v/>
      </c>
    </row>
    <row r="240" spans="1:17" ht="27" customHeight="1">
      <c r="A240" s="505"/>
      <c r="B240" s="755"/>
      <c r="C240" s="506"/>
      <c r="D240" s="507"/>
      <c r="E240" s="507"/>
      <c r="F240" s="473"/>
      <c r="G240" s="473"/>
      <c r="H240" s="473"/>
      <c r="I240" s="473"/>
      <c r="J240" s="473"/>
      <c r="K240" s="739"/>
      <c r="L240" s="739"/>
      <c r="M240" s="739"/>
      <c r="N240" s="739"/>
      <c r="O240" s="739"/>
      <c r="P240" s="672"/>
      <c r="Q240" s="453" t="str">
        <f t="shared" si="37"/>
        <v/>
      </c>
    </row>
    <row r="241" spans="1:17" ht="27" customHeight="1">
      <c r="A241" s="505"/>
      <c r="B241" s="755"/>
      <c r="C241" s="506"/>
      <c r="D241" s="507"/>
      <c r="E241" s="507"/>
      <c r="F241" s="473"/>
      <c r="G241" s="473"/>
      <c r="H241" s="473"/>
      <c r="I241" s="473"/>
      <c r="J241" s="473"/>
      <c r="K241" s="739"/>
      <c r="L241" s="739"/>
      <c r="M241" s="739"/>
      <c r="N241" s="739"/>
      <c r="O241" s="739"/>
      <c r="P241" s="672"/>
      <c r="Q241" s="453" t="str">
        <f t="shared" si="37"/>
        <v/>
      </c>
    </row>
    <row r="242" spans="1:17" ht="27" customHeight="1">
      <c r="A242" s="505"/>
      <c r="B242" s="755"/>
      <c r="C242" s="506"/>
      <c r="D242" s="507"/>
      <c r="E242" s="507"/>
      <c r="F242" s="473"/>
      <c r="G242" s="473"/>
      <c r="H242" s="473"/>
      <c r="I242" s="473"/>
      <c r="J242" s="473"/>
      <c r="K242" s="739"/>
      <c r="L242" s="739"/>
      <c r="M242" s="739"/>
      <c r="N242" s="739"/>
      <c r="O242" s="739"/>
      <c r="P242" s="672"/>
      <c r="Q242" s="453" t="str">
        <f t="shared" si="37"/>
        <v/>
      </c>
    </row>
    <row r="243" spans="1:17" ht="27" customHeight="1">
      <c r="A243" s="505"/>
      <c r="B243" s="755"/>
      <c r="C243" s="506"/>
      <c r="D243" s="507"/>
      <c r="E243" s="507"/>
      <c r="F243" s="473"/>
      <c r="G243" s="473"/>
      <c r="H243" s="473"/>
      <c r="I243" s="473"/>
      <c r="J243" s="473"/>
      <c r="K243" s="739"/>
      <c r="L243" s="739"/>
      <c r="M243" s="739"/>
      <c r="N243" s="739"/>
      <c r="O243" s="739"/>
      <c r="P243" s="672"/>
      <c r="Q243" s="453" t="str">
        <f t="shared" si="37"/>
        <v/>
      </c>
    </row>
    <row r="244" spans="1:17" ht="27" customHeight="1">
      <c r="A244" s="505"/>
      <c r="B244" s="755"/>
      <c r="C244" s="506"/>
      <c r="D244" s="507"/>
      <c r="E244" s="507"/>
      <c r="F244" s="473"/>
      <c r="G244" s="473"/>
      <c r="H244" s="473"/>
      <c r="I244" s="473"/>
      <c r="J244" s="473"/>
      <c r="K244" s="739"/>
      <c r="L244" s="739"/>
      <c r="M244" s="739"/>
      <c r="N244" s="739"/>
      <c r="O244" s="739"/>
      <c r="P244" s="672"/>
      <c r="Q244" s="453" t="str">
        <f t="shared" si="37"/>
        <v/>
      </c>
    </row>
    <row r="245" spans="1:17" ht="27" customHeight="1">
      <c r="A245" s="505"/>
      <c r="B245" s="755"/>
      <c r="C245" s="506"/>
      <c r="D245" s="507"/>
      <c r="E245" s="507"/>
      <c r="F245" s="473"/>
      <c r="G245" s="473"/>
      <c r="H245" s="473"/>
      <c r="I245" s="473"/>
      <c r="J245" s="473"/>
      <c r="K245" s="739"/>
      <c r="L245" s="739"/>
      <c r="M245" s="739"/>
      <c r="N245" s="739"/>
      <c r="O245" s="739"/>
      <c r="P245" s="672"/>
      <c r="Q245" s="453" t="str">
        <f t="shared" si="37"/>
        <v/>
      </c>
    </row>
    <row r="246" spans="1:17" ht="27" customHeight="1">
      <c r="A246" s="505"/>
      <c r="B246" s="755"/>
      <c r="C246" s="506"/>
      <c r="D246" s="507"/>
      <c r="E246" s="507"/>
      <c r="F246" s="473"/>
      <c r="G246" s="473"/>
      <c r="H246" s="473"/>
      <c r="I246" s="473"/>
      <c r="J246" s="473"/>
      <c r="K246" s="739"/>
      <c r="L246" s="739"/>
      <c r="M246" s="739"/>
      <c r="N246" s="739"/>
      <c r="O246" s="739"/>
      <c r="P246" s="672"/>
      <c r="Q246" s="453" t="str">
        <f t="shared" si="37"/>
        <v/>
      </c>
    </row>
    <row r="247" spans="1:17" ht="27" customHeight="1">
      <c r="A247" s="505"/>
      <c r="B247" s="755"/>
      <c r="C247" s="506"/>
      <c r="D247" s="507"/>
      <c r="E247" s="507"/>
      <c r="F247" s="473"/>
      <c r="G247" s="473"/>
      <c r="H247" s="473"/>
      <c r="I247" s="473"/>
      <c r="J247" s="473"/>
      <c r="K247" s="739"/>
      <c r="L247" s="739"/>
      <c r="M247" s="739"/>
      <c r="N247" s="739"/>
      <c r="O247" s="739"/>
      <c r="P247" s="672"/>
      <c r="Q247" s="453" t="str">
        <f t="shared" si="37"/>
        <v/>
      </c>
    </row>
    <row r="248" spans="1:17" ht="27" customHeight="1">
      <c r="A248" s="505"/>
      <c r="B248" s="755"/>
      <c r="C248" s="506"/>
      <c r="D248" s="507"/>
      <c r="E248" s="507"/>
      <c r="F248" s="473"/>
      <c r="G248" s="473"/>
      <c r="H248" s="473"/>
      <c r="I248" s="473"/>
      <c r="J248" s="473"/>
      <c r="K248" s="739"/>
      <c r="L248" s="739"/>
      <c r="M248" s="739"/>
      <c r="N248" s="739"/>
      <c r="O248" s="739"/>
      <c r="P248" s="672"/>
      <c r="Q248" s="453" t="str">
        <f t="shared" si="37"/>
        <v/>
      </c>
    </row>
    <row r="249" spans="1:17" ht="27" customHeight="1">
      <c r="A249" s="505"/>
      <c r="B249" s="755"/>
      <c r="C249" s="506"/>
      <c r="D249" s="507"/>
      <c r="E249" s="507"/>
      <c r="F249" s="473"/>
      <c r="G249" s="473"/>
      <c r="H249" s="473"/>
      <c r="I249" s="473"/>
      <c r="J249" s="473"/>
      <c r="K249" s="739"/>
      <c r="L249" s="739"/>
      <c r="M249" s="739"/>
      <c r="N249" s="739"/>
      <c r="O249" s="739"/>
      <c r="P249" s="672"/>
      <c r="Q249" s="453" t="str">
        <f t="shared" si="37"/>
        <v/>
      </c>
    </row>
    <row r="250" spans="1:17" ht="27" customHeight="1">
      <c r="A250" s="505"/>
      <c r="B250" s="755"/>
      <c r="C250" s="506"/>
      <c r="D250" s="507"/>
      <c r="E250" s="507"/>
      <c r="F250" s="473"/>
      <c r="G250" s="473"/>
      <c r="H250" s="473"/>
      <c r="I250" s="473"/>
      <c r="J250" s="473"/>
      <c r="K250" s="739"/>
      <c r="L250" s="739"/>
      <c r="M250" s="739"/>
      <c r="N250" s="739"/>
      <c r="O250" s="739"/>
      <c r="P250" s="672"/>
      <c r="Q250" s="453" t="str">
        <f t="shared" si="37"/>
        <v/>
      </c>
    </row>
    <row r="251" spans="1:17" ht="27" customHeight="1">
      <c r="A251" s="505"/>
      <c r="B251" s="755"/>
      <c r="C251" s="506"/>
      <c r="D251" s="507"/>
      <c r="E251" s="507"/>
      <c r="F251" s="473"/>
      <c r="G251" s="473"/>
      <c r="H251" s="473"/>
      <c r="I251" s="473"/>
      <c r="J251" s="473"/>
      <c r="K251" s="739"/>
      <c r="L251" s="739"/>
      <c r="M251" s="739"/>
      <c r="N251" s="739"/>
      <c r="O251" s="739"/>
      <c r="P251" s="672"/>
      <c r="Q251" s="453" t="str">
        <f t="shared" si="37"/>
        <v/>
      </c>
    </row>
    <row r="252" spans="1:17" ht="27" customHeight="1">
      <c r="A252" s="505"/>
      <c r="B252" s="755"/>
      <c r="C252" s="506"/>
      <c r="D252" s="507"/>
      <c r="E252" s="507"/>
      <c r="F252" s="473"/>
      <c r="G252" s="473"/>
      <c r="H252" s="473"/>
      <c r="I252" s="473"/>
      <c r="J252" s="473"/>
      <c r="K252" s="739"/>
      <c r="L252" s="739"/>
      <c r="M252" s="739"/>
      <c r="N252" s="739"/>
      <c r="O252" s="739"/>
      <c r="P252" s="672"/>
      <c r="Q252" s="453" t="str">
        <f t="shared" si="37"/>
        <v/>
      </c>
    </row>
    <row r="253" spans="1:17" ht="27" customHeight="1">
      <c r="A253" s="505"/>
      <c r="B253" s="755"/>
      <c r="C253" s="506"/>
      <c r="D253" s="507"/>
      <c r="E253" s="507"/>
      <c r="F253" s="473"/>
      <c r="G253" s="473"/>
      <c r="H253" s="473"/>
      <c r="I253" s="473"/>
      <c r="J253" s="473"/>
      <c r="K253" s="739"/>
      <c r="L253" s="739"/>
      <c r="M253" s="739"/>
      <c r="N253" s="739"/>
      <c r="O253" s="739"/>
      <c r="P253" s="672"/>
      <c r="Q253" s="453" t="str">
        <f t="shared" si="37"/>
        <v/>
      </c>
    </row>
    <row r="254" spans="1:17" ht="27" customHeight="1">
      <c r="A254" s="505"/>
      <c r="B254" s="755"/>
      <c r="C254" s="506"/>
      <c r="D254" s="507"/>
      <c r="E254" s="507"/>
      <c r="F254" s="473"/>
      <c r="G254" s="473"/>
      <c r="H254" s="473"/>
      <c r="I254" s="473"/>
      <c r="J254" s="473"/>
      <c r="K254" s="739"/>
      <c r="L254" s="739"/>
      <c r="M254" s="739"/>
      <c r="N254" s="739"/>
      <c r="O254" s="739"/>
      <c r="P254" s="672"/>
      <c r="Q254" s="453" t="str">
        <f t="shared" si="37"/>
        <v/>
      </c>
    </row>
    <row r="255" spans="1:17" ht="27" customHeight="1">
      <c r="A255" s="505"/>
      <c r="B255" s="755"/>
      <c r="C255" s="506"/>
      <c r="D255" s="507"/>
      <c r="E255" s="507"/>
      <c r="F255" s="473"/>
      <c r="G255" s="473"/>
      <c r="H255" s="473"/>
      <c r="I255" s="473"/>
      <c r="J255" s="473"/>
      <c r="K255" s="739"/>
      <c r="L255" s="739"/>
      <c r="M255" s="739"/>
      <c r="N255" s="739"/>
      <c r="O255" s="739"/>
      <c r="P255" s="672"/>
      <c r="Q255" s="453" t="str">
        <f t="shared" si="37"/>
        <v/>
      </c>
    </row>
    <row r="256" spans="1:17" ht="27" customHeight="1">
      <c r="A256" s="505"/>
      <c r="B256" s="755"/>
      <c r="C256" s="506"/>
      <c r="D256" s="507"/>
      <c r="E256" s="507"/>
      <c r="F256" s="473"/>
      <c r="G256" s="473"/>
      <c r="H256" s="473"/>
      <c r="I256" s="473"/>
      <c r="J256" s="473"/>
      <c r="K256" s="739"/>
      <c r="L256" s="739"/>
      <c r="M256" s="739"/>
      <c r="N256" s="739"/>
      <c r="O256" s="739"/>
      <c r="P256" s="672"/>
      <c r="Q256" s="453" t="str">
        <f t="shared" si="37"/>
        <v/>
      </c>
    </row>
    <row r="257" spans="1:17" ht="27" customHeight="1">
      <c r="A257" s="505"/>
      <c r="B257" s="755"/>
      <c r="C257" s="506"/>
      <c r="D257" s="507"/>
      <c r="E257" s="507"/>
      <c r="F257" s="473"/>
      <c r="G257" s="473"/>
      <c r="H257" s="473"/>
      <c r="I257" s="473"/>
      <c r="J257" s="473"/>
      <c r="K257" s="739"/>
      <c r="L257" s="739"/>
      <c r="M257" s="739"/>
      <c r="N257" s="739"/>
      <c r="O257" s="739"/>
      <c r="P257" s="672"/>
      <c r="Q257" s="453" t="str">
        <f t="shared" si="37"/>
        <v/>
      </c>
    </row>
    <row r="258" spans="1:17" ht="27" customHeight="1">
      <c r="A258" s="497"/>
      <c r="B258" s="756"/>
      <c r="C258" s="499"/>
      <c r="D258" s="509"/>
      <c r="E258" s="509"/>
      <c r="F258" s="510"/>
      <c r="G258" s="510"/>
      <c r="H258" s="510"/>
      <c r="I258" s="510"/>
      <c r="J258" s="510"/>
      <c r="K258" s="740"/>
      <c r="L258" s="740"/>
      <c r="M258" s="740"/>
      <c r="N258" s="740"/>
      <c r="O258" s="740"/>
      <c r="P258" s="673"/>
      <c r="Q258" s="453" t="str">
        <f t="shared" si="37"/>
        <v/>
      </c>
    </row>
    <row r="259" spans="1:17" ht="27" customHeight="1">
      <c r="A259" s="500" t="str">
        <f>IF(ISBLANK(C259)," ",484-COUNTBLANK($C$7:C259))</f>
        <v xml:space="preserve"> </v>
      </c>
      <c r="B259" s="754"/>
      <c r="C259" s="501"/>
      <c r="D259" s="502"/>
      <c r="E259" s="502"/>
      <c r="F259" s="503"/>
      <c r="G259" s="503"/>
      <c r="H259" s="503"/>
      <c r="I259" s="503"/>
      <c r="J259" s="503"/>
      <c r="K259" s="738"/>
      <c r="L259" s="738"/>
      <c r="M259" s="738"/>
      <c r="N259" s="738"/>
      <c r="O259" s="738"/>
      <c r="P259" s="671"/>
      <c r="Q259" s="453" t="str">
        <f t="shared" si="37"/>
        <v/>
      </c>
    </row>
    <row r="260" spans="1:17" ht="27" customHeight="1">
      <c r="A260" s="505" t="str">
        <f>IF(ISBLANK(C260)," ",485-COUNTBLANK($C$7:C260))</f>
        <v xml:space="preserve"> </v>
      </c>
      <c r="B260" s="755"/>
      <c r="C260" s="506"/>
      <c r="D260" s="507"/>
      <c r="E260" s="507"/>
      <c r="F260" s="473"/>
      <c r="G260" s="473"/>
      <c r="H260" s="473"/>
      <c r="I260" s="473"/>
      <c r="J260" s="473"/>
      <c r="K260" s="739"/>
      <c r="L260" s="739"/>
      <c r="M260" s="739"/>
      <c r="N260" s="739"/>
      <c r="O260" s="739"/>
      <c r="P260" s="672"/>
      <c r="Q260" s="453" t="str">
        <f t="shared" si="37"/>
        <v/>
      </c>
    </row>
    <row r="261" spans="1:17" ht="27" customHeight="1">
      <c r="A261" s="505" t="str">
        <f>IF(ISBLANK(C261)," ",486-COUNTBLANK($C$7:C261))</f>
        <v xml:space="preserve"> </v>
      </c>
      <c r="B261" s="755"/>
      <c r="C261" s="506"/>
      <c r="D261" s="507"/>
      <c r="E261" s="507"/>
      <c r="F261" s="473"/>
      <c r="G261" s="473"/>
      <c r="H261" s="473"/>
      <c r="I261" s="473"/>
      <c r="J261" s="473"/>
      <c r="K261" s="739"/>
      <c r="L261" s="739"/>
      <c r="M261" s="739"/>
      <c r="N261" s="739"/>
      <c r="O261" s="739"/>
      <c r="P261" s="672"/>
      <c r="Q261" s="453" t="str">
        <f t="shared" si="37"/>
        <v/>
      </c>
    </row>
    <row r="262" spans="1:17" ht="27" customHeight="1">
      <c r="A262" s="505" t="str">
        <f>IF(ISBLANK(C262)," ",487-COUNTBLANK($C$7:C262))</f>
        <v xml:space="preserve"> </v>
      </c>
      <c r="B262" s="755"/>
      <c r="C262" s="506"/>
      <c r="D262" s="507"/>
      <c r="E262" s="507"/>
      <c r="F262" s="473"/>
      <c r="G262" s="473"/>
      <c r="H262" s="473"/>
      <c r="I262" s="473"/>
      <c r="J262" s="473"/>
      <c r="K262" s="739"/>
      <c r="L262" s="739"/>
      <c r="M262" s="739"/>
      <c r="N262" s="739"/>
      <c r="O262" s="739"/>
      <c r="P262" s="672"/>
      <c r="Q262" s="453" t="str">
        <f t="shared" si="37"/>
        <v/>
      </c>
    </row>
    <row r="263" spans="1:17" ht="27" customHeight="1">
      <c r="A263" s="505" t="str">
        <f>IF(ISBLANK(C263)," ",488-COUNTBLANK($C$7:C263))</f>
        <v xml:space="preserve"> </v>
      </c>
      <c r="B263" s="755"/>
      <c r="C263" s="506"/>
      <c r="D263" s="507"/>
      <c r="E263" s="507"/>
      <c r="F263" s="473"/>
      <c r="G263" s="473"/>
      <c r="H263" s="473"/>
      <c r="I263" s="473"/>
      <c r="J263" s="473"/>
      <c r="K263" s="739"/>
      <c r="L263" s="739"/>
      <c r="M263" s="739"/>
      <c r="N263" s="739"/>
      <c r="O263" s="739"/>
      <c r="P263" s="672"/>
      <c r="Q263" s="453" t="str">
        <f t="shared" ref="Q263:Q300" si="38">CONCATENATE(C263,F263)</f>
        <v/>
      </c>
    </row>
    <row r="264" spans="1:17" ht="27" customHeight="1">
      <c r="A264" s="505" t="str">
        <f>IF(ISBLANK(C264)," ",489-COUNTBLANK($C$7:C264))</f>
        <v xml:space="preserve"> </v>
      </c>
      <c r="B264" s="755"/>
      <c r="C264" s="506"/>
      <c r="D264" s="507"/>
      <c r="E264" s="507"/>
      <c r="F264" s="473"/>
      <c r="G264" s="473"/>
      <c r="H264" s="473"/>
      <c r="I264" s="473"/>
      <c r="J264" s="473"/>
      <c r="K264" s="739"/>
      <c r="L264" s="739"/>
      <c r="M264" s="739"/>
      <c r="N264" s="739"/>
      <c r="O264" s="739"/>
      <c r="P264" s="672"/>
      <c r="Q264" s="453" t="str">
        <f t="shared" si="38"/>
        <v/>
      </c>
    </row>
    <row r="265" spans="1:17" ht="27" customHeight="1">
      <c r="A265" s="505" t="str">
        <f>IF(ISBLANK(C265)," ",490-COUNTBLANK($C$7:C265))</f>
        <v xml:space="preserve"> </v>
      </c>
      <c r="B265" s="755"/>
      <c r="C265" s="506"/>
      <c r="D265" s="507"/>
      <c r="E265" s="507"/>
      <c r="F265" s="473"/>
      <c r="G265" s="473"/>
      <c r="H265" s="473"/>
      <c r="I265" s="473"/>
      <c r="J265" s="473"/>
      <c r="K265" s="739"/>
      <c r="L265" s="739"/>
      <c r="M265" s="739"/>
      <c r="N265" s="739"/>
      <c r="O265" s="739"/>
      <c r="P265" s="672"/>
      <c r="Q265" s="453" t="str">
        <f t="shared" si="38"/>
        <v/>
      </c>
    </row>
    <row r="266" spans="1:17" ht="27" customHeight="1">
      <c r="A266" s="505" t="str">
        <f>IF(ISBLANK(C266)," ",491-COUNTBLANK($C$7:C266))</f>
        <v xml:space="preserve"> </v>
      </c>
      <c r="B266" s="755"/>
      <c r="C266" s="506"/>
      <c r="D266" s="507"/>
      <c r="E266" s="507"/>
      <c r="F266" s="473"/>
      <c r="G266" s="473"/>
      <c r="H266" s="473"/>
      <c r="I266" s="473"/>
      <c r="J266" s="473"/>
      <c r="K266" s="739"/>
      <c r="L266" s="739"/>
      <c r="M266" s="739"/>
      <c r="N266" s="739"/>
      <c r="O266" s="739"/>
      <c r="P266" s="672"/>
      <c r="Q266" s="453" t="str">
        <f t="shared" si="38"/>
        <v/>
      </c>
    </row>
    <row r="267" spans="1:17" ht="27" customHeight="1">
      <c r="A267" s="505" t="str">
        <f>IF(ISBLANK(C267)," ",492-COUNTBLANK($C$7:C267))</f>
        <v xml:space="preserve"> </v>
      </c>
      <c r="B267" s="755"/>
      <c r="C267" s="506"/>
      <c r="D267" s="507"/>
      <c r="E267" s="507"/>
      <c r="F267" s="473"/>
      <c r="G267" s="473"/>
      <c r="H267" s="473"/>
      <c r="I267" s="473"/>
      <c r="J267" s="473"/>
      <c r="K267" s="739"/>
      <c r="L267" s="739"/>
      <c r="M267" s="739"/>
      <c r="N267" s="739"/>
      <c r="O267" s="739"/>
      <c r="P267" s="672"/>
      <c r="Q267" s="453" t="str">
        <f t="shared" si="38"/>
        <v/>
      </c>
    </row>
    <row r="268" spans="1:17" ht="27" customHeight="1">
      <c r="A268" s="505" t="str">
        <f>IF(ISBLANK(C268)," ",493-COUNTBLANK($C$7:C268))</f>
        <v xml:space="preserve"> </v>
      </c>
      <c r="B268" s="755"/>
      <c r="C268" s="506"/>
      <c r="D268" s="507"/>
      <c r="E268" s="507"/>
      <c r="F268" s="473"/>
      <c r="G268" s="473"/>
      <c r="H268" s="473"/>
      <c r="I268" s="473"/>
      <c r="J268" s="473"/>
      <c r="K268" s="739"/>
      <c r="L268" s="739"/>
      <c r="M268" s="739"/>
      <c r="N268" s="739"/>
      <c r="O268" s="739"/>
      <c r="P268" s="672"/>
      <c r="Q268" s="453" t="str">
        <f t="shared" si="38"/>
        <v/>
      </c>
    </row>
    <row r="269" spans="1:17" ht="27" customHeight="1">
      <c r="A269" s="505" t="str">
        <f>IF(ISBLANK(C269)," ",494-COUNTBLANK($C$7:C269))</f>
        <v xml:space="preserve"> </v>
      </c>
      <c r="B269" s="755"/>
      <c r="C269" s="506"/>
      <c r="D269" s="507"/>
      <c r="E269" s="507"/>
      <c r="F269" s="473"/>
      <c r="G269" s="473"/>
      <c r="H269" s="473"/>
      <c r="I269" s="473"/>
      <c r="J269" s="473"/>
      <c r="K269" s="739"/>
      <c r="L269" s="739"/>
      <c r="M269" s="739"/>
      <c r="N269" s="739"/>
      <c r="O269" s="739"/>
      <c r="P269" s="672"/>
      <c r="Q269" s="453" t="str">
        <f t="shared" si="38"/>
        <v/>
      </c>
    </row>
    <row r="270" spans="1:17" ht="27" customHeight="1">
      <c r="A270" s="505" t="str">
        <f>IF(ISBLANK(C270)," ",495-COUNTBLANK($C$7:C270))</f>
        <v xml:space="preserve"> </v>
      </c>
      <c r="B270" s="755"/>
      <c r="C270" s="506"/>
      <c r="D270" s="507"/>
      <c r="E270" s="507"/>
      <c r="F270" s="473"/>
      <c r="G270" s="473"/>
      <c r="H270" s="473"/>
      <c r="I270" s="473"/>
      <c r="J270" s="473"/>
      <c r="K270" s="739"/>
      <c r="L270" s="739"/>
      <c r="M270" s="739"/>
      <c r="N270" s="739"/>
      <c r="O270" s="739"/>
      <c r="P270" s="672"/>
      <c r="Q270" s="453" t="str">
        <f t="shared" si="38"/>
        <v/>
      </c>
    </row>
    <row r="271" spans="1:17" ht="27" customHeight="1">
      <c r="A271" s="505" t="str">
        <f>IF(ISBLANK(C271)," ",496-COUNTBLANK($C$7:C271))</f>
        <v xml:space="preserve"> </v>
      </c>
      <c r="B271" s="755"/>
      <c r="C271" s="506"/>
      <c r="D271" s="507"/>
      <c r="E271" s="507"/>
      <c r="F271" s="473"/>
      <c r="G271" s="473"/>
      <c r="H271" s="473"/>
      <c r="I271" s="473"/>
      <c r="J271" s="473"/>
      <c r="K271" s="739"/>
      <c r="L271" s="739"/>
      <c r="M271" s="739"/>
      <c r="N271" s="739"/>
      <c r="O271" s="739"/>
      <c r="P271" s="672"/>
      <c r="Q271" s="453" t="str">
        <f t="shared" si="38"/>
        <v/>
      </c>
    </row>
    <row r="272" spans="1:17" ht="27" customHeight="1">
      <c r="A272" s="505" t="str">
        <f>IF(ISBLANK(C272)," ",497-COUNTBLANK($C$7:C272))</f>
        <v xml:space="preserve"> </v>
      </c>
      <c r="B272" s="755"/>
      <c r="C272" s="506"/>
      <c r="D272" s="507"/>
      <c r="E272" s="507"/>
      <c r="F272" s="473"/>
      <c r="G272" s="473"/>
      <c r="H272" s="473"/>
      <c r="I272" s="473"/>
      <c r="J272" s="473"/>
      <c r="K272" s="739"/>
      <c r="L272" s="739"/>
      <c r="M272" s="739"/>
      <c r="N272" s="739"/>
      <c r="O272" s="739"/>
      <c r="P272" s="672"/>
      <c r="Q272" s="453" t="str">
        <f t="shared" si="38"/>
        <v/>
      </c>
    </row>
    <row r="273" spans="1:17" ht="27" customHeight="1">
      <c r="A273" s="505" t="str">
        <f>IF(ISBLANK(C273)," ",498-COUNTBLANK($C$7:C273))</f>
        <v xml:space="preserve"> </v>
      </c>
      <c r="B273" s="755"/>
      <c r="C273" s="506"/>
      <c r="D273" s="507"/>
      <c r="E273" s="507"/>
      <c r="F273" s="473"/>
      <c r="G273" s="473"/>
      <c r="H273" s="473"/>
      <c r="I273" s="473"/>
      <c r="J273" s="473"/>
      <c r="K273" s="739"/>
      <c r="L273" s="739"/>
      <c r="M273" s="739"/>
      <c r="N273" s="739"/>
      <c r="O273" s="739"/>
      <c r="P273" s="672"/>
      <c r="Q273" s="453" t="str">
        <f t="shared" si="38"/>
        <v/>
      </c>
    </row>
    <row r="274" spans="1:17" ht="27" customHeight="1">
      <c r="A274" s="505" t="str">
        <f>IF(ISBLANK(C274)," ",499-COUNTBLANK($C$7:C274))</f>
        <v xml:space="preserve"> </v>
      </c>
      <c r="B274" s="755"/>
      <c r="C274" s="506"/>
      <c r="D274" s="507"/>
      <c r="E274" s="507"/>
      <c r="F274" s="473"/>
      <c r="G274" s="473"/>
      <c r="H274" s="473"/>
      <c r="I274" s="473"/>
      <c r="J274" s="473"/>
      <c r="K274" s="739"/>
      <c r="L274" s="739"/>
      <c r="M274" s="739"/>
      <c r="N274" s="739"/>
      <c r="O274" s="739"/>
      <c r="P274" s="672"/>
      <c r="Q274" s="453" t="str">
        <f t="shared" si="38"/>
        <v/>
      </c>
    </row>
    <row r="275" spans="1:17" ht="27" customHeight="1">
      <c r="A275" s="505" t="str">
        <f>IF(ISBLANK(C275)," ",500-COUNTBLANK($C$7:C275))</f>
        <v xml:space="preserve"> </v>
      </c>
      <c r="B275" s="755"/>
      <c r="C275" s="506"/>
      <c r="D275" s="507"/>
      <c r="E275" s="507"/>
      <c r="F275" s="473"/>
      <c r="G275" s="473"/>
      <c r="H275" s="473"/>
      <c r="I275" s="473"/>
      <c r="J275" s="473"/>
      <c r="K275" s="739"/>
      <c r="L275" s="739"/>
      <c r="M275" s="739"/>
      <c r="N275" s="739"/>
      <c r="O275" s="739"/>
      <c r="P275" s="672"/>
      <c r="Q275" s="453" t="str">
        <f t="shared" si="38"/>
        <v/>
      </c>
    </row>
    <row r="276" spans="1:17" ht="27" customHeight="1">
      <c r="A276" s="505" t="str">
        <f>IF(ISBLANK(C276)," ",501-COUNTBLANK($C$7:C276))</f>
        <v xml:space="preserve"> </v>
      </c>
      <c r="B276" s="755"/>
      <c r="C276" s="506"/>
      <c r="D276" s="507"/>
      <c r="E276" s="507"/>
      <c r="F276" s="473"/>
      <c r="G276" s="473"/>
      <c r="H276" s="473"/>
      <c r="I276" s="473"/>
      <c r="J276" s="473"/>
      <c r="K276" s="739"/>
      <c r="L276" s="739"/>
      <c r="M276" s="739"/>
      <c r="N276" s="739"/>
      <c r="O276" s="739"/>
      <c r="P276" s="672"/>
      <c r="Q276" s="453" t="str">
        <f t="shared" si="38"/>
        <v/>
      </c>
    </row>
    <row r="277" spans="1:17" ht="27" customHeight="1">
      <c r="A277" s="505" t="str">
        <f>IF(ISBLANK(C277)," ",502-COUNTBLANK($C$7:C277))</f>
        <v xml:space="preserve"> </v>
      </c>
      <c r="B277" s="755"/>
      <c r="C277" s="506"/>
      <c r="D277" s="507"/>
      <c r="E277" s="507"/>
      <c r="F277" s="473"/>
      <c r="G277" s="473"/>
      <c r="H277" s="473"/>
      <c r="I277" s="473"/>
      <c r="J277" s="473"/>
      <c r="K277" s="739"/>
      <c r="L277" s="739"/>
      <c r="M277" s="739"/>
      <c r="N277" s="739"/>
      <c r="O277" s="739"/>
      <c r="P277" s="672"/>
      <c r="Q277" s="453" t="str">
        <f t="shared" si="38"/>
        <v/>
      </c>
    </row>
    <row r="278" spans="1:17" ht="27" customHeight="1">
      <c r="A278" s="505" t="str">
        <f>IF(ISBLANK(C278)," ",503-COUNTBLANK($C$7:C278))</f>
        <v xml:space="preserve"> </v>
      </c>
      <c r="B278" s="755"/>
      <c r="C278" s="506"/>
      <c r="D278" s="507"/>
      <c r="E278" s="507"/>
      <c r="F278" s="473"/>
      <c r="G278" s="473"/>
      <c r="H278" s="473"/>
      <c r="I278" s="473"/>
      <c r="J278" s="473"/>
      <c r="K278" s="739"/>
      <c r="L278" s="739"/>
      <c r="M278" s="739"/>
      <c r="N278" s="739"/>
      <c r="O278" s="739"/>
      <c r="P278" s="672"/>
      <c r="Q278" s="453" t="str">
        <f t="shared" si="38"/>
        <v/>
      </c>
    </row>
    <row r="279" spans="1:17" ht="27" customHeight="1">
      <c r="A279" s="497" t="s">
        <v>38</v>
      </c>
      <c r="B279" s="756"/>
      <c r="C279" s="499"/>
      <c r="D279" s="509"/>
      <c r="E279" s="509">
        <f>SUM(E259:E278)</f>
        <v>0</v>
      </c>
      <c r="F279" s="510"/>
      <c r="G279" s="510"/>
      <c r="H279" s="510"/>
      <c r="I279" s="510"/>
      <c r="J279" s="510"/>
      <c r="K279" s="740"/>
      <c r="L279" s="740"/>
      <c r="M279" s="740"/>
      <c r="N279" s="740"/>
      <c r="O279" s="740"/>
      <c r="P279" s="673"/>
      <c r="Q279" s="453" t="str">
        <f t="shared" si="38"/>
        <v/>
      </c>
    </row>
    <row r="280" spans="1:17" ht="27" customHeight="1">
      <c r="A280" s="500" t="str">
        <f>IF(ISBLANK(C280)," ",505-COUNTBLANK($C$7:C280))</f>
        <v xml:space="preserve"> </v>
      </c>
      <c r="B280" s="754"/>
      <c r="C280" s="501"/>
      <c r="D280" s="502"/>
      <c r="E280" s="502"/>
      <c r="F280" s="503"/>
      <c r="G280" s="503"/>
      <c r="H280" s="503"/>
      <c r="I280" s="503"/>
      <c r="J280" s="503"/>
      <c r="K280" s="738"/>
      <c r="L280" s="738"/>
      <c r="M280" s="738"/>
      <c r="N280" s="738"/>
      <c r="O280" s="738"/>
      <c r="P280" s="671"/>
      <c r="Q280" s="453" t="str">
        <f t="shared" si="38"/>
        <v/>
      </c>
    </row>
    <row r="281" spans="1:17" ht="27" customHeight="1">
      <c r="A281" s="505" t="str">
        <f>IF(ISBLANK(C281)," ",506-COUNTBLANK($C$7:C281))</f>
        <v xml:space="preserve"> </v>
      </c>
      <c r="B281" s="755"/>
      <c r="C281" s="506"/>
      <c r="D281" s="507"/>
      <c r="E281" s="507"/>
      <c r="F281" s="473"/>
      <c r="G281" s="473"/>
      <c r="H281" s="473"/>
      <c r="I281" s="473"/>
      <c r="J281" s="473"/>
      <c r="K281" s="739"/>
      <c r="L281" s="739"/>
      <c r="M281" s="739"/>
      <c r="N281" s="739"/>
      <c r="O281" s="739"/>
      <c r="P281" s="672"/>
      <c r="Q281" s="453" t="str">
        <f t="shared" si="38"/>
        <v/>
      </c>
    </row>
    <row r="282" spans="1:17" ht="27" customHeight="1">
      <c r="A282" s="505" t="str">
        <f>IF(ISBLANK(C282)," ",507-COUNTBLANK($C$7:C282))</f>
        <v xml:space="preserve"> </v>
      </c>
      <c r="B282" s="755"/>
      <c r="C282" s="506"/>
      <c r="D282" s="507"/>
      <c r="E282" s="507"/>
      <c r="F282" s="473"/>
      <c r="G282" s="473"/>
      <c r="H282" s="473"/>
      <c r="I282" s="473"/>
      <c r="J282" s="473"/>
      <c r="K282" s="739"/>
      <c r="L282" s="739"/>
      <c r="M282" s="739"/>
      <c r="N282" s="739"/>
      <c r="O282" s="739"/>
      <c r="P282" s="672"/>
      <c r="Q282" s="453" t="str">
        <f t="shared" si="38"/>
        <v/>
      </c>
    </row>
    <row r="283" spans="1:17" ht="27" customHeight="1">
      <c r="A283" s="505" t="str">
        <f>IF(ISBLANK(C283)," ",508-COUNTBLANK($C$7:C283))</f>
        <v xml:space="preserve"> </v>
      </c>
      <c r="B283" s="755"/>
      <c r="C283" s="506"/>
      <c r="D283" s="507"/>
      <c r="E283" s="507"/>
      <c r="F283" s="473"/>
      <c r="G283" s="473"/>
      <c r="H283" s="473"/>
      <c r="I283" s="473"/>
      <c r="J283" s="473"/>
      <c r="K283" s="739"/>
      <c r="L283" s="739"/>
      <c r="M283" s="739"/>
      <c r="N283" s="739"/>
      <c r="O283" s="739"/>
      <c r="P283" s="672"/>
      <c r="Q283" s="453" t="str">
        <f t="shared" si="38"/>
        <v/>
      </c>
    </row>
    <row r="284" spans="1:17" ht="27" customHeight="1">
      <c r="A284" s="505" t="str">
        <f>IF(ISBLANK(C284)," ",509-COUNTBLANK($C$7:C284))</f>
        <v xml:space="preserve"> </v>
      </c>
      <c r="B284" s="755"/>
      <c r="C284" s="506"/>
      <c r="D284" s="507"/>
      <c r="E284" s="507"/>
      <c r="F284" s="473"/>
      <c r="G284" s="473"/>
      <c r="H284" s="473"/>
      <c r="I284" s="473"/>
      <c r="J284" s="473"/>
      <c r="K284" s="739"/>
      <c r="L284" s="739"/>
      <c r="M284" s="739"/>
      <c r="N284" s="739"/>
      <c r="O284" s="739"/>
      <c r="P284" s="672"/>
      <c r="Q284" s="453" t="str">
        <f t="shared" si="38"/>
        <v/>
      </c>
    </row>
    <row r="285" spans="1:17" ht="27" customHeight="1">
      <c r="A285" s="505" t="str">
        <f>IF(ISBLANK(C285)," ",510-COUNTBLANK($C$7:C285))</f>
        <v xml:space="preserve"> </v>
      </c>
      <c r="B285" s="755"/>
      <c r="C285" s="506"/>
      <c r="D285" s="507"/>
      <c r="E285" s="507"/>
      <c r="F285" s="473"/>
      <c r="G285" s="473"/>
      <c r="H285" s="473"/>
      <c r="I285" s="473"/>
      <c r="J285" s="473"/>
      <c r="K285" s="739"/>
      <c r="L285" s="739"/>
      <c r="M285" s="739"/>
      <c r="N285" s="739"/>
      <c r="O285" s="739"/>
      <c r="P285" s="672"/>
      <c r="Q285" s="453" t="str">
        <f t="shared" si="38"/>
        <v/>
      </c>
    </row>
    <row r="286" spans="1:17" ht="27" customHeight="1">
      <c r="A286" s="505" t="str">
        <f>IF(ISBLANK(C286)," ",511-COUNTBLANK($C$7:C286))</f>
        <v xml:space="preserve"> </v>
      </c>
      <c r="B286" s="755"/>
      <c r="C286" s="506"/>
      <c r="D286" s="507"/>
      <c r="E286" s="507"/>
      <c r="F286" s="473"/>
      <c r="G286" s="473"/>
      <c r="H286" s="473"/>
      <c r="I286" s="473"/>
      <c r="J286" s="473"/>
      <c r="K286" s="739"/>
      <c r="L286" s="739"/>
      <c r="M286" s="739"/>
      <c r="N286" s="739"/>
      <c r="O286" s="739"/>
      <c r="P286" s="672"/>
      <c r="Q286" s="453" t="str">
        <f t="shared" si="38"/>
        <v/>
      </c>
    </row>
    <row r="287" spans="1:17" ht="27" customHeight="1">
      <c r="A287" s="505" t="str">
        <f>IF(ISBLANK(C287)," ",512-COUNTBLANK($C$7:C287))</f>
        <v xml:space="preserve"> </v>
      </c>
      <c r="B287" s="755"/>
      <c r="C287" s="506"/>
      <c r="D287" s="507"/>
      <c r="E287" s="507"/>
      <c r="F287" s="473"/>
      <c r="G287" s="473"/>
      <c r="H287" s="473"/>
      <c r="I287" s="473"/>
      <c r="J287" s="473"/>
      <c r="K287" s="739"/>
      <c r="L287" s="739"/>
      <c r="M287" s="739"/>
      <c r="N287" s="739"/>
      <c r="O287" s="739"/>
      <c r="P287" s="672"/>
      <c r="Q287" s="453" t="str">
        <f t="shared" si="38"/>
        <v/>
      </c>
    </row>
    <row r="288" spans="1:17" ht="27" customHeight="1">
      <c r="A288" s="505" t="str">
        <f>IF(ISBLANK(C288)," ",513-COUNTBLANK($C$7:C288))</f>
        <v xml:space="preserve"> </v>
      </c>
      <c r="B288" s="755"/>
      <c r="C288" s="506"/>
      <c r="D288" s="507"/>
      <c r="E288" s="507"/>
      <c r="F288" s="473"/>
      <c r="G288" s="473"/>
      <c r="H288" s="473"/>
      <c r="I288" s="473"/>
      <c r="J288" s="473"/>
      <c r="K288" s="739"/>
      <c r="L288" s="739"/>
      <c r="M288" s="739"/>
      <c r="N288" s="739"/>
      <c r="O288" s="739"/>
      <c r="P288" s="672"/>
      <c r="Q288" s="453" t="str">
        <f t="shared" si="38"/>
        <v/>
      </c>
    </row>
    <row r="289" spans="1:17" ht="27" customHeight="1">
      <c r="A289" s="505" t="str">
        <f>IF(ISBLANK(C289)," ",514-COUNTBLANK($C$7:C289))</f>
        <v xml:space="preserve"> </v>
      </c>
      <c r="B289" s="755"/>
      <c r="C289" s="506"/>
      <c r="D289" s="507"/>
      <c r="E289" s="507"/>
      <c r="F289" s="473"/>
      <c r="G289" s="473"/>
      <c r="H289" s="473"/>
      <c r="I289" s="473"/>
      <c r="J289" s="473"/>
      <c r="K289" s="739"/>
      <c r="L289" s="739"/>
      <c r="M289" s="739"/>
      <c r="N289" s="739"/>
      <c r="O289" s="739"/>
      <c r="P289" s="672"/>
      <c r="Q289" s="453" t="str">
        <f t="shared" si="38"/>
        <v/>
      </c>
    </row>
    <row r="290" spans="1:17" ht="27" customHeight="1">
      <c r="A290" s="505" t="str">
        <f>IF(ISBLANK(C290)," ",515-COUNTBLANK($C$7:C290))</f>
        <v xml:space="preserve"> </v>
      </c>
      <c r="B290" s="755"/>
      <c r="C290" s="506"/>
      <c r="D290" s="507"/>
      <c r="E290" s="507"/>
      <c r="F290" s="473"/>
      <c r="G290" s="473"/>
      <c r="H290" s="473"/>
      <c r="I290" s="473"/>
      <c r="J290" s="473"/>
      <c r="K290" s="739"/>
      <c r="L290" s="739"/>
      <c r="M290" s="739"/>
      <c r="N290" s="739"/>
      <c r="O290" s="739"/>
      <c r="P290" s="672"/>
      <c r="Q290" s="453" t="str">
        <f t="shared" si="38"/>
        <v/>
      </c>
    </row>
    <row r="291" spans="1:17" ht="27" customHeight="1">
      <c r="A291" s="505" t="str">
        <f>IF(ISBLANK(C291)," ",516-COUNTBLANK($C$7:C291))</f>
        <v xml:space="preserve"> </v>
      </c>
      <c r="B291" s="755"/>
      <c r="C291" s="506"/>
      <c r="D291" s="507"/>
      <c r="E291" s="507"/>
      <c r="F291" s="473"/>
      <c r="G291" s="473"/>
      <c r="H291" s="473"/>
      <c r="I291" s="473"/>
      <c r="J291" s="473"/>
      <c r="K291" s="739"/>
      <c r="L291" s="739"/>
      <c r="M291" s="739"/>
      <c r="N291" s="739"/>
      <c r="O291" s="739"/>
      <c r="P291" s="672"/>
      <c r="Q291" s="453" t="str">
        <f t="shared" si="38"/>
        <v/>
      </c>
    </row>
    <row r="292" spans="1:17" ht="27" customHeight="1">
      <c r="A292" s="505" t="str">
        <f>IF(ISBLANK(C292)," ",517-COUNTBLANK($C$7:C292))</f>
        <v xml:space="preserve"> </v>
      </c>
      <c r="B292" s="755"/>
      <c r="C292" s="506"/>
      <c r="D292" s="507"/>
      <c r="E292" s="507"/>
      <c r="F292" s="473"/>
      <c r="G292" s="473"/>
      <c r="H292" s="473"/>
      <c r="I292" s="473"/>
      <c r="J292" s="473"/>
      <c r="K292" s="739"/>
      <c r="L292" s="739"/>
      <c r="M292" s="739"/>
      <c r="N292" s="739"/>
      <c r="O292" s="739"/>
      <c r="P292" s="672"/>
      <c r="Q292" s="453" t="str">
        <f t="shared" si="38"/>
        <v/>
      </c>
    </row>
    <row r="293" spans="1:17" ht="27" customHeight="1">
      <c r="A293" s="505" t="str">
        <f>IF(ISBLANK(C293)," ",518-COUNTBLANK($C$7:C293))</f>
        <v xml:space="preserve"> </v>
      </c>
      <c r="B293" s="755"/>
      <c r="C293" s="506"/>
      <c r="D293" s="507"/>
      <c r="E293" s="507"/>
      <c r="F293" s="473"/>
      <c r="G293" s="473"/>
      <c r="H293" s="473"/>
      <c r="I293" s="473"/>
      <c r="J293" s="473"/>
      <c r="K293" s="739"/>
      <c r="L293" s="739"/>
      <c r="M293" s="739"/>
      <c r="N293" s="739"/>
      <c r="O293" s="739"/>
      <c r="P293" s="672"/>
      <c r="Q293" s="453" t="str">
        <f t="shared" si="38"/>
        <v/>
      </c>
    </row>
    <row r="294" spans="1:17" ht="27" customHeight="1">
      <c r="A294" s="505" t="str">
        <f>IF(ISBLANK(C294)," ",519-COUNTBLANK($C$7:C294))</f>
        <v xml:space="preserve"> </v>
      </c>
      <c r="B294" s="755"/>
      <c r="C294" s="506"/>
      <c r="D294" s="507"/>
      <c r="E294" s="507"/>
      <c r="F294" s="473"/>
      <c r="G294" s="473"/>
      <c r="H294" s="473"/>
      <c r="I294" s="473"/>
      <c r="J294" s="473"/>
      <c r="K294" s="739"/>
      <c r="L294" s="739"/>
      <c r="M294" s="739"/>
      <c r="N294" s="739"/>
      <c r="O294" s="739"/>
      <c r="P294" s="672"/>
      <c r="Q294" s="453" t="str">
        <f t="shared" si="38"/>
        <v/>
      </c>
    </row>
    <row r="295" spans="1:17" ht="27" customHeight="1">
      <c r="A295" s="505" t="str">
        <f>IF(ISBLANK(C295)," ",520-COUNTBLANK($C$7:C295))</f>
        <v xml:space="preserve"> </v>
      </c>
      <c r="B295" s="755"/>
      <c r="C295" s="506"/>
      <c r="D295" s="507"/>
      <c r="E295" s="507"/>
      <c r="F295" s="473"/>
      <c r="G295" s="473"/>
      <c r="H295" s="473"/>
      <c r="I295" s="473"/>
      <c r="J295" s="473"/>
      <c r="K295" s="739"/>
      <c r="L295" s="739"/>
      <c r="M295" s="739"/>
      <c r="N295" s="739"/>
      <c r="O295" s="739"/>
      <c r="P295" s="672"/>
      <c r="Q295" s="453" t="str">
        <f t="shared" si="38"/>
        <v/>
      </c>
    </row>
    <row r="296" spans="1:17" ht="27" customHeight="1">
      <c r="A296" s="505" t="str">
        <f>IF(ISBLANK(C296)," ",521-COUNTBLANK($C$7:C296))</f>
        <v xml:space="preserve"> </v>
      </c>
      <c r="B296" s="755"/>
      <c r="C296" s="506"/>
      <c r="D296" s="507"/>
      <c r="E296" s="507"/>
      <c r="F296" s="473"/>
      <c r="G296" s="473"/>
      <c r="H296" s="473"/>
      <c r="I296" s="473"/>
      <c r="J296" s="473"/>
      <c r="K296" s="739"/>
      <c r="L296" s="739"/>
      <c r="M296" s="739"/>
      <c r="N296" s="739"/>
      <c r="O296" s="739"/>
      <c r="P296" s="672"/>
      <c r="Q296" s="453" t="str">
        <f t="shared" si="38"/>
        <v/>
      </c>
    </row>
    <row r="297" spans="1:17" ht="27" customHeight="1">
      <c r="A297" s="505" t="str">
        <f>IF(ISBLANK(C297)," ",522-COUNTBLANK($C$7:C297))</f>
        <v xml:space="preserve"> </v>
      </c>
      <c r="B297" s="755"/>
      <c r="C297" s="506"/>
      <c r="D297" s="507"/>
      <c r="E297" s="507"/>
      <c r="F297" s="473"/>
      <c r="G297" s="473"/>
      <c r="H297" s="473"/>
      <c r="I297" s="473"/>
      <c r="J297" s="473"/>
      <c r="K297" s="739"/>
      <c r="L297" s="739"/>
      <c r="M297" s="739"/>
      <c r="N297" s="739"/>
      <c r="O297" s="739"/>
      <c r="P297" s="672"/>
      <c r="Q297" s="453" t="str">
        <f t="shared" si="38"/>
        <v/>
      </c>
    </row>
    <row r="298" spans="1:17" ht="27" customHeight="1">
      <c r="A298" s="505" t="str">
        <f>IF(ISBLANK(C298)," ",523-COUNTBLANK($C$7:C298))</f>
        <v xml:space="preserve"> </v>
      </c>
      <c r="B298" s="755"/>
      <c r="C298" s="506"/>
      <c r="D298" s="507"/>
      <c r="E298" s="507"/>
      <c r="F298" s="473"/>
      <c r="G298" s="473"/>
      <c r="H298" s="473"/>
      <c r="I298" s="473"/>
      <c r="J298" s="473"/>
      <c r="K298" s="739"/>
      <c r="L298" s="739"/>
      <c r="M298" s="739"/>
      <c r="N298" s="739"/>
      <c r="O298" s="739"/>
      <c r="P298" s="672"/>
      <c r="Q298" s="453" t="str">
        <f t="shared" si="38"/>
        <v/>
      </c>
    </row>
    <row r="299" spans="1:17" ht="27" customHeight="1">
      <c r="A299" s="505" t="str">
        <f>IF(ISBLANK(C299)," ",524-COUNTBLANK($C$7:C299))</f>
        <v xml:space="preserve"> </v>
      </c>
      <c r="B299" s="755"/>
      <c r="C299" s="506"/>
      <c r="D299" s="507"/>
      <c r="E299" s="507"/>
      <c r="F299" s="473"/>
      <c r="G299" s="473"/>
      <c r="H299" s="473"/>
      <c r="I299" s="473"/>
      <c r="J299" s="473"/>
      <c r="K299" s="739"/>
      <c r="L299" s="739"/>
      <c r="M299" s="739"/>
      <c r="N299" s="739"/>
      <c r="O299" s="739"/>
      <c r="P299" s="672"/>
      <c r="Q299" s="453" t="str">
        <f t="shared" si="38"/>
        <v/>
      </c>
    </row>
    <row r="300" spans="1:17" ht="27" customHeight="1">
      <c r="A300" s="497" t="s">
        <v>38</v>
      </c>
      <c r="B300" s="756"/>
      <c r="C300" s="499"/>
      <c r="D300" s="509"/>
      <c r="E300" s="509">
        <f>SUM(E280:E299)</f>
        <v>0</v>
      </c>
      <c r="F300" s="510"/>
      <c r="G300" s="510"/>
      <c r="H300" s="510"/>
      <c r="I300" s="510"/>
      <c r="J300" s="510"/>
      <c r="K300" s="740"/>
      <c r="L300" s="740"/>
      <c r="M300" s="740"/>
      <c r="N300" s="740"/>
      <c r="O300" s="740"/>
      <c r="P300" s="673"/>
      <c r="Q300" s="453" t="str">
        <f t="shared" si="38"/>
        <v/>
      </c>
    </row>
    <row r="65306" spans="6:6">
      <c r="F65306" s="473"/>
    </row>
  </sheetData>
  <autoFilter ref="A6:AB300"/>
  <mergeCells count="8">
    <mergeCell ref="T2:T3"/>
    <mergeCell ref="T5:T6"/>
    <mergeCell ref="H3:P3"/>
    <mergeCell ref="A1:P1"/>
    <mergeCell ref="H5:J5"/>
    <mergeCell ref="L5:M5"/>
    <mergeCell ref="N5:O5"/>
    <mergeCell ref="K5:K6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2" orientation="portrait" r:id="rId1"/>
  <headerFooter alignWithMargins="0"/>
  <rowBreaks count="2" manualBreakCount="2">
    <brk id="48" max="10" man="1"/>
    <brk id="69" max="10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306"/>
  <sheetViews>
    <sheetView showGridLines="0" showZeros="0" view="pageBreakPreview" topLeftCell="A76" zoomScaleSheetLayoutView="100" workbookViewId="0">
      <selection activeCell="I41" sqref="I41"/>
    </sheetView>
  </sheetViews>
  <sheetFormatPr defaultRowHeight="11.25"/>
  <cols>
    <col min="1" max="1" width="3.77734375" style="437" customWidth="1"/>
    <col min="2" max="2" width="6.77734375" style="469" customWidth="1"/>
    <col min="3" max="3" width="3.77734375" style="437" customWidth="1"/>
    <col min="4" max="4" width="7.77734375" style="437" customWidth="1"/>
    <col min="5" max="5" width="7.77734375" style="472" customWidth="1"/>
    <col min="6" max="6" width="7.77734375" style="437" customWidth="1"/>
    <col min="7" max="7" width="15.77734375" style="437" customWidth="1"/>
    <col min="8" max="8" width="6.77734375" style="437" customWidth="1"/>
    <col min="9" max="9" width="9.77734375" style="437" customWidth="1"/>
    <col min="10" max="10" width="6" style="437" customWidth="1"/>
    <col min="11" max="11" width="8.77734375" style="437" customWidth="1"/>
    <col min="12" max="12" width="6.77734375" style="437" customWidth="1"/>
    <col min="13" max="13" width="8.77734375" style="437" customWidth="1"/>
    <col min="14" max="14" width="6.77734375" style="437" customWidth="1"/>
    <col min="15" max="15" width="8.77734375" style="437" customWidth="1"/>
    <col min="16" max="16" width="4.77734375" style="410" customWidth="1"/>
    <col min="17" max="17" width="10.77734375" style="471" customWidth="1"/>
    <col min="18" max="19" width="9.77734375" style="384" customWidth="1"/>
    <col min="20" max="20" width="7.77734375" style="384" customWidth="1"/>
    <col min="21" max="24" width="9.77734375" style="384" customWidth="1"/>
    <col min="25" max="25" width="10.77734375" style="384" customWidth="1"/>
    <col min="26" max="32" width="8.88671875" style="384"/>
    <col min="33" max="16384" width="8.88671875" style="437"/>
  </cols>
  <sheetData>
    <row r="1" spans="1:32" ht="24.95" customHeight="1">
      <c r="A1" s="1094" t="s">
        <v>465</v>
      </c>
      <c r="B1" s="1094"/>
      <c r="C1" s="1094"/>
      <c r="D1" s="1094"/>
      <c r="E1" s="1094"/>
      <c r="F1" s="1094"/>
      <c r="G1" s="1094"/>
      <c r="H1" s="1094"/>
      <c r="I1" s="1094"/>
      <c r="J1" s="1094"/>
      <c r="K1" s="1094"/>
      <c r="L1" s="1094"/>
      <c r="M1" s="1094"/>
      <c r="N1" s="1094"/>
      <c r="O1" s="1094"/>
      <c r="P1" s="1094"/>
      <c r="Q1" s="435"/>
      <c r="R1" s="701"/>
      <c r="S1" s="702"/>
      <c r="T1" s="702"/>
      <c r="U1" s="703" t="s">
        <v>466</v>
      </c>
      <c r="V1" s="703" t="s">
        <v>467</v>
      </c>
      <c r="W1" s="703" t="s">
        <v>468</v>
      </c>
      <c r="X1" s="703" t="s">
        <v>469</v>
      </c>
      <c r="Y1" s="703" t="s">
        <v>470</v>
      </c>
      <c r="Z1" s="704" t="s">
        <v>471</v>
      </c>
      <c r="AA1" s="705" t="s">
        <v>472</v>
      </c>
      <c r="AB1" s="705"/>
      <c r="AC1" s="705"/>
      <c r="AD1" s="705"/>
      <c r="AE1" s="705"/>
      <c r="AF1" s="705"/>
    </row>
    <row r="2" spans="1:32" ht="15" customHeight="1">
      <c r="A2" s="431"/>
      <c r="B2" s="432"/>
      <c r="C2" s="433"/>
      <c r="D2" s="433"/>
      <c r="E2" s="434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514"/>
      <c r="Q2" s="435"/>
      <c r="R2" s="701"/>
      <c r="S2" s="702"/>
      <c r="T2" s="1072" t="s">
        <v>473</v>
      </c>
      <c r="U2" s="703" t="s">
        <v>474</v>
      </c>
      <c r="V2" s="706">
        <v>1.5</v>
      </c>
      <c r="W2" s="706">
        <v>1.5</v>
      </c>
      <c r="X2" s="706">
        <v>1.4</v>
      </c>
      <c r="Y2" s="706">
        <v>2</v>
      </c>
      <c r="Z2" s="704">
        <v>1.766</v>
      </c>
      <c r="AA2" s="707" t="s">
        <v>475</v>
      </c>
      <c r="AB2" s="705"/>
      <c r="AC2" s="705"/>
      <c r="AD2" s="705"/>
      <c r="AE2" s="705"/>
      <c r="AF2" s="705"/>
    </row>
    <row r="3" spans="1:32" s="384" customFormat="1" ht="15" customHeight="1">
      <c r="A3" s="385"/>
      <c r="B3" s="386"/>
      <c r="C3" s="385"/>
      <c r="D3" s="385"/>
      <c r="E3" s="387"/>
      <c r="F3" s="385"/>
      <c r="G3" s="385"/>
      <c r="H3" s="1087" t="s">
        <v>420</v>
      </c>
      <c r="I3" s="1087"/>
      <c r="J3" s="1087"/>
      <c r="K3" s="1087"/>
      <c r="L3" s="1087"/>
      <c r="M3" s="1087"/>
      <c r="N3" s="1087"/>
      <c r="O3" s="1087"/>
      <c r="P3" s="1087"/>
      <c r="Q3" s="388"/>
      <c r="R3" s="709"/>
      <c r="S3" s="710"/>
      <c r="T3" s="1073"/>
      <c r="U3" s="711" t="s">
        <v>476</v>
      </c>
      <c r="V3" s="711">
        <v>1.75</v>
      </c>
      <c r="W3" s="711">
        <v>1.75</v>
      </c>
      <c r="X3" s="712">
        <v>1.5</v>
      </c>
      <c r="Y3" s="712">
        <v>2.5</v>
      </c>
      <c r="Z3" s="713">
        <v>1.766</v>
      </c>
      <c r="AA3" s="714" t="s">
        <v>477</v>
      </c>
      <c r="AB3" s="715"/>
      <c r="AC3" s="715"/>
      <c r="AD3" s="715"/>
      <c r="AE3" s="715"/>
      <c r="AF3" s="715"/>
    </row>
    <row r="4" spans="1:32" ht="10.15" customHeight="1" thickBot="1">
      <c r="A4" s="438"/>
      <c r="B4" s="439"/>
      <c r="C4" s="438"/>
      <c r="D4" s="438"/>
      <c r="E4" s="440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518"/>
      <c r="Q4" s="438"/>
      <c r="R4" s="701"/>
      <c r="S4" s="702"/>
      <c r="T4" s="702"/>
      <c r="U4" s="703"/>
      <c r="V4" s="703"/>
      <c r="W4" s="703"/>
      <c r="X4" s="706"/>
      <c r="Y4" s="706"/>
      <c r="Z4" s="704"/>
      <c r="AA4" s="705"/>
      <c r="AB4" s="705"/>
      <c r="AC4" s="705"/>
      <c r="AD4" s="705"/>
      <c r="AE4" s="705"/>
      <c r="AF4" s="705"/>
    </row>
    <row r="5" spans="1:32" ht="30" customHeight="1" thickTop="1" thickBot="1">
      <c r="A5" s="442" t="s">
        <v>25</v>
      </c>
      <c r="B5" s="389" t="s">
        <v>26</v>
      </c>
      <c r="C5" s="389" t="s">
        <v>27</v>
      </c>
      <c r="D5" s="389" t="s">
        <v>28</v>
      </c>
      <c r="E5" s="389" t="s">
        <v>29</v>
      </c>
      <c r="F5" s="443" t="s">
        <v>31</v>
      </c>
      <c r="G5" s="444"/>
      <c r="H5" s="1088" t="s">
        <v>32</v>
      </c>
      <c r="I5" s="1089"/>
      <c r="J5" s="1090"/>
      <c r="K5" s="1095" t="s">
        <v>490</v>
      </c>
      <c r="L5" s="1088" t="s">
        <v>486</v>
      </c>
      <c r="M5" s="1090"/>
      <c r="N5" s="1088" t="s">
        <v>487</v>
      </c>
      <c r="O5" s="1090"/>
      <c r="P5" s="688" t="s">
        <v>21</v>
      </c>
      <c r="Q5" s="441"/>
      <c r="R5" s="701"/>
      <c r="S5" s="718" t="s">
        <v>478</v>
      </c>
      <c r="T5" s="1080" t="s">
        <v>479</v>
      </c>
      <c r="U5" s="711" t="s">
        <v>480</v>
      </c>
      <c r="V5" s="719">
        <v>1.75</v>
      </c>
      <c r="W5" s="719">
        <v>1.75</v>
      </c>
      <c r="X5" s="720">
        <v>1.65</v>
      </c>
      <c r="Y5" s="720">
        <v>2.2999999999999998</v>
      </c>
      <c r="Z5" s="704">
        <v>1.766</v>
      </c>
      <c r="AA5" s="721" t="s">
        <v>481</v>
      </c>
      <c r="AB5" s="721" t="s">
        <v>482</v>
      </c>
      <c r="AC5" s="721" t="s">
        <v>7</v>
      </c>
      <c r="AD5" s="721" t="s">
        <v>483</v>
      </c>
      <c r="AE5" s="721" t="s">
        <v>8</v>
      </c>
      <c r="AF5" s="721" t="s">
        <v>23</v>
      </c>
    </row>
    <row r="6" spans="1:32" ht="30" customHeight="1" thickTop="1" thickBot="1">
      <c r="A6" s="448" t="s">
        <v>33</v>
      </c>
      <c r="B6" s="393"/>
      <c r="C6" s="393"/>
      <c r="D6" s="392" t="s">
        <v>309</v>
      </c>
      <c r="E6" s="392" t="s">
        <v>309</v>
      </c>
      <c r="F6" s="394" t="s">
        <v>35</v>
      </c>
      <c r="G6" s="394" t="s">
        <v>399</v>
      </c>
      <c r="H6" s="394" t="s">
        <v>35</v>
      </c>
      <c r="I6" s="394" t="s">
        <v>36</v>
      </c>
      <c r="J6" s="394" t="s">
        <v>37</v>
      </c>
      <c r="K6" s="1096"/>
      <c r="L6" s="741" t="s">
        <v>488</v>
      </c>
      <c r="M6" s="741" t="s">
        <v>489</v>
      </c>
      <c r="N6" s="741" t="s">
        <v>488</v>
      </c>
      <c r="O6" s="741" t="s">
        <v>489</v>
      </c>
      <c r="P6" s="689"/>
      <c r="Q6" s="450"/>
      <c r="R6" s="723"/>
      <c r="S6" s="724"/>
      <c r="T6" s="1080"/>
      <c r="U6" s="727" t="s">
        <v>484</v>
      </c>
      <c r="V6" s="728">
        <v>1.8</v>
      </c>
      <c r="W6" s="728">
        <v>1.8</v>
      </c>
      <c r="X6" s="729">
        <v>1.65</v>
      </c>
      <c r="Y6" s="729">
        <v>2.5</v>
      </c>
      <c r="Z6" s="730">
        <v>1.766</v>
      </c>
      <c r="AA6" s="726" t="s">
        <v>485</v>
      </c>
      <c r="AB6" s="725">
        <v>1.8</v>
      </c>
      <c r="AC6" s="725">
        <v>1.8</v>
      </c>
      <c r="AD6" s="725">
        <v>1.65</v>
      </c>
      <c r="AE6" s="725">
        <v>2.5</v>
      </c>
      <c r="AF6" s="725">
        <v>1.766</v>
      </c>
    </row>
    <row r="7" spans="1:32" s="410" customFormat="1" ht="30" customHeight="1" thickTop="1">
      <c r="A7" s="618" t="s">
        <v>400</v>
      </c>
      <c r="B7" s="462"/>
      <c r="C7" s="463"/>
      <c r="D7" s="617"/>
      <c r="E7" s="617"/>
      <c r="F7" s="621"/>
      <c r="G7" s="621"/>
      <c r="H7" s="603"/>
      <c r="I7" s="647"/>
      <c r="J7" s="603"/>
      <c r="K7" s="669"/>
      <c r="L7" s="406">
        <f>K7/1000</f>
        <v>0</v>
      </c>
      <c r="M7" s="743">
        <f t="shared" ref="M7:M26" si="0">IF(B7&lt;&gt;"",E7*L7,0)</f>
        <v>0</v>
      </c>
      <c r="N7" s="744">
        <f>IF($B7&lt;&gt;"",L7*S7,0)</f>
        <v>0</v>
      </c>
      <c r="O7" s="743">
        <f t="shared" ref="O7:O26" si="1">IF($B7&lt;&gt;"",E7*N7,0)</f>
        <v>0</v>
      </c>
      <c r="P7" s="669"/>
      <c r="Q7" s="407" t="str">
        <f t="shared" ref="Q7:Q70" si="2">CONCATENATE(C7,F7)</f>
        <v/>
      </c>
      <c r="R7" s="408"/>
      <c r="S7" s="731" t="str">
        <f>V7&amp;W7&amp;X7&amp;Y7&amp;Z7</f>
        <v>00001.766</v>
      </c>
      <c r="T7" s="732">
        <v>4</v>
      </c>
      <c r="U7" s="735" t="str">
        <f>T7&amp;C7</f>
        <v>4</v>
      </c>
      <c r="V7" s="733">
        <f>IF($U7="4전","1.80",IF($U7="4과","1.80",IF($U7="4목","1.80",0)))</f>
        <v>0</v>
      </c>
      <c r="W7" s="733">
        <f>IF($U7="4답","1.80",0)</f>
        <v>0</v>
      </c>
      <c r="X7" s="733">
        <f>IF($U7="4대","1.65",IF($U7="4장","1.65",IF($U7="4창","1.65",0)))</f>
        <v>0</v>
      </c>
      <c r="Y7" s="733">
        <f>IF($U7="4임","2.50",0)</f>
        <v>0</v>
      </c>
      <c r="Z7" s="736">
        <f>IF($C7="전",0,IF($C7="답",0,IF($C7="대",0,IF($C7="임",0,IF($C7="과",0,IF($C7="목",0,IF($C7="장",0,IF($C7="창",0,1.766))))))))</f>
        <v>1.766</v>
      </c>
    </row>
    <row r="8" spans="1:32" s="410" customFormat="1" ht="30" customHeight="1">
      <c r="A8" s="618" t="s">
        <v>408</v>
      </c>
      <c r="B8" s="462"/>
      <c r="C8" s="463"/>
      <c r="D8" s="617"/>
      <c r="E8" s="617"/>
      <c r="F8" s="621"/>
      <c r="G8" s="621"/>
      <c r="H8" s="603"/>
      <c r="I8" s="603"/>
      <c r="J8" s="603"/>
      <c r="K8" s="669"/>
      <c r="L8" s="406">
        <f t="shared" ref="L8:L26" si="3">K8/1000</f>
        <v>0</v>
      </c>
      <c r="M8" s="744">
        <f t="shared" si="0"/>
        <v>0</v>
      </c>
      <c r="N8" s="744">
        <f>IF($B8&lt;&gt;"",L8*S8,0)</f>
        <v>0</v>
      </c>
      <c r="O8" s="744">
        <f t="shared" si="1"/>
        <v>0</v>
      </c>
      <c r="P8" s="669"/>
      <c r="Q8" s="407" t="str">
        <f t="shared" si="2"/>
        <v/>
      </c>
      <c r="R8" s="408"/>
      <c r="S8" s="731" t="str">
        <f t="shared" ref="S8:S71" si="4">V8&amp;W8&amp;X8&amp;Y8&amp;Z8</f>
        <v>00001.766</v>
      </c>
      <c r="T8" s="732">
        <v>4</v>
      </c>
      <c r="U8" s="735" t="str">
        <f t="shared" ref="U8:U71" si="5">T8&amp;C8</f>
        <v>4</v>
      </c>
      <c r="V8" s="733">
        <f t="shared" ref="V8:V71" si="6">IF($U8="4전","1.80",IF($U8="4과","1.80",IF($U8="4목","1.80",0)))</f>
        <v>0</v>
      </c>
      <c r="W8" s="733">
        <f t="shared" ref="W8:W71" si="7">IF($U8="4답","1.80",0)</f>
        <v>0</v>
      </c>
      <c r="X8" s="733">
        <f t="shared" ref="X8:X71" si="8">IF($U8="4대","1.65",IF($U8="4장","1.65",IF($U8="4창","1.65",0)))</f>
        <v>0</v>
      </c>
      <c r="Y8" s="733">
        <f t="shared" ref="Y8:Y71" si="9">IF($U8="4임","2.50",0)</f>
        <v>0</v>
      </c>
      <c r="Z8" s="736">
        <f t="shared" ref="Z8:Z71" si="10">IF($C8="전",0,IF($C8="답",0,IF($C8="대",0,IF($C8="임",0,IF($C8="과",0,IF($C8="목",0,IF($C8="장",0,IF($C8="창",0,1.766))))))))</f>
        <v>1.766</v>
      </c>
      <c r="AA8" s="410">
        <v>0</v>
      </c>
    </row>
    <row r="9" spans="1:32" s="410" customFormat="1" ht="30" customHeight="1">
      <c r="A9" s="618" t="s">
        <v>341</v>
      </c>
      <c r="B9" s="462"/>
      <c r="C9" s="463"/>
      <c r="D9" s="617"/>
      <c r="E9" s="617"/>
      <c r="F9" s="621"/>
      <c r="G9" s="621"/>
      <c r="H9" s="603"/>
      <c r="I9" s="603"/>
      <c r="J9" s="603"/>
      <c r="K9" s="669"/>
      <c r="L9" s="406">
        <f t="shared" si="3"/>
        <v>0</v>
      </c>
      <c r="M9" s="744">
        <f t="shared" si="0"/>
        <v>0</v>
      </c>
      <c r="N9" s="744">
        <f t="shared" ref="N9:N26" si="11">IF($B9&lt;&gt;"",L9*S9,0)</f>
        <v>0</v>
      </c>
      <c r="O9" s="744">
        <f t="shared" si="1"/>
        <v>0</v>
      </c>
      <c r="P9" s="669"/>
      <c r="Q9" s="407" t="str">
        <f t="shared" si="2"/>
        <v/>
      </c>
      <c r="R9" s="408"/>
      <c r="S9" s="731" t="str">
        <f t="shared" si="4"/>
        <v>00001.766</v>
      </c>
      <c r="T9" s="732">
        <v>4</v>
      </c>
      <c r="U9" s="735" t="str">
        <f t="shared" si="5"/>
        <v>4</v>
      </c>
      <c r="V9" s="733">
        <f t="shared" si="6"/>
        <v>0</v>
      </c>
      <c r="W9" s="733">
        <f t="shared" si="7"/>
        <v>0</v>
      </c>
      <c r="X9" s="733">
        <f t="shared" si="8"/>
        <v>0</v>
      </c>
      <c r="Y9" s="733">
        <f t="shared" si="9"/>
        <v>0</v>
      </c>
      <c r="Z9" s="736">
        <f t="shared" si="10"/>
        <v>1.766</v>
      </c>
      <c r="AA9" s="410">
        <v>0</v>
      </c>
    </row>
    <row r="10" spans="1:32" s="410" customFormat="1" ht="30" customHeight="1">
      <c r="A10" s="618" t="s">
        <v>342</v>
      </c>
      <c r="B10" s="462"/>
      <c r="C10" s="463"/>
      <c r="D10" s="617"/>
      <c r="E10" s="617"/>
      <c r="F10" s="621"/>
      <c r="G10" s="621"/>
      <c r="H10" s="603"/>
      <c r="I10" s="603"/>
      <c r="J10" s="603"/>
      <c r="K10" s="742"/>
      <c r="L10" s="406">
        <f t="shared" si="3"/>
        <v>0</v>
      </c>
      <c r="M10" s="744">
        <f t="shared" si="0"/>
        <v>0</v>
      </c>
      <c r="N10" s="744">
        <f t="shared" si="11"/>
        <v>0</v>
      </c>
      <c r="O10" s="744">
        <f t="shared" si="1"/>
        <v>0</v>
      </c>
      <c r="P10" s="669"/>
      <c r="Q10" s="407" t="str">
        <f t="shared" si="2"/>
        <v/>
      </c>
      <c r="R10" s="408"/>
      <c r="S10" s="731" t="str">
        <f t="shared" si="4"/>
        <v>00001.766</v>
      </c>
      <c r="T10" s="732">
        <v>4</v>
      </c>
      <c r="U10" s="735" t="str">
        <f t="shared" si="5"/>
        <v>4</v>
      </c>
      <c r="V10" s="733">
        <f t="shared" si="6"/>
        <v>0</v>
      </c>
      <c r="W10" s="733">
        <f t="shared" si="7"/>
        <v>0</v>
      </c>
      <c r="X10" s="733">
        <f t="shared" si="8"/>
        <v>0</v>
      </c>
      <c r="Y10" s="733">
        <f t="shared" si="9"/>
        <v>0</v>
      </c>
      <c r="Z10" s="736">
        <f t="shared" si="10"/>
        <v>1.766</v>
      </c>
      <c r="AA10" s="410">
        <v>0</v>
      </c>
    </row>
    <row r="11" spans="1:32" s="410" customFormat="1" ht="30" customHeight="1">
      <c r="A11" s="618" t="s">
        <v>343</v>
      </c>
      <c r="B11" s="462"/>
      <c r="C11" s="463"/>
      <c r="D11" s="617"/>
      <c r="E11" s="617"/>
      <c r="F11" s="621"/>
      <c r="G11" s="621"/>
      <c r="H11" s="603"/>
      <c r="I11" s="603"/>
      <c r="J11" s="603"/>
      <c r="K11" s="669"/>
      <c r="L11" s="406">
        <f t="shared" si="3"/>
        <v>0</v>
      </c>
      <c r="M11" s="744">
        <f t="shared" si="0"/>
        <v>0</v>
      </c>
      <c r="N11" s="744">
        <f t="shared" si="11"/>
        <v>0</v>
      </c>
      <c r="O11" s="744">
        <f t="shared" si="1"/>
        <v>0</v>
      </c>
      <c r="P11" s="669"/>
      <c r="Q11" s="407" t="str">
        <f t="shared" si="2"/>
        <v/>
      </c>
      <c r="R11" s="408"/>
      <c r="S11" s="731" t="str">
        <f t="shared" si="4"/>
        <v>00001.766</v>
      </c>
      <c r="T11" s="732">
        <v>4</v>
      </c>
      <c r="U11" s="735" t="str">
        <f t="shared" si="5"/>
        <v>4</v>
      </c>
      <c r="V11" s="733">
        <f t="shared" si="6"/>
        <v>0</v>
      </c>
      <c r="W11" s="733">
        <f t="shared" si="7"/>
        <v>0</v>
      </c>
      <c r="X11" s="733">
        <f t="shared" si="8"/>
        <v>0</v>
      </c>
      <c r="Y11" s="733">
        <f t="shared" si="9"/>
        <v>0</v>
      </c>
      <c r="Z11" s="736">
        <f t="shared" si="10"/>
        <v>1.766</v>
      </c>
      <c r="AA11" s="410">
        <v>0</v>
      </c>
    </row>
    <row r="12" spans="1:32" s="410" customFormat="1" ht="30" customHeight="1">
      <c r="A12" s="618" t="s">
        <v>344</v>
      </c>
      <c r="B12" s="462"/>
      <c r="C12" s="463"/>
      <c r="D12" s="617"/>
      <c r="E12" s="617"/>
      <c r="F12" s="621"/>
      <c r="G12" s="621"/>
      <c r="H12" s="603"/>
      <c r="I12" s="603"/>
      <c r="J12" s="603"/>
      <c r="K12" s="669"/>
      <c r="L12" s="406">
        <f t="shared" si="3"/>
        <v>0</v>
      </c>
      <c r="M12" s="744">
        <f t="shared" si="0"/>
        <v>0</v>
      </c>
      <c r="N12" s="744">
        <f t="shared" si="11"/>
        <v>0</v>
      </c>
      <c r="O12" s="744">
        <f t="shared" si="1"/>
        <v>0</v>
      </c>
      <c r="P12" s="669"/>
      <c r="Q12" s="407" t="str">
        <f t="shared" si="2"/>
        <v/>
      </c>
      <c r="R12" s="408"/>
      <c r="S12" s="731" t="str">
        <f t="shared" si="4"/>
        <v>00001.766</v>
      </c>
      <c r="T12" s="732">
        <v>4</v>
      </c>
      <c r="U12" s="735" t="str">
        <f t="shared" si="5"/>
        <v>4</v>
      </c>
      <c r="V12" s="733">
        <f t="shared" si="6"/>
        <v>0</v>
      </c>
      <c r="W12" s="733">
        <f t="shared" si="7"/>
        <v>0</v>
      </c>
      <c r="X12" s="733">
        <f t="shared" si="8"/>
        <v>0</v>
      </c>
      <c r="Y12" s="733">
        <f t="shared" si="9"/>
        <v>0</v>
      </c>
      <c r="Z12" s="736">
        <f t="shared" si="10"/>
        <v>1.766</v>
      </c>
      <c r="AA12" s="410">
        <v>0</v>
      </c>
    </row>
    <row r="13" spans="1:32" s="410" customFormat="1" ht="30" customHeight="1">
      <c r="A13" s="618" t="s">
        <v>345</v>
      </c>
      <c r="B13" s="462"/>
      <c r="C13" s="463"/>
      <c r="D13" s="617"/>
      <c r="E13" s="617"/>
      <c r="F13" s="621"/>
      <c r="G13" s="621"/>
      <c r="H13" s="603"/>
      <c r="I13" s="603"/>
      <c r="J13" s="603"/>
      <c r="K13" s="669"/>
      <c r="L13" s="406">
        <f t="shared" si="3"/>
        <v>0</v>
      </c>
      <c r="M13" s="744">
        <f t="shared" si="0"/>
        <v>0</v>
      </c>
      <c r="N13" s="744">
        <f t="shared" si="11"/>
        <v>0</v>
      </c>
      <c r="O13" s="744">
        <f t="shared" si="1"/>
        <v>0</v>
      </c>
      <c r="P13" s="669"/>
      <c r="Q13" s="407" t="str">
        <f t="shared" si="2"/>
        <v/>
      </c>
      <c r="R13" s="408"/>
      <c r="S13" s="731" t="str">
        <f t="shared" si="4"/>
        <v>00001.766</v>
      </c>
      <c r="T13" s="732">
        <v>4</v>
      </c>
      <c r="U13" s="735" t="str">
        <f t="shared" si="5"/>
        <v>4</v>
      </c>
      <c r="V13" s="733">
        <f t="shared" si="6"/>
        <v>0</v>
      </c>
      <c r="W13" s="733">
        <f t="shared" si="7"/>
        <v>0</v>
      </c>
      <c r="X13" s="733">
        <f t="shared" si="8"/>
        <v>0</v>
      </c>
      <c r="Y13" s="733">
        <f t="shared" si="9"/>
        <v>0</v>
      </c>
      <c r="Z13" s="736">
        <f t="shared" si="10"/>
        <v>1.766</v>
      </c>
      <c r="AA13" s="410">
        <v>0</v>
      </c>
    </row>
    <row r="14" spans="1:32" s="410" customFormat="1" ht="30" customHeight="1">
      <c r="A14" s="618" t="s">
        <v>346</v>
      </c>
      <c r="B14" s="462"/>
      <c r="C14" s="463"/>
      <c r="D14" s="617"/>
      <c r="E14" s="617"/>
      <c r="F14" s="621"/>
      <c r="G14" s="621"/>
      <c r="H14" s="603"/>
      <c r="I14" s="603"/>
      <c r="J14" s="603"/>
      <c r="K14" s="669"/>
      <c r="L14" s="406">
        <f t="shared" si="3"/>
        <v>0</v>
      </c>
      <c r="M14" s="744">
        <f t="shared" si="0"/>
        <v>0</v>
      </c>
      <c r="N14" s="744">
        <f t="shared" si="11"/>
        <v>0</v>
      </c>
      <c r="O14" s="744">
        <f t="shared" si="1"/>
        <v>0</v>
      </c>
      <c r="P14" s="669"/>
      <c r="Q14" s="407" t="str">
        <f t="shared" si="2"/>
        <v/>
      </c>
      <c r="R14" s="408"/>
      <c r="S14" s="731" t="str">
        <f t="shared" si="4"/>
        <v>00001.766</v>
      </c>
      <c r="T14" s="732">
        <v>4</v>
      </c>
      <c r="U14" s="735" t="str">
        <f t="shared" si="5"/>
        <v>4</v>
      </c>
      <c r="V14" s="733">
        <f t="shared" si="6"/>
        <v>0</v>
      </c>
      <c r="W14" s="733">
        <f t="shared" si="7"/>
        <v>0</v>
      </c>
      <c r="X14" s="733">
        <f t="shared" si="8"/>
        <v>0</v>
      </c>
      <c r="Y14" s="733">
        <f t="shared" si="9"/>
        <v>0</v>
      </c>
      <c r="Z14" s="736">
        <f t="shared" si="10"/>
        <v>1.766</v>
      </c>
      <c r="AA14" s="410">
        <v>0</v>
      </c>
    </row>
    <row r="15" spans="1:32" s="410" customFormat="1" ht="30" customHeight="1">
      <c r="A15" s="618" t="s">
        <v>347</v>
      </c>
      <c r="B15" s="462"/>
      <c r="C15" s="463"/>
      <c r="D15" s="617"/>
      <c r="E15" s="617"/>
      <c r="F15" s="621"/>
      <c r="G15" s="621"/>
      <c r="H15" s="603"/>
      <c r="I15" s="603"/>
      <c r="J15" s="603"/>
      <c r="K15" s="669"/>
      <c r="L15" s="406">
        <f t="shared" si="3"/>
        <v>0</v>
      </c>
      <c r="M15" s="744">
        <f t="shared" si="0"/>
        <v>0</v>
      </c>
      <c r="N15" s="744">
        <f t="shared" si="11"/>
        <v>0</v>
      </c>
      <c r="O15" s="744">
        <f t="shared" si="1"/>
        <v>0</v>
      </c>
      <c r="P15" s="669"/>
      <c r="Q15" s="407" t="str">
        <f t="shared" si="2"/>
        <v/>
      </c>
      <c r="R15" s="408"/>
      <c r="S15" s="731" t="str">
        <f t="shared" si="4"/>
        <v>00001.766</v>
      </c>
      <c r="T15" s="732">
        <v>4</v>
      </c>
      <c r="U15" s="735" t="str">
        <f t="shared" si="5"/>
        <v>4</v>
      </c>
      <c r="V15" s="733">
        <f t="shared" si="6"/>
        <v>0</v>
      </c>
      <c r="W15" s="733">
        <f t="shared" si="7"/>
        <v>0</v>
      </c>
      <c r="X15" s="733">
        <f t="shared" si="8"/>
        <v>0</v>
      </c>
      <c r="Y15" s="733">
        <f t="shared" si="9"/>
        <v>0</v>
      </c>
      <c r="Z15" s="736">
        <f t="shared" si="10"/>
        <v>1.766</v>
      </c>
      <c r="AA15" s="410">
        <v>0</v>
      </c>
    </row>
    <row r="16" spans="1:32" s="410" customFormat="1" ht="30" customHeight="1">
      <c r="A16" s="618" t="s">
        <v>348</v>
      </c>
      <c r="B16" s="462"/>
      <c r="C16" s="463"/>
      <c r="D16" s="617"/>
      <c r="E16" s="617"/>
      <c r="F16" s="621"/>
      <c r="G16" s="621"/>
      <c r="H16" s="603"/>
      <c r="I16" s="603"/>
      <c r="J16" s="603"/>
      <c r="K16" s="669"/>
      <c r="L16" s="406">
        <f t="shared" si="3"/>
        <v>0</v>
      </c>
      <c r="M16" s="744">
        <f t="shared" si="0"/>
        <v>0</v>
      </c>
      <c r="N16" s="744">
        <f t="shared" si="11"/>
        <v>0</v>
      </c>
      <c r="O16" s="744">
        <f t="shared" si="1"/>
        <v>0</v>
      </c>
      <c r="P16" s="669"/>
      <c r="Q16" s="407" t="str">
        <f t="shared" si="2"/>
        <v/>
      </c>
      <c r="R16" s="408"/>
      <c r="S16" s="731" t="str">
        <f t="shared" si="4"/>
        <v>00001.766</v>
      </c>
      <c r="T16" s="732">
        <v>4</v>
      </c>
      <c r="U16" s="735" t="str">
        <f t="shared" si="5"/>
        <v>4</v>
      </c>
      <c r="V16" s="733">
        <f t="shared" si="6"/>
        <v>0</v>
      </c>
      <c r="W16" s="733">
        <f t="shared" si="7"/>
        <v>0</v>
      </c>
      <c r="X16" s="733">
        <f t="shared" si="8"/>
        <v>0</v>
      </c>
      <c r="Y16" s="733">
        <f t="shared" si="9"/>
        <v>0</v>
      </c>
      <c r="Z16" s="736">
        <f t="shared" si="10"/>
        <v>1.766</v>
      </c>
      <c r="AA16" s="410">
        <v>0</v>
      </c>
    </row>
    <row r="17" spans="1:28" s="410" customFormat="1" ht="30" customHeight="1">
      <c r="A17" s="618" t="s">
        <v>56</v>
      </c>
      <c r="B17" s="462"/>
      <c r="C17" s="463"/>
      <c r="D17" s="617"/>
      <c r="E17" s="617"/>
      <c r="F17" s="621"/>
      <c r="G17" s="621"/>
      <c r="H17" s="603"/>
      <c r="I17" s="603"/>
      <c r="J17" s="603"/>
      <c r="K17" s="669"/>
      <c r="L17" s="406">
        <f t="shared" si="3"/>
        <v>0</v>
      </c>
      <c r="M17" s="744">
        <f t="shared" si="0"/>
        <v>0</v>
      </c>
      <c r="N17" s="744">
        <f t="shared" si="11"/>
        <v>0</v>
      </c>
      <c r="O17" s="744">
        <f t="shared" si="1"/>
        <v>0</v>
      </c>
      <c r="P17" s="669"/>
      <c r="Q17" s="407" t="str">
        <f t="shared" si="2"/>
        <v/>
      </c>
      <c r="R17" s="408"/>
      <c r="S17" s="731" t="str">
        <f t="shared" si="4"/>
        <v>00001.766</v>
      </c>
      <c r="T17" s="732">
        <v>4</v>
      </c>
      <c r="U17" s="735" t="str">
        <f t="shared" si="5"/>
        <v>4</v>
      </c>
      <c r="V17" s="733">
        <f t="shared" si="6"/>
        <v>0</v>
      </c>
      <c r="W17" s="733">
        <f t="shared" si="7"/>
        <v>0</v>
      </c>
      <c r="X17" s="733">
        <f t="shared" si="8"/>
        <v>0</v>
      </c>
      <c r="Y17" s="733">
        <f t="shared" si="9"/>
        <v>0</v>
      </c>
      <c r="Z17" s="736">
        <f t="shared" si="10"/>
        <v>1.766</v>
      </c>
      <c r="AA17" s="410">
        <v>0</v>
      </c>
    </row>
    <row r="18" spans="1:28" s="410" customFormat="1" ht="30" customHeight="1">
      <c r="A18" s="618" t="s">
        <v>349</v>
      </c>
      <c r="B18" s="619"/>
      <c r="C18" s="463"/>
      <c r="D18" s="617"/>
      <c r="E18" s="617"/>
      <c r="F18" s="621"/>
      <c r="G18" s="621"/>
      <c r="H18" s="603"/>
      <c r="I18" s="603"/>
      <c r="J18" s="603"/>
      <c r="K18" s="669"/>
      <c r="L18" s="406">
        <f t="shared" si="3"/>
        <v>0</v>
      </c>
      <c r="M18" s="744">
        <f t="shared" si="0"/>
        <v>0</v>
      </c>
      <c r="N18" s="744">
        <f t="shared" si="11"/>
        <v>0</v>
      </c>
      <c r="O18" s="744">
        <f t="shared" si="1"/>
        <v>0</v>
      </c>
      <c r="P18" s="669"/>
      <c r="Q18" s="407" t="str">
        <f t="shared" si="2"/>
        <v/>
      </c>
      <c r="R18" s="408"/>
      <c r="S18" s="731" t="str">
        <f t="shared" si="4"/>
        <v>00001.766</v>
      </c>
      <c r="T18" s="732">
        <v>4</v>
      </c>
      <c r="U18" s="735" t="str">
        <f t="shared" si="5"/>
        <v>4</v>
      </c>
      <c r="V18" s="733">
        <f t="shared" si="6"/>
        <v>0</v>
      </c>
      <c r="W18" s="733">
        <f t="shared" si="7"/>
        <v>0</v>
      </c>
      <c r="X18" s="733">
        <f t="shared" si="8"/>
        <v>0</v>
      </c>
      <c r="Y18" s="733">
        <f t="shared" si="9"/>
        <v>0</v>
      </c>
      <c r="Z18" s="736">
        <f t="shared" si="10"/>
        <v>1.766</v>
      </c>
      <c r="AA18" s="410">
        <v>0</v>
      </c>
    </row>
    <row r="19" spans="1:28" s="410" customFormat="1" ht="30" customHeight="1">
      <c r="A19" s="618" t="s">
        <v>350</v>
      </c>
      <c r="B19" s="619"/>
      <c r="C19" s="463"/>
      <c r="D19" s="617"/>
      <c r="E19" s="617"/>
      <c r="F19" s="621"/>
      <c r="G19" s="621"/>
      <c r="H19" s="603"/>
      <c r="I19" s="603"/>
      <c r="J19" s="603"/>
      <c r="K19" s="669"/>
      <c r="L19" s="406">
        <f t="shared" si="3"/>
        <v>0</v>
      </c>
      <c r="M19" s="744">
        <f t="shared" si="0"/>
        <v>0</v>
      </c>
      <c r="N19" s="744">
        <f t="shared" si="11"/>
        <v>0</v>
      </c>
      <c r="O19" s="744">
        <f t="shared" si="1"/>
        <v>0</v>
      </c>
      <c r="P19" s="669"/>
      <c r="Q19" s="407" t="str">
        <f t="shared" si="2"/>
        <v/>
      </c>
      <c r="R19" s="408"/>
      <c r="S19" s="731" t="str">
        <f t="shared" si="4"/>
        <v>00001.766</v>
      </c>
      <c r="T19" s="732">
        <v>4</v>
      </c>
      <c r="U19" s="735" t="str">
        <f t="shared" si="5"/>
        <v>4</v>
      </c>
      <c r="V19" s="733">
        <f t="shared" si="6"/>
        <v>0</v>
      </c>
      <c r="W19" s="733">
        <f t="shared" si="7"/>
        <v>0</v>
      </c>
      <c r="X19" s="733">
        <f t="shared" si="8"/>
        <v>0</v>
      </c>
      <c r="Y19" s="733">
        <f t="shared" si="9"/>
        <v>0</v>
      </c>
      <c r="Z19" s="736">
        <f t="shared" si="10"/>
        <v>1.766</v>
      </c>
      <c r="AA19" s="410">
        <v>0</v>
      </c>
    </row>
    <row r="20" spans="1:28" s="410" customFormat="1" ht="30" customHeight="1">
      <c r="A20" s="618" t="s">
        <v>351</v>
      </c>
      <c r="B20" s="462"/>
      <c r="C20" s="463"/>
      <c r="D20" s="617"/>
      <c r="E20" s="617"/>
      <c r="F20" s="621"/>
      <c r="G20" s="661"/>
      <c r="H20" s="603"/>
      <c r="I20" s="603"/>
      <c r="J20" s="603"/>
      <c r="K20" s="669"/>
      <c r="L20" s="406">
        <f t="shared" si="3"/>
        <v>0</v>
      </c>
      <c r="M20" s="744">
        <f t="shared" si="0"/>
        <v>0</v>
      </c>
      <c r="N20" s="744">
        <f t="shared" si="11"/>
        <v>0</v>
      </c>
      <c r="O20" s="744">
        <f t="shared" si="1"/>
        <v>0</v>
      </c>
      <c r="P20" s="669"/>
      <c r="Q20" s="407" t="str">
        <f t="shared" si="2"/>
        <v/>
      </c>
      <c r="R20" s="408"/>
      <c r="S20" s="731" t="str">
        <f t="shared" si="4"/>
        <v>00001.766</v>
      </c>
      <c r="T20" s="732">
        <v>4</v>
      </c>
      <c r="U20" s="735" t="str">
        <f t="shared" si="5"/>
        <v>4</v>
      </c>
      <c r="V20" s="733">
        <f t="shared" si="6"/>
        <v>0</v>
      </c>
      <c r="W20" s="733">
        <f t="shared" si="7"/>
        <v>0</v>
      </c>
      <c r="X20" s="733">
        <f t="shared" si="8"/>
        <v>0</v>
      </c>
      <c r="Y20" s="733">
        <f t="shared" si="9"/>
        <v>0</v>
      </c>
      <c r="Z20" s="736">
        <f t="shared" si="10"/>
        <v>1.766</v>
      </c>
      <c r="AA20" s="410">
        <v>0</v>
      </c>
    </row>
    <row r="21" spans="1:28" s="410" customFormat="1" ht="30" customHeight="1">
      <c r="A21" s="618" t="s">
        <v>409</v>
      </c>
      <c r="B21" s="462"/>
      <c r="C21" s="463"/>
      <c r="D21" s="617"/>
      <c r="E21" s="617"/>
      <c r="F21" s="621"/>
      <c r="G21" s="621"/>
      <c r="H21" s="603"/>
      <c r="I21" s="603"/>
      <c r="J21" s="603"/>
      <c r="K21" s="669"/>
      <c r="L21" s="406">
        <f t="shared" si="3"/>
        <v>0</v>
      </c>
      <c r="M21" s="744">
        <f t="shared" si="0"/>
        <v>0</v>
      </c>
      <c r="N21" s="744">
        <f t="shared" si="11"/>
        <v>0</v>
      </c>
      <c r="O21" s="744">
        <f t="shared" si="1"/>
        <v>0</v>
      </c>
      <c r="P21" s="669"/>
      <c r="Q21" s="407" t="str">
        <f t="shared" si="2"/>
        <v/>
      </c>
      <c r="R21" s="408"/>
      <c r="S21" s="731" t="str">
        <f t="shared" si="4"/>
        <v>00001.766</v>
      </c>
      <c r="T21" s="732">
        <v>4</v>
      </c>
      <c r="U21" s="735" t="str">
        <f t="shared" si="5"/>
        <v>4</v>
      </c>
      <c r="V21" s="733">
        <f t="shared" si="6"/>
        <v>0</v>
      </c>
      <c r="W21" s="733">
        <f t="shared" si="7"/>
        <v>0</v>
      </c>
      <c r="X21" s="733">
        <f t="shared" si="8"/>
        <v>0</v>
      </c>
      <c r="Y21" s="733">
        <f t="shared" si="9"/>
        <v>0</v>
      </c>
      <c r="Z21" s="736">
        <f t="shared" si="10"/>
        <v>1.766</v>
      </c>
      <c r="AA21" s="410">
        <v>0</v>
      </c>
    </row>
    <row r="22" spans="1:28" s="410" customFormat="1" ht="30" customHeight="1">
      <c r="A22" s="618" t="s">
        <v>410</v>
      </c>
      <c r="B22" s="462"/>
      <c r="C22" s="463"/>
      <c r="D22" s="617"/>
      <c r="E22" s="617"/>
      <c r="F22" s="621"/>
      <c r="G22" s="661"/>
      <c r="H22" s="603"/>
      <c r="I22" s="603"/>
      <c r="J22" s="603"/>
      <c r="K22" s="669"/>
      <c r="L22" s="406">
        <f t="shared" si="3"/>
        <v>0</v>
      </c>
      <c r="M22" s="744">
        <f t="shared" si="0"/>
        <v>0</v>
      </c>
      <c r="N22" s="744">
        <f t="shared" si="11"/>
        <v>0</v>
      </c>
      <c r="O22" s="744">
        <f t="shared" si="1"/>
        <v>0</v>
      </c>
      <c r="P22" s="669"/>
      <c r="Q22" s="407" t="str">
        <f t="shared" si="2"/>
        <v/>
      </c>
      <c r="R22" s="408"/>
      <c r="S22" s="731" t="str">
        <f t="shared" si="4"/>
        <v>00001.766</v>
      </c>
      <c r="T22" s="732">
        <v>4</v>
      </c>
      <c r="U22" s="735" t="str">
        <f t="shared" si="5"/>
        <v>4</v>
      </c>
      <c r="V22" s="733">
        <f t="shared" si="6"/>
        <v>0</v>
      </c>
      <c r="W22" s="733">
        <f t="shared" si="7"/>
        <v>0</v>
      </c>
      <c r="X22" s="733">
        <f t="shared" si="8"/>
        <v>0</v>
      </c>
      <c r="Y22" s="733">
        <f t="shared" si="9"/>
        <v>0</v>
      </c>
      <c r="Z22" s="736">
        <f t="shared" si="10"/>
        <v>1.766</v>
      </c>
      <c r="AA22" s="410">
        <v>0</v>
      </c>
    </row>
    <row r="23" spans="1:28" s="410" customFormat="1" ht="30" customHeight="1">
      <c r="A23" s="618" t="s">
        <v>354</v>
      </c>
      <c r="B23" s="462"/>
      <c r="C23" s="463"/>
      <c r="D23" s="617"/>
      <c r="E23" s="617"/>
      <c r="F23" s="621"/>
      <c r="G23" s="621"/>
      <c r="H23" s="603"/>
      <c r="I23" s="603"/>
      <c r="J23" s="603"/>
      <c r="K23" s="669"/>
      <c r="L23" s="406">
        <f t="shared" si="3"/>
        <v>0</v>
      </c>
      <c r="M23" s="744">
        <f t="shared" si="0"/>
        <v>0</v>
      </c>
      <c r="N23" s="744">
        <f t="shared" si="11"/>
        <v>0</v>
      </c>
      <c r="O23" s="744">
        <f t="shared" si="1"/>
        <v>0</v>
      </c>
      <c r="P23" s="669"/>
      <c r="Q23" s="407" t="str">
        <f t="shared" si="2"/>
        <v/>
      </c>
      <c r="R23" s="408"/>
      <c r="S23" s="731" t="str">
        <f t="shared" si="4"/>
        <v>00001.766</v>
      </c>
      <c r="T23" s="732">
        <v>4</v>
      </c>
      <c r="U23" s="735" t="str">
        <f t="shared" si="5"/>
        <v>4</v>
      </c>
      <c r="V23" s="733">
        <f t="shared" si="6"/>
        <v>0</v>
      </c>
      <c r="W23" s="733">
        <f t="shared" si="7"/>
        <v>0</v>
      </c>
      <c r="X23" s="733">
        <f t="shared" si="8"/>
        <v>0</v>
      </c>
      <c r="Y23" s="733">
        <f t="shared" si="9"/>
        <v>0</v>
      </c>
      <c r="Z23" s="736">
        <f t="shared" si="10"/>
        <v>1.766</v>
      </c>
      <c r="AA23" s="410">
        <v>0</v>
      </c>
    </row>
    <row r="24" spans="1:28" s="410" customFormat="1" ht="30" customHeight="1">
      <c r="A24" s="618" t="s">
        <v>355</v>
      </c>
      <c r="B24" s="462"/>
      <c r="C24" s="463"/>
      <c r="D24" s="617"/>
      <c r="E24" s="617"/>
      <c r="F24" s="621"/>
      <c r="G24" s="621"/>
      <c r="H24" s="603"/>
      <c r="I24" s="603"/>
      <c r="J24" s="603"/>
      <c r="K24" s="669"/>
      <c r="L24" s="406">
        <f t="shared" si="3"/>
        <v>0</v>
      </c>
      <c r="M24" s="744">
        <f t="shared" si="0"/>
        <v>0</v>
      </c>
      <c r="N24" s="744">
        <f t="shared" si="11"/>
        <v>0</v>
      </c>
      <c r="O24" s="744">
        <f t="shared" si="1"/>
        <v>0</v>
      </c>
      <c r="P24" s="669"/>
      <c r="Q24" s="407" t="str">
        <f t="shared" si="2"/>
        <v/>
      </c>
      <c r="R24" s="408"/>
      <c r="S24" s="731" t="str">
        <f t="shared" si="4"/>
        <v>00001.766</v>
      </c>
      <c r="T24" s="732">
        <v>4</v>
      </c>
      <c r="U24" s="735" t="str">
        <f t="shared" si="5"/>
        <v>4</v>
      </c>
      <c r="V24" s="733">
        <f t="shared" si="6"/>
        <v>0</v>
      </c>
      <c r="W24" s="733">
        <f t="shared" si="7"/>
        <v>0</v>
      </c>
      <c r="X24" s="733">
        <f t="shared" si="8"/>
        <v>0</v>
      </c>
      <c r="Y24" s="733">
        <f t="shared" si="9"/>
        <v>0</v>
      </c>
      <c r="Z24" s="736">
        <f t="shared" si="10"/>
        <v>1.766</v>
      </c>
      <c r="AA24" s="410">
        <v>0</v>
      </c>
    </row>
    <row r="25" spans="1:28" s="410" customFormat="1" ht="30" customHeight="1">
      <c r="A25" s="618" t="s">
        <v>356</v>
      </c>
      <c r="B25" s="462"/>
      <c r="C25" s="463"/>
      <c r="D25" s="617"/>
      <c r="E25" s="617"/>
      <c r="F25" s="621"/>
      <c r="G25" s="621"/>
      <c r="H25" s="603"/>
      <c r="I25" s="603"/>
      <c r="J25" s="603"/>
      <c r="K25" s="669"/>
      <c r="L25" s="406">
        <f t="shared" si="3"/>
        <v>0</v>
      </c>
      <c r="M25" s="744">
        <f t="shared" si="0"/>
        <v>0</v>
      </c>
      <c r="N25" s="744">
        <f t="shared" si="11"/>
        <v>0</v>
      </c>
      <c r="O25" s="744">
        <f t="shared" si="1"/>
        <v>0</v>
      </c>
      <c r="P25" s="669"/>
      <c r="Q25" s="407" t="str">
        <f t="shared" si="2"/>
        <v/>
      </c>
      <c r="R25" s="455"/>
      <c r="S25" s="731" t="str">
        <f t="shared" si="4"/>
        <v>00001.766</v>
      </c>
      <c r="T25" s="732">
        <v>4</v>
      </c>
      <c r="U25" s="735" t="str">
        <f t="shared" si="5"/>
        <v>4</v>
      </c>
      <c r="V25" s="733">
        <f t="shared" si="6"/>
        <v>0</v>
      </c>
      <c r="W25" s="733">
        <f t="shared" si="7"/>
        <v>0</v>
      </c>
      <c r="X25" s="733">
        <f t="shared" si="8"/>
        <v>0</v>
      </c>
      <c r="Y25" s="733">
        <f t="shared" si="9"/>
        <v>0</v>
      </c>
      <c r="Z25" s="736">
        <f t="shared" si="10"/>
        <v>1.766</v>
      </c>
      <c r="AA25" s="410">
        <v>0</v>
      </c>
    </row>
    <row r="26" spans="1:28" s="410" customFormat="1" ht="30" customHeight="1">
      <c r="A26" s="618" t="s">
        <v>357</v>
      </c>
      <c r="B26" s="462"/>
      <c r="C26" s="463"/>
      <c r="D26" s="617"/>
      <c r="E26" s="617"/>
      <c r="F26" s="621"/>
      <c r="G26" s="621"/>
      <c r="H26" s="603"/>
      <c r="I26" s="603"/>
      <c r="J26" s="603"/>
      <c r="K26" s="742"/>
      <c r="L26" s="406">
        <f t="shared" si="3"/>
        <v>0</v>
      </c>
      <c r="M26" s="744">
        <f t="shared" si="0"/>
        <v>0</v>
      </c>
      <c r="N26" s="744">
        <f t="shared" si="11"/>
        <v>0</v>
      </c>
      <c r="O26" s="744">
        <f t="shared" si="1"/>
        <v>0</v>
      </c>
      <c r="P26" s="669"/>
      <c r="Q26" s="407" t="str">
        <f t="shared" si="2"/>
        <v/>
      </c>
      <c r="R26" s="455"/>
      <c r="S26" s="731" t="str">
        <f t="shared" si="4"/>
        <v>00001.766</v>
      </c>
      <c r="T26" s="732">
        <v>4</v>
      </c>
      <c r="U26" s="735" t="str">
        <f t="shared" si="5"/>
        <v>4</v>
      </c>
      <c r="V26" s="733">
        <f t="shared" si="6"/>
        <v>0</v>
      </c>
      <c r="W26" s="733">
        <f t="shared" si="7"/>
        <v>0</v>
      </c>
      <c r="X26" s="733">
        <f t="shared" si="8"/>
        <v>0</v>
      </c>
      <c r="Y26" s="733">
        <f t="shared" si="9"/>
        <v>0</v>
      </c>
      <c r="Z26" s="736">
        <f t="shared" si="10"/>
        <v>1.766</v>
      </c>
      <c r="AA26" s="410">
        <v>0</v>
      </c>
    </row>
    <row r="27" spans="1:28" s="410" customFormat="1" ht="30" customHeight="1">
      <c r="A27" s="651"/>
      <c r="B27" s="652" t="s">
        <v>38</v>
      </c>
      <c r="C27" s="653"/>
      <c r="D27" s="616">
        <f>SUM(D7:D26)</f>
        <v>0</v>
      </c>
      <c r="E27" s="616">
        <f>SUM(E7:E26)</f>
        <v>0</v>
      </c>
      <c r="F27" s="478"/>
      <c r="G27" s="478"/>
      <c r="H27" s="478"/>
      <c r="I27" s="478"/>
      <c r="J27" s="478"/>
      <c r="K27" s="670"/>
      <c r="L27" s="478"/>
      <c r="M27" s="478"/>
      <c r="N27" s="478"/>
      <c r="O27" s="624">
        <f>SUM(O7:O26)</f>
        <v>0</v>
      </c>
      <c r="P27" s="670"/>
      <c r="Q27" s="407" t="str">
        <f t="shared" si="2"/>
        <v/>
      </c>
      <c r="S27" s="731"/>
      <c r="T27" s="732"/>
      <c r="U27" s="735" t="str">
        <f t="shared" si="5"/>
        <v/>
      </c>
      <c r="V27" s="733">
        <f t="shared" si="6"/>
        <v>0</v>
      </c>
      <c r="W27" s="733">
        <f t="shared" si="7"/>
        <v>0</v>
      </c>
      <c r="X27" s="733">
        <f t="shared" si="8"/>
        <v>0</v>
      </c>
      <c r="Y27" s="733">
        <f t="shared" si="9"/>
        <v>0</v>
      </c>
      <c r="Z27" s="736"/>
    </row>
    <row r="28" spans="1:28" s="410" customFormat="1" ht="30" customHeight="1">
      <c r="A28" s="618" t="s">
        <v>358</v>
      </c>
      <c r="B28" s="462"/>
      <c r="C28" s="463"/>
      <c r="D28" s="617"/>
      <c r="E28" s="617"/>
      <c r="F28" s="621"/>
      <c r="G28" s="621"/>
      <c r="H28" s="603"/>
      <c r="I28" s="603"/>
      <c r="J28" s="603"/>
      <c r="K28" s="669"/>
      <c r="L28" s="406">
        <f>K28/1000</f>
        <v>0</v>
      </c>
      <c r="M28" s="743">
        <f t="shared" ref="M28:M47" si="12">IF(B28&lt;&gt;"",E28*L28,0)</f>
        <v>0</v>
      </c>
      <c r="N28" s="744">
        <f>IF($B28&lt;&gt;"",L28*S28,0)</f>
        <v>0</v>
      </c>
      <c r="O28" s="743">
        <f t="shared" ref="O28:O47" si="13">IF($B28&lt;&gt;"",E28*N28,0)</f>
        <v>0</v>
      </c>
      <c r="P28" s="669"/>
      <c r="Q28" s="407" t="str">
        <f t="shared" si="2"/>
        <v/>
      </c>
      <c r="R28" s="455"/>
      <c r="S28" s="731" t="str">
        <f t="shared" si="4"/>
        <v>00001.766</v>
      </c>
      <c r="T28" s="732">
        <v>4</v>
      </c>
      <c r="U28" s="735" t="str">
        <f t="shared" si="5"/>
        <v>4</v>
      </c>
      <c r="V28" s="733">
        <f t="shared" si="6"/>
        <v>0</v>
      </c>
      <c r="W28" s="733">
        <f t="shared" si="7"/>
        <v>0</v>
      </c>
      <c r="X28" s="733">
        <f t="shared" si="8"/>
        <v>0</v>
      </c>
      <c r="Y28" s="733">
        <f t="shared" si="9"/>
        <v>0</v>
      </c>
      <c r="Z28" s="736">
        <f t="shared" si="10"/>
        <v>1.766</v>
      </c>
      <c r="AA28" s="410">
        <v>0</v>
      </c>
    </row>
    <row r="29" spans="1:28" s="410" customFormat="1" ht="30" customHeight="1">
      <c r="A29" s="618" t="s">
        <v>359</v>
      </c>
      <c r="B29" s="462"/>
      <c r="C29" s="463"/>
      <c r="D29" s="617"/>
      <c r="E29" s="617"/>
      <c r="F29" s="621"/>
      <c r="G29" s="621"/>
      <c r="H29" s="603"/>
      <c r="I29" s="603"/>
      <c r="J29" s="603"/>
      <c r="K29" s="669"/>
      <c r="L29" s="406">
        <f t="shared" ref="L29:L47" si="14">K29/1000</f>
        <v>0</v>
      </c>
      <c r="M29" s="744">
        <f t="shared" si="12"/>
        <v>0</v>
      </c>
      <c r="N29" s="744">
        <f>IF($B29&lt;&gt;"",L29*S29,0)</f>
        <v>0</v>
      </c>
      <c r="O29" s="744">
        <f t="shared" si="13"/>
        <v>0</v>
      </c>
      <c r="P29" s="669"/>
      <c r="Q29" s="407" t="str">
        <f t="shared" si="2"/>
        <v/>
      </c>
      <c r="R29" s="455"/>
      <c r="S29" s="731" t="str">
        <f t="shared" si="4"/>
        <v>00001.766</v>
      </c>
      <c r="T29" s="732">
        <v>4</v>
      </c>
      <c r="U29" s="735" t="str">
        <f t="shared" si="5"/>
        <v>4</v>
      </c>
      <c r="V29" s="733">
        <f t="shared" si="6"/>
        <v>0</v>
      </c>
      <c r="W29" s="733">
        <f t="shared" si="7"/>
        <v>0</v>
      </c>
      <c r="X29" s="733">
        <f t="shared" si="8"/>
        <v>0</v>
      </c>
      <c r="Y29" s="733">
        <f t="shared" si="9"/>
        <v>0</v>
      </c>
      <c r="Z29" s="736">
        <f t="shared" si="10"/>
        <v>1.766</v>
      </c>
      <c r="AA29" s="410">
        <v>0</v>
      </c>
    </row>
    <row r="30" spans="1:28" s="410" customFormat="1" ht="30" customHeight="1">
      <c r="A30" s="618" t="s">
        <v>360</v>
      </c>
      <c r="B30" s="462"/>
      <c r="C30" s="463"/>
      <c r="D30" s="617"/>
      <c r="E30" s="617"/>
      <c r="F30" s="621"/>
      <c r="G30" s="621"/>
      <c r="H30" s="603"/>
      <c r="I30" s="603"/>
      <c r="J30" s="603"/>
      <c r="K30" s="669"/>
      <c r="L30" s="406">
        <f t="shared" si="14"/>
        <v>0</v>
      </c>
      <c r="M30" s="744">
        <f t="shared" si="12"/>
        <v>0</v>
      </c>
      <c r="N30" s="744">
        <f t="shared" ref="N30:N47" si="15">IF($B30&lt;&gt;"",L30*S30,0)</f>
        <v>0</v>
      </c>
      <c r="O30" s="744">
        <f t="shared" si="13"/>
        <v>0</v>
      </c>
      <c r="P30" s="669"/>
      <c r="Q30" s="407" t="str">
        <f t="shared" si="2"/>
        <v/>
      </c>
      <c r="R30" s="408"/>
      <c r="S30" s="731" t="str">
        <f t="shared" si="4"/>
        <v>00001.766</v>
      </c>
      <c r="T30" s="732">
        <v>4</v>
      </c>
      <c r="U30" s="735" t="str">
        <f t="shared" si="5"/>
        <v>4</v>
      </c>
      <c r="V30" s="733">
        <f t="shared" si="6"/>
        <v>0</v>
      </c>
      <c r="W30" s="733">
        <f t="shared" si="7"/>
        <v>0</v>
      </c>
      <c r="X30" s="733">
        <f t="shared" si="8"/>
        <v>0</v>
      </c>
      <c r="Y30" s="733">
        <f t="shared" si="9"/>
        <v>0</v>
      </c>
      <c r="Z30" s="736">
        <f t="shared" si="10"/>
        <v>1.766</v>
      </c>
      <c r="AA30" s="408">
        <v>0</v>
      </c>
      <c r="AB30" s="408"/>
    </row>
    <row r="31" spans="1:28" s="410" customFormat="1" ht="30" customHeight="1">
      <c r="A31" s="618" t="s">
        <v>361</v>
      </c>
      <c r="B31" s="462"/>
      <c r="C31" s="463"/>
      <c r="D31" s="617"/>
      <c r="E31" s="617"/>
      <c r="F31" s="621"/>
      <c r="G31" s="621"/>
      <c r="H31" s="603"/>
      <c r="I31" s="603"/>
      <c r="J31" s="603"/>
      <c r="K31" s="669"/>
      <c r="L31" s="406">
        <f t="shared" si="14"/>
        <v>0</v>
      </c>
      <c r="M31" s="744">
        <f t="shared" si="12"/>
        <v>0</v>
      </c>
      <c r="N31" s="744">
        <f t="shared" si="15"/>
        <v>0</v>
      </c>
      <c r="O31" s="744">
        <f t="shared" si="13"/>
        <v>0</v>
      </c>
      <c r="P31" s="669"/>
      <c r="Q31" s="407" t="str">
        <f t="shared" si="2"/>
        <v/>
      </c>
      <c r="R31" s="408"/>
      <c r="S31" s="731" t="str">
        <f t="shared" si="4"/>
        <v>00001.766</v>
      </c>
      <c r="T31" s="732">
        <v>4</v>
      </c>
      <c r="U31" s="735" t="str">
        <f t="shared" si="5"/>
        <v>4</v>
      </c>
      <c r="V31" s="733">
        <f t="shared" si="6"/>
        <v>0</v>
      </c>
      <c r="W31" s="733">
        <f t="shared" si="7"/>
        <v>0</v>
      </c>
      <c r="X31" s="733">
        <f t="shared" si="8"/>
        <v>0</v>
      </c>
      <c r="Y31" s="733">
        <f t="shared" si="9"/>
        <v>0</v>
      </c>
      <c r="Z31" s="736">
        <f t="shared" si="10"/>
        <v>1.766</v>
      </c>
      <c r="AA31" s="410">
        <v>0</v>
      </c>
    </row>
    <row r="32" spans="1:28" s="410" customFormat="1" ht="30" customHeight="1">
      <c r="A32" s="618" t="s">
        <v>362</v>
      </c>
      <c r="B32" s="462"/>
      <c r="C32" s="463"/>
      <c r="D32" s="617"/>
      <c r="E32" s="617"/>
      <c r="F32" s="621"/>
      <c r="G32" s="621"/>
      <c r="H32" s="603"/>
      <c r="I32" s="603"/>
      <c r="J32" s="603"/>
      <c r="K32" s="669"/>
      <c r="L32" s="406">
        <f t="shared" si="14"/>
        <v>0</v>
      </c>
      <c r="M32" s="744">
        <f t="shared" si="12"/>
        <v>0</v>
      </c>
      <c r="N32" s="744">
        <f t="shared" si="15"/>
        <v>0</v>
      </c>
      <c r="O32" s="744">
        <f t="shared" si="13"/>
        <v>0</v>
      </c>
      <c r="P32" s="669"/>
      <c r="Q32" s="407" t="str">
        <f t="shared" si="2"/>
        <v/>
      </c>
      <c r="R32" s="408"/>
      <c r="S32" s="731" t="str">
        <f t="shared" si="4"/>
        <v>00001.766</v>
      </c>
      <c r="T32" s="732">
        <v>4</v>
      </c>
      <c r="U32" s="735" t="str">
        <f t="shared" si="5"/>
        <v>4</v>
      </c>
      <c r="V32" s="733">
        <f t="shared" si="6"/>
        <v>0</v>
      </c>
      <c r="W32" s="733">
        <f t="shared" si="7"/>
        <v>0</v>
      </c>
      <c r="X32" s="733">
        <f t="shared" si="8"/>
        <v>0</v>
      </c>
      <c r="Y32" s="733">
        <f t="shared" si="9"/>
        <v>0</v>
      </c>
      <c r="Z32" s="736">
        <f t="shared" si="10"/>
        <v>1.766</v>
      </c>
      <c r="AA32" s="410">
        <v>0</v>
      </c>
    </row>
    <row r="33" spans="1:27" s="410" customFormat="1" ht="30" customHeight="1">
      <c r="A33" s="618" t="s">
        <v>363</v>
      </c>
      <c r="B33" s="462"/>
      <c r="C33" s="463"/>
      <c r="D33" s="617"/>
      <c r="E33" s="617"/>
      <c r="F33" s="621"/>
      <c r="G33" s="621"/>
      <c r="H33" s="603"/>
      <c r="I33" s="603"/>
      <c r="J33" s="603"/>
      <c r="K33" s="669"/>
      <c r="L33" s="406">
        <f t="shared" si="14"/>
        <v>0</v>
      </c>
      <c r="M33" s="744">
        <f t="shared" si="12"/>
        <v>0</v>
      </c>
      <c r="N33" s="744">
        <f t="shared" si="15"/>
        <v>0</v>
      </c>
      <c r="O33" s="744">
        <f t="shared" si="13"/>
        <v>0</v>
      </c>
      <c r="P33" s="669"/>
      <c r="Q33" s="407" t="str">
        <f t="shared" si="2"/>
        <v/>
      </c>
      <c r="R33" s="408"/>
      <c r="S33" s="731" t="str">
        <f t="shared" si="4"/>
        <v>00001.766</v>
      </c>
      <c r="T33" s="732">
        <v>4</v>
      </c>
      <c r="U33" s="735" t="str">
        <f t="shared" si="5"/>
        <v>4</v>
      </c>
      <c r="V33" s="733">
        <f t="shared" si="6"/>
        <v>0</v>
      </c>
      <c r="W33" s="733">
        <f t="shared" si="7"/>
        <v>0</v>
      </c>
      <c r="X33" s="733">
        <f t="shared" si="8"/>
        <v>0</v>
      </c>
      <c r="Y33" s="733">
        <f t="shared" si="9"/>
        <v>0</v>
      </c>
      <c r="Z33" s="736">
        <f t="shared" si="10"/>
        <v>1.766</v>
      </c>
      <c r="AA33" s="410">
        <v>0</v>
      </c>
    </row>
    <row r="34" spans="1:27" s="410" customFormat="1" ht="30" customHeight="1">
      <c r="A34" s="618" t="s">
        <v>364</v>
      </c>
      <c r="B34" s="462"/>
      <c r="C34" s="463"/>
      <c r="D34" s="617"/>
      <c r="E34" s="617"/>
      <c r="F34" s="621"/>
      <c r="G34" s="621"/>
      <c r="H34" s="603"/>
      <c r="I34" s="603"/>
      <c r="J34" s="603"/>
      <c r="K34" s="669"/>
      <c r="L34" s="406">
        <f t="shared" si="14"/>
        <v>0</v>
      </c>
      <c r="M34" s="744">
        <f t="shared" si="12"/>
        <v>0</v>
      </c>
      <c r="N34" s="744">
        <f t="shared" si="15"/>
        <v>0</v>
      </c>
      <c r="O34" s="744">
        <f t="shared" si="13"/>
        <v>0</v>
      </c>
      <c r="P34" s="669"/>
      <c r="Q34" s="407" t="str">
        <f t="shared" si="2"/>
        <v/>
      </c>
      <c r="R34" s="408"/>
      <c r="S34" s="731" t="str">
        <f t="shared" si="4"/>
        <v>00001.766</v>
      </c>
      <c r="T34" s="732">
        <v>4</v>
      </c>
      <c r="U34" s="735" t="str">
        <f t="shared" si="5"/>
        <v>4</v>
      </c>
      <c r="V34" s="733">
        <f t="shared" si="6"/>
        <v>0</v>
      </c>
      <c r="W34" s="733">
        <f t="shared" si="7"/>
        <v>0</v>
      </c>
      <c r="X34" s="733">
        <f t="shared" si="8"/>
        <v>0</v>
      </c>
      <c r="Y34" s="733">
        <f t="shared" si="9"/>
        <v>0</v>
      </c>
      <c r="Z34" s="736">
        <f t="shared" si="10"/>
        <v>1.766</v>
      </c>
      <c r="AA34" s="410">
        <v>0</v>
      </c>
    </row>
    <row r="35" spans="1:27" s="410" customFormat="1" ht="30" customHeight="1">
      <c r="A35" s="618" t="s">
        <v>365</v>
      </c>
      <c r="B35" s="462"/>
      <c r="C35" s="463"/>
      <c r="D35" s="617"/>
      <c r="E35" s="617"/>
      <c r="F35" s="621"/>
      <c r="G35" s="621"/>
      <c r="H35" s="603"/>
      <c r="I35" s="603"/>
      <c r="J35" s="603"/>
      <c r="K35" s="669"/>
      <c r="L35" s="406">
        <f t="shared" si="14"/>
        <v>0</v>
      </c>
      <c r="M35" s="744">
        <f t="shared" si="12"/>
        <v>0</v>
      </c>
      <c r="N35" s="744">
        <f t="shared" si="15"/>
        <v>0</v>
      </c>
      <c r="O35" s="744">
        <f t="shared" si="13"/>
        <v>0</v>
      </c>
      <c r="P35" s="669"/>
      <c r="Q35" s="407" t="str">
        <f t="shared" si="2"/>
        <v/>
      </c>
      <c r="R35" s="408"/>
      <c r="S35" s="731" t="str">
        <f t="shared" si="4"/>
        <v>00001.766</v>
      </c>
      <c r="T35" s="732">
        <v>4</v>
      </c>
      <c r="U35" s="735" t="str">
        <f t="shared" si="5"/>
        <v>4</v>
      </c>
      <c r="V35" s="733">
        <f t="shared" si="6"/>
        <v>0</v>
      </c>
      <c r="W35" s="733">
        <f t="shared" si="7"/>
        <v>0</v>
      </c>
      <c r="X35" s="733">
        <f t="shared" si="8"/>
        <v>0</v>
      </c>
      <c r="Y35" s="733">
        <f t="shared" si="9"/>
        <v>0</v>
      </c>
      <c r="Z35" s="736">
        <f t="shared" si="10"/>
        <v>1.766</v>
      </c>
      <c r="AA35" s="410">
        <v>0</v>
      </c>
    </row>
    <row r="36" spans="1:27" s="410" customFormat="1" ht="30" customHeight="1">
      <c r="A36" s="618" t="s">
        <v>411</v>
      </c>
      <c r="B36" s="462"/>
      <c r="C36" s="463"/>
      <c r="D36" s="617"/>
      <c r="E36" s="617"/>
      <c r="F36" s="621"/>
      <c r="G36" s="621"/>
      <c r="H36" s="603"/>
      <c r="I36" s="603"/>
      <c r="J36" s="603"/>
      <c r="K36" s="669"/>
      <c r="L36" s="406">
        <f t="shared" si="14"/>
        <v>0</v>
      </c>
      <c r="M36" s="744">
        <f t="shared" si="12"/>
        <v>0</v>
      </c>
      <c r="N36" s="744">
        <f t="shared" si="15"/>
        <v>0</v>
      </c>
      <c r="O36" s="744">
        <f t="shared" si="13"/>
        <v>0</v>
      </c>
      <c r="P36" s="669"/>
      <c r="Q36" s="407" t="str">
        <f t="shared" si="2"/>
        <v/>
      </c>
      <c r="R36" s="408"/>
      <c r="S36" s="731" t="str">
        <f t="shared" si="4"/>
        <v>00001.766</v>
      </c>
      <c r="T36" s="732">
        <v>4</v>
      </c>
      <c r="U36" s="735" t="str">
        <f t="shared" si="5"/>
        <v>4</v>
      </c>
      <c r="V36" s="733">
        <f t="shared" si="6"/>
        <v>0</v>
      </c>
      <c r="W36" s="733">
        <f t="shared" si="7"/>
        <v>0</v>
      </c>
      <c r="X36" s="733">
        <f t="shared" si="8"/>
        <v>0</v>
      </c>
      <c r="Y36" s="733">
        <f t="shared" si="9"/>
        <v>0</v>
      </c>
      <c r="Z36" s="736">
        <f t="shared" si="10"/>
        <v>1.766</v>
      </c>
      <c r="AA36" s="410">
        <v>0</v>
      </c>
    </row>
    <row r="37" spans="1:27" s="410" customFormat="1" ht="30" customHeight="1">
      <c r="A37" s="618" t="s">
        <v>412</v>
      </c>
      <c r="B37" s="462"/>
      <c r="C37" s="463"/>
      <c r="D37" s="617"/>
      <c r="E37" s="617"/>
      <c r="F37" s="621"/>
      <c r="G37" s="621"/>
      <c r="H37" s="603"/>
      <c r="I37" s="603"/>
      <c r="J37" s="603"/>
      <c r="K37" s="669"/>
      <c r="L37" s="406">
        <f t="shared" si="14"/>
        <v>0</v>
      </c>
      <c r="M37" s="744">
        <f t="shared" si="12"/>
        <v>0</v>
      </c>
      <c r="N37" s="744">
        <f t="shared" si="15"/>
        <v>0</v>
      </c>
      <c r="O37" s="744">
        <f t="shared" si="13"/>
        <v>0</v>
      </c>
      <c r="P37" s="669"/>
      <c r="Q37" s="407" t="str">
        <f t="shared" si="2"/>
        <v/>
      </c>
      <c r="R37" s="408"/>
      <c r="S37" s="731" t="str">
        <f t="shared" si="4"/>
        <v>00001.766</v>
      </c>
      <c r="T37" s="732">
        <v>4</v>
      </c>
      <c r="U37" s="735" t="str">
        <f t="shared" si="5"/>
        <v>4</v>
      </c>
      <c r="V37" s="733">
        <f t="shared" si="6"/>
        <v>0</v>
      </c>
      <c r="W37" s="733">
        <f t="shared" si="7"/>
        <v>0</v>
      </c>
      <c r="X37" s="733">
        <f t="shared" si="8"/>
        <v>0</v>
      </c>
      <c r="Y37" s="733">
        <f t="shared" si="9"/>
        <v>0</v>
      </c>
      <c r="Z37" s="736">
        <f t="shared" si="10"/>
        <v>1.766</v>
      </c>
      <c r="AA37" s="410">
        <v>0</v>
      </c>
    </row>
    <row r="38" spans="1:27" s="410" customFormat="1" ht="30" customHeight="1">
      <c r="A38" s="618" t="s">
        <v>368</v>
      </c>
      <c r="B38" s="462"/>
      <c r="C38" s="463"/>
      <c r="D38" s="617"/>
      <c r="E38" s="617"/>
      <c r="F38" s="621"/>
      <c r="G38" s="621"/>
      <c r="H38" s="603"/>
      <c r="I38" s="603"/>
      <c r="J38" s="603"/>
      <c r="K38" s="669"/>
      <c r="L38" s="406">
        <f t="shared" si="14"/>
        <v>0</v>
      </c>
      <c r="M38" s="744">
        <f t="shared" si="12"/>
        <v>0</v>
      </c>
      <c r="N38" s="744">
        <f t="shared" si="15"/>
        <v>0</v>
      </c>
      <c r="O38" s="744">
        <f t="shared" si="13"/>
        <v>0</v>
      </c>
      <c r="P38" s="669"/>
      <c r="Q38" s="407" t="str">
        <f t="shared" si="2"/>
        <v/>
      </c>
      <c r="R38" s="655"/>
      <c r="S38" s="731" t="str">
        <f t="shared" si="4"/>
        <v>00001.766</v>
      </c>
      <c r="T38" s="732">
        <v>4</v>
      </c>
      <c r="U38" s="735" t="str">
        <f t="shared" si="5"/>
        <v>4</v>
      </c>
      <c r="V38" s="733">
        <f t="shared" si="6"/>
        <v>0</v>
      </c>
      <c r="W38" s="733">
        <f t="shared" si="7"/>
        <v>0</v>
      </c>
      <c r="X38" s="733">
        <f t="shared" si="8"/>
        <v>0</v>
      </c>
      <c r="Y38" s="733">
        <f t="shared" si="9"/>
        <v>0</v>
      </c>
      <c r="Z38" s="736">
        <f t="shared" si="10"/>
        <v>1.766</v>
      </c>
      <c r="AA38" s="410">
        <v>0</v>
      </c>
    </row>
    <row r="39" spans="1:27" s="410" customFormat="1" ht="30" customHeight="1">
      <c r="A39" s="618" t="s">
        <v>369</v>
      </c>
      <c r="B39" s="462"/>
      <c r="C39" s="463"/>
      <c r="D39" s="617"/>
      <c r="E39" s="617"/>
      <c r="F39" s="621"/>
      <c r="G39" s="621"/>
      <c r="H39" s="603"/>
      <c r="I39" s="603"/>
      <c r="J39" s="603"/>
      <c r="K39" s="669"/>
      <c r="L39" s="406">
        <f t="shared" si="14"/>
        <v>0</v>
      </c>
      <c r="M39" s="744">
        <f t="shared" si="12"/>
        <v>0</v>
      </c>
      <c r="N39" s="744">
        <f t="shared" si="15"/>
        <v>0</v>
      </c>
      <c r="O39" s="744">
        <f t="shared" si="13"/>
        <v>0</v>
      </c>
      <c r="P39" s="669"/>
      <c r="Q39" s="407" t="str">
        <f t="shared" si="2"/>
        <v/>
      </c>
      <c r="R39" s="408"/>
      <c r="S39" s="731" t="str">
        <f t="shared" si="4"/>
        <v>00001.766</v>
      </c>
      <c r="T39" s="732">
        <v>4</v>
      </c>
      <c r="U39" s="735" t="str">
        <f t="shared" si="5"/>
        <v>4</v>
      </c>
      <c r="V39" s="733">
        <f t="shared" si="6"/>
        <v>0</v>
      </c>
      <c r="W39" s="733">
        <f t="shared" si="7"/>
        <v>0</v>
      </c>
      <c r="X39" s="733">
        <f t="shared" si="8"/>
        <v>0</v>
      </c>
      <c r="Y39" s="733">
        <f t="shared" si="9"/>
        <v>0</v>
      </c>
      <c r="Z39" s="736">
        <f t="shared" si="10"/>
        <v>1.766</v>
      </c>
      <c r="AA39" s="410">
        <v>0</v>
      </c>
    </row>
    <row r="40" spans="1:27" s="410" customFormat="1" ht="30" customHeight="1">
      <c r="A40" s="618" t="s">
        <v>370</v>
      </c>
      <c r="B40" s="462"/>
      <c r="C40" s="463"/>
      <c r="D40" s="617"/>
      <c r="E40" s="617"/>
      <c r="F40" s="621"/>
      <c r="G40" s="621"/>
      <c r="H40" s="603"/>
      <c r="I40" s="603"/>
      <c r="J40" s="603"/>
      <c r="K40" s="669"/>
      <c r="L40" s="406">
        <f t="shared" si="14"/>
        <v>0</v>
      </c>
      <c r="M40" s="744">
        <f t="shared" si="12"/>
        <v>0</v>
      </c>
      <c r="N40" s="744">
        <f t="shared" si="15"/>
        <v>0</v>
      </c>
      <c r="O40" s="744">
        <f t="shared" si="13"/>
        <v>0</v>
      </c>
      <c r="P40" s="669"/>
      <c r="Q40" s="407" t="str">
        <f t="shared" si="2"/>
        <v/>
      </c>
      <c r="R40" s="408"/>
      <c r="S40" s="731" t="str">
        <f t="shared" si="4"/>
        <v>00001.766</v>
      </c>
      <c r="T40" s="732">
        <v>4</v>
      </c>
      <c r="U40" s="735" t="str">
        <f t="shared" si="5"/>
        <v>4</v>
      </c>
      <c r="V40" s="733">
        <f t="shared" si="6"/>
        <v>0</v>
      </c>
      <c r="W40" s="733">
        <f t="shared" si="7"/>
        <v>0</v>
      </c>
      <c r="X40" s="733">
        <f t="shared" si="8"/>
        <v>0</v>
      </c>
      <c r="Y40" s="733">
        <f t="shared" si="9"/>
        <v>0</v>
      </c>
      <c r="Z40" s="736">
        <f t="shared" si="10"/>
        <v>1.766</v>
      </c>
      <c r="AA40" s="410">
        <v>0</v>
      </c>
    </row>
    <row r="41" spans="1:27" s="410" customFormat="1" ht="30" customHeight="1">
      <c r="A41" s="618" t="s">
        <v>371</v>
      </c>
      <c r="B41" s="462"/>
      <c r="C41" s="463"/>
      <c r="D41" s="617"/>
      <c r="E41" s="617"/>
      <c r="F41" s="621"/>
      <c r="G41" s="621"/>
      <c r="H41" s="603"/>
      <c r="I41" s="603"/>
      <c r="J41" s="603"/>
      <c r="K41" s="669"/>
      <c r="L41" s="406">
        <f t="shared" si="14"/>
        <v>0</v>
      </c>
      <c r="M41" s="744">
        <f t="shared" si="12"/>
        <v>0</v>
      </c>
      <c r="N41" s="744">
        <f t="shared" si="15"/>
        <v>0</v>
      </c>
      <c r="O41" s="744">
        <f t="shared" si="13"/>
        <v>0</v>
      </c>
      <c r="P41" s="669"/>
      <c r="Q41" s="407" t="str">
        <f t="shared" si="2"/>
        <v/>
      </c>
      <c r="R41" s="408"/>
      <c r="S41" s="731" t="str">
        <f t="shared" si="4"/>
        <v>00001.766</v>
      </c>
      <c r="T41" s="732">
        <v>4</v>
      </c>
      <c r="U41" s="735" t="str">
        <f t="shared" si="5"/>
        <v>4</v>
      </c>
      <c r="V41" s="733">
        <f t="shared" si="6"/>
        <v>0</v>
      </c>
      <c r="W41" s="733">
        <f t="shared" si="7"/>
        <v>0</v>
      </c>
      <c r="X41" s="733">
        <f t="shared" si="8"/>
        <v>0</v>
      </c>
      <c r="Y41" s="733">
        <f t="shared" si="9"/>
        <v>0</v>
      </c>
      <c r="Z41" s="736">
        <f t="shared" si="10"/>
        <v>1.766</v>
      </c>
      <c r="AA41" s="410">
        <v>0</v>
      </c>
    </row>
    <row r="42" spans="1:27" s="410" customFormat="1" ht="30" customHeight="1">
      <c r="A42" s="618" t="s">
        <v>372</v>
      </c>
      <c r="B42" s="462"/>
      <c r="C42" s="463"/>
      <c r="D42" s="617"/>
      <c r="E42" s="617"/>
      <c r="F42" s="621"/>
      <c r="G42" s="621"/>
      <c r="H42" s="603"/>
      <c r="I42" s="603"/>
      <c r="J42" s="603"/>
      <c r="K42" s="669"/>
      <c r="L42" s="406">
        <f t="shared" si="14"/>
        <v>0</v>
      </c>
      <c r="M42" s="744">
        <f t="shared" si="12"/>
        <v>0</v>
      </c>
      <c r="N42" s="744">
        <f t="shared" si="15"/>
        <v>0</v>
      </c>
      <c r="O42" s="744">
        <f t="shared" si="13"/>
        <v>0</v>
      </c>
      <c r="P42" s="669"/>
      <c r="Q42" s="407" t="str">
        <f t="shared" si="2"/>
        <v/>
      </c>
      <c r="R42" s="408"/>
      <c r="S42" s="731" t="str">
        <f t="shared" si="4"/>
        <v>00001.766</v>
      </c>
      <c r="T42" s="732">
        <v>4</v>
      </c>
      <c r="U42" s="735" t="str">
        <f t="shared" si="5"/>
        <v>4</v>
      </c>
      <c r="V42" s="733">
        <f t="shared" si="6"/>
        <v>0</v>
      </c>
      <c r="W42" s="733">
        <f t="shared" si="7"/>
        <v>0</v>
      </c>
      <c r="X42" s="733">
        <f t="shared" si="8"/>
        <v>0</v>
      </c>
      <c r="Y42" s="733">
        <f t="shared" si="9"/>
        <v>0</v>
      </c>
      <c r="Z42" s="736">
        <f t="shared" si="10"/>
        <v>1.766</v>
      </c>
      <c r="AA42" s="410">
        <v>0</v>
      </c>
    </row>
    <row r="43" spans="1:27" s="410" customFormat="1" ht="30" customHeight="1">
      <c r="A43" s="618" t="s">
        <v>373</v>
      </c>
      <c r="B43" s="462"/>
      <c r="C43" s="463"/>
      <c r="D43" s="617"/>
      <c r="E43" s="617"/>
      <c r="F43" s="621"/>
      <c r="G43" s="662"/>
      <c r="H43" s="603"/>
      <c r="I43" s="603"/>
      <c r="J43" s="603"/>
      <c r="K43" s="669"/>
      <c r="L43" s="406">
        <f t="shared" si="14"/>
        <v>0</v>
      </c>
      <c r="M43" s="744">
        <f t="shared" si="12"/>
        <v>0</v>
      </c>
      <c r="N43" s="744">
        <f t="shared" si="15"/>
        <v>0</v>
      </c>
      <c r="O43" s="744">
        <f t="shared" si="13"/>
        <v>0</v>
      </c>
      <c r="P43" s="669"/>
      <c r="Q43" s="407" t="str">
        <f t="shared" si="2"/>
        <v/>
      </c>
      <c r="R43" s="408"/>
      <c r="S43" s="731" t="str">
        <f t="shared" si="4"/>
        <v>00001.766</v>
      </c>
      <c r="T43" s="732">
        <v>4</v>
      </c>
      <c r="U43" s="735" t="str">
        <f t="shared" si="5"/>
        <v>4</v>
      </c>
      <c r="V43" s="733">
        <f t="shared" si="6"/>
        <v>0</v>
      </c>
      <c r="W43" s="733">
        <f t="shared" si="7"/>
        <v>0</v>
      </c>
      <c r="X43" s="733">
        <f t="shared" si="8"/>
        <v>0</v>
      </c>
      <c r="Y43" s="733">
        <f t="shared" si="9"/>
        <v>0</v>
      </c>
      <c r="Z43" s="736">
        <f t="shared" si="10"/>
        <v>1.766</v>
      </c>
      <c r="AA43" s="410">
        <v>0</v>
      </c>
    </row>
    <row r="44" spans="1:27" s="410" customFormat="1" ht="30" customHeight="1">
      <c r="A44" s="618" t="s">
        <v>374</v>
      </c>
      <c r="B44" s="462"/>
      <c r="C44" s="463"/>
      <c r="D44" s="617"/>
      <c r="E44" s="617"/>
      <c r="F44" s="621"/>
      <c r="G44" s="621"/>
      <c r="H44" s="603"/>
      <c r="I44" s="603"/>
      <c r="J44" s="603"/>
      <c r="K44" s="669"/>
      <c r="L44" s="406">
        <f t="shared" si="14"/>
        <v>0</v>
      </c>
      <c r="M44" s="744">
        <f t="shared" si="12"/>
        <v>0</v>
      </c>
      <c r="N44" s="744">
        <f t="shared" si="15"/>
        <v>0</v>
      </c>
      <c r="O44" s="744">
        <f t="shared" si="13"/>
        <v>0</v>
      </c>
      <c r="P44" s="669"/>
      <c r="Q44" s="407" t="str">
        <f t="shared" si="2"/>
        <v/>
      </c>
      <c r="R44" s="408"/>
      <c r="S44" s="731" t="str">
        <f t="shared" si="4"/>
        <v>00001.766</v>
      </c>
      <c r="T44" s="732">
        <v>4</v>
      </c>
      <c r="U44" s="735" t="str">
        <f t="shared" si="5"/>
        <v>4</v>
      </c>
      <c r="V44" s="733">
        <f t="shared" si="6"/>
        <v>0</v>
      </c>
      <c r="W44" s="733">
        <f t="shared" si="7"/>
        <v>0</v>
      </c>
      <c r="X44" s="733">
        <f t="shared" si="8"/>
        <v>0</v>
      </c>
      <c r="Y44" s="733">
        <f t="shared" si="9"/>
        <v>0</v>
      </c>
      <c r="Z44" s="736">
        <f t="shared" si="10"/>
        <v>1.766</v>
      </c>
      <c r="AA44" s="410">
        <v>0</v>
      </c>
    </row>
    <row r="45" spans="1:27" s="410" customFormat="1" ht="30" customHeight="1">
      <c r="A45" s="618" t="s">
        <v>375</v>
      </c>
      <c r="B45" s="462"/>
      <c r="C45" s="463"/>
      <c r="D45" s="617"/>
      <c r="E45" s="617"/>
      <c r="F45" s="621"/>
      <c r="G45" s="621"/>
      <c r="H45" s="603"/>
      <c r="I45" s="603"/>
      <c r="J45" s="603"/>
      <c r="K45" s="669"/>
      <c r="L45" s="406">
        <f t="shared" si="14"/>
        <v>0</v>
      </c>
      <c r="M45" s="744">
        <f t="shared" si="12"/>
        <v>0</v>
      </c>
      <c r="N45" s="744">
        <f t="shared" si="15"/>
        <v>0</v>
      </c>
      <c r="O45" s="744">
        <f t="shared" si="13"/>
        <v>0</v>
      </c>
      <c r="P45" s="669"/>
      <c r="Q45" s="407" t="str">
        <f t="shared" si="2"/>
        <v/>
      </c>
      <c r="R45" s="408"/>
      <c r="S45" s="731" t="str">
        <f t="shared" si="4"/>
        <v>00001.766</v>
      </c>
      <c r="T45" s="732">
        <v>4</v>
      </c>
      <c r="U45" s="735" t="str">
        <f t="shared" si="5"/>
        <v>4</v>
      </c>
      <c r="V45" s="733">
        <f t="shared" si="6"/>
        <v>0</v>
      </c>
      <c r="W45" s="733">
        <f t="shared" si="7"/>
        <v>0</v>
      </c>
      <c r="X45" s="733">
        <f t="shared" si="8"/>
        <v>0</v>
      </c>
      <c r="Y45" s="733">
        <f t="shared" si="9"/>
        <v>0</v>
      </c>
      <c r="Z45" s="736">
        <f t="shared" si="10"/>
        <v>1.766</v>
      </c>
      <c r="AA45" s="410">
        <v>0</v>
      </c>
    </row>
    <row r="46" spans="1:27" s="410" customFormat="1" ht="30" customHeight="1">
      <c r="A46" s="618" t="s">
        <v>376</v>
      </c>
      <c r="B46" s="462"/>
      <c r="C46" s="463"/>
      <c r="D46" s="617"/>
      <c r="E46" s="617"/>
      <c r="F46" s="621"/>
      <c r="G46" s="621"/>
      <c r="H46" s="603"/>
      <c r="I46" s="603"/>
      <c r="J46" s="603"/>
      <c r="K46" s="669"/>
      <c r="L46" s="406">
        <f t="shared" si="14"/>
        <v>0</v>
      </c>
      <c r="M46" s="744">
        <f t="shared" si="12"/>
        <v>0</v>
      </c>
      <c r="N46" s="744">
        <f t="shared" si="15"/>
        <v>0</v>
      </c>
      <c r="O46" s="744">
        <f t="shared" si="13"/>
        <v>0</v>
      </c>
      <c r="P46" s="669"/>
      <c r="Q46" s="407" t="str">
        <f t="shared" si="2"/>
        <v/>
      </c>
      <c r="R46" s="455"/>
      <c r="S46" s="731" t="str">
        <f t="shared" si="4"/>
        <v>00001.766</v>
      </c>
      <c r="T46" s="732">
        <v>4</v>
      </c>
      <c r="U46" s="735" t="str">
        <f t="shared" si="5"/>
        <v>4</v>
      </c>
      <c r="V46" s="733">
        <f t="shared" si="6"/>
        <v>0</v>
      </c>
      <c r="W46" s="733">
        <f t="shared" si="7"/>
        <v>0</v>
      </c>
      <c r="X46" s="733">
        <f t="shared" si="8"/>
        <v>0</v>
      </c>
      <c r="Y46" s="733">
        <f t="shared" si="9"/>
        <v>0</v>
      </c>
      <c r="Z46" s="736">
        <f t="shared" si="10"/>
        <v>1.766</v>
      </c>
      <c r="AA46" s="410">
        <v>0</v>
      </c>
    </row>
    <row r="47" spans="1:27" s="410" customFormat="1" ht="30" customHeight="1">
      <c r="A47" s="618" t="s">
        <v>377</v>
      </c>
      <c r="B47" s="462"/>
      <c r="C47" s="463"/>
      <c r="D47" s="617"/>
      <c r="E47" s="617"/>
      <c r="F47" s="621"/>
      <c r="G47" s="661"/>
      <c r="H47" s="603"/>
      <c r="I47" s="603"/>
      <c r="J47" s="603"/>
      <c r="K47" s="669"/>
      <c r="L47" s="406">
        <f t="shared" si="14"/>
        <v>0</v>
      </c>
      <c r="M47" s="744">
        <f t="shared" si="12"/>
        <v>0</v>
      </c>
      <c r="N47" s="744">
        <f t="shared" si="15"/>
        <v>0</v>
      </c>
      <c r="O47" s="744">
        <f t="shared" si="13"/>
        <v>0</v>
      </c>
      <c r="P47" s="669"/>
      <c r="Q47" s="407" t="str">
        <f t="shared" si="2"/>
        <v/>
      </c>
      <c r="R47" s="455"/>
      <c r="S47" s="731" t="str">
        <f t="shared" si="4"/>
        <v>00001.766</v>
      </c>
      <c r="T47" s="732">
        <v>4</v>
      </c>
      <c r="U47" s="735" t="str">
        <f t="shared" si="5"/>
        <v>4</v>
      </c>
      <c r="V47" s="733">
        <f t="shared" si="6"/>
        <v>0</v>
      </c>
      <c r="W47" s="733">
        <f t="shared" si="7"/>
        <v>0</v>
      </c>
      <c r="X47" s="733">
        <f t="shared" si="8"/>
        <v>0</v>
      </c>
      <c r="Y47" s="733">
        <f t="shared" si="9"/>
        <v>0</v>
      </c>
      <c r="Z47" s="736">
        <f t="shared" si="10"/>
        <v>1.766</v>
      </c>
      <c r="AA47" s="410">
        <v>0</v>
      </c>
    </row>
    <row r="48" spans="1:27" s="410" customFormat="1" ht="30" customHeight="1">
      <c r="A48" s="651"/>
      <c r="B48" s="652" t="s">
        <v>38</v>
      </c>
      <c r="C48" s="653"/>
      <c r="D48" s="616">
        <f>SUM(D28:D47)</f>
        <v>0</v>
      </c>
      <c r="E48" s="616">
        <f>SUM(E28:E47)</f>
        <v>0</v>
      </c>
      <c r="F48" s="478"/>
      <c r="G48" s="478"/>
      <c r="H48" s="478"/>
      <c r="I48" s="478"/>
      <c r="J48" s="478"/>
      <c r="K48" s="670"/>
      <c r="L48" s="478"/>
      <c r="M48" s="478"/>
      <c r="N48" s="478"/>
      <c r="O48" s="624">
        <f>SUM(O28:O47)</f>
        <v>0</v>
      </c>
      <c r="P48" s="670"/>
      <c r="Q48" s="407" t="str">
        <f t="shared" si="2"/>
        <v/>
      </c>
      <c r="S48" s="731"/>
      <c r="T48" s="732"/>
      <c r="U48" s="735" t="str">
        <f t="shared" si="5"/>
        <v/>
      </c>
      <c r="V48" s="733">
        <f t="shared" si="6"/>
        <v>0</v>
      </c>
      <c r="W48" s="733">
        <f t="shared" si="7"/>
        <v>0</v>
      </c>
      <c r="X48" s="733">
        <f t="shared" si="8"/>
        <v>0</v>
      </c>
      <c r="Y48" s="733">
        <f t="shared" si="9"/>
        <v>0</v>
      </c>
      <c r="Z48" s="736"/>
    </row>
    <row r="49" spans="1:28" s="410" customFormat="1" ht="30" customHeight="1">
      <c r="A49" s="618" t="s">
        <v>378</v>
      </c>
      <c r="B49" s="462"/>
      <c r="C49" s="463"/>
      <c r="D49" s="617"/>
      <c r="E49" s="617"/>
      <c r="F49" s="621"/>
      <c r="G49" s="661"/>
      <c r="H49" s="603"/>
      <c r="I49" s="603"/>
      <c r="J49" s="603"/>
      <c r="K49" s="669"/>
      <c r="L49" s="406">
        <f>K49/1000</f>
        <v>0</v>
      </c>
      <c r="M49" s="743">
        <f t="shared" ref="M49:M68" si="16">IF(B49&lt;&gt;"",E49*L49,0)</f>
        <v>0</v>
      </c>
      <c r="N49" s="744">
        <f>IF($B49&lt;&gt;"",L49*S49,0)</f>
        <v>0</v>
      </c>
      <c r="O49" s="743">
        <f t="shared" ref="O49:O68" si="17">IF($B49&lt;&gt;"",E49*N49,0)</f>
        <v>0</v>
      </c>
      <c r="P49" s="669"/>
      <c r="Q49" s="407" t="str">
        <f t="shared" si="2"/>
        <v/>
      </c>
      <c r="R49" s="455"/>
      <c r="S49" s="731" t="str">
        <f t="shared" si="4"/>
        <v>00001.766</v>
      </c>
      <c r="T49" s="732">
        <v>4</v>
      </c>
      <c r="U49" s="735" t="str">
        <f t="shared" si="5"/>
        <v>4</v>
      </c>
      <c r="V49" s="733">
        <f t="shared" si="6"/>
        <v>0</v>
      </c>
      <c r="W49" s="733">
        <f t="shared" si="7"/>
        <v>0</v>
      </c>
      <c r="X49" s="733">
        <f t="shared" si="8"/>
        <v>0</v>
      </c>
      <c r="Y49" s="733">
        <f t="shared" si="9"/>
        <v>0</v>
      </c>
      <c r="Z49" s="736">
        <f t="shared" si="10"/>
        <v>1.766</v>
      </c>
      <c r="AA49" s="410">
        <v>0</v>
      </c>
    </row>
    <row r="50" spans="1:28" s="410" customFormat="1" ht="30" customHeight="1">
      <c r="A50" s="618" t="s">
        <v>379</v>
      </c>
      <c r="B50" s="462"/>
      <c r="C50" s="463"/>
      <c r="D50" s="617"/>
      <c r="E50" s="617"/>
      <c r="F50" s="621"/>
      <c r="G50" s="621"/>
      <c r="H50" s="603"/>
      <c r="I50" s="603"/>
      <c r="J50" s="603"/>
      <c r="K50" s="669"/>
      <c r="L50" s="406">
        <f t="shared" ref="L50:L68" si="18">K50/1000</f>
        <v>0</v>
      </c>
      <c r="M50" s="744">
        <f t="shared" si="16"/>
        <v>0</v>
      </c>
      <c r="N50" s="744">
        <f>IF($B50&lt;&gt;"",L50*S50,0)</f>
        <v>0</v>
      </c>
      <c r="O50" s="744">
        <f t="shared" si="17"/>
        <v>0</v>
      </c>
      <c r="P50" s="669"/>
      <c r="Q50" s="407" t="str">
        <f t="shared" si="2"/>
        <v/>
      </c>
      <c r="R50" s="455"/>
      <c r="S50" s="731" t="str">
        <f t="shared" si="4"/>
        <v>00001.766</v>
      </c>
      <c r="T50" s="732">
        <v>4</v>
      </c>
      <c r="U50" s="735" t="str">
        <f t="shared" si="5"/>
        <v>4</v>
      </c>
      <c r="V50" s="733">
        <f t="shared" si="6"/>
        <v>0</v>
      </c>
      <c r="W50" s="733">
        <f t="shared" si="7"/>
        <v>0</v>
      </c>
      <c r="X50" s="733">
        <f t="shared" si="8"/>
        <v>0</v>
      </c>
      <c r="Y50" s="733">
        <f t="shared" si="9"/>
        <v>0</v>
      </c>
      <c r="Z50" s="736">
        <f t="shared" si="10"/>
        <v>1.766</v>
      </c>
      <c r="AA50" s="410">
        <v>0</v>
      </c>
    </row>
    <row r="51" spans="1:28" s="410" customFormat="1" ht="30" customHeight="1">
      <c r="A51" s="618" t="s">
        <v>413</v>
      </c>
      <c r="B51" s="462"/>
      <c r="C51" s="463"/>
      <c r="D51" s="617"/>
      <c r="E51" s="617"/>
      <c r="F51" s="621"/>
      <c r="G51" s="621"/>
      <c r="H51" s="603"/>
      <c r="I51" s="603"/>
      <c r="J51" s="603"/>
      <c r="K51" s="669"/>
      <c r="L51" s="406">
        <f t="shared" si="18"/>
        <v>0</v>
      </c>
      <c r="M51" s="744">
        <f t="shared" si="16"/>
        <v>0</v>
      </c>
      <c r="N51" s="744">
        <f t="shared" ref="N51:N68" si="19">IF($B51&lt;&gt;"",L51*S51,0)</f>
        <v>0</v>
      </c>
      <c r="O51" s="744">
        <f t="shared" si="17"/>
        <v>0</v>
      </c>
      <c r="P51" s="669"/>
      <c r="Q51" s="407" t="str">
        <f t="shared" si="2"/>
        <v/>
      </c>
      <c r="R51" s="408"/>
      <c r="S51" s="731" t="str">
        <f t="shared" si="4"/>
        <v>00001.766</v>
      </c>
      <c r="T51" s="732">
        <v>4</v>
      </c>
      <c r="U51" s="735" t="str">
        <f t="shared" si="5"/>
        <v>4</v>
      </c>
      <c r="V51" s="733">
        <f t="shared" si="6"/>
        <v>0</v>
      </c>
      <c r="W51" s="733">
        <f t="shared" si="7"/>
        <v>0</v>
      </c>
      <c r="X51" s="733">
        <f t="shared" si="8"/>
        <v>0</v>
      </c>
      <c r="Y51" s="733">
        <f t="shared" si="9"/>
        <v>0</v>
      </c>
      <c r="Z51" s="736">
        <f t="shared" si="10"/>
        <v>1.766</v>
      </c>
      <c r="AA51" s="408">
        <v>0</v>
      </c>
      <c r="AB51" s="408"/>
    </row>
    <row r="52" spans="1:28" s="410" customFormat="1" ht="30" customHeight="1">
      <c r="A52" s="618" t="s">
        <v>414</v>
      </c>
      <c r="B52" s="462"/>
      <c r="C52" s="463"/>
      <c r="D52" s="617"/>
      <c r="E52" s="617"/>
      <c r="F52" s="621"/>
      <c r="G52" s="621"/>
      <c r="H52" s="603"/>
      <c r="I52" s="603"/>
      <c r="J52" s="603"/>
      <c r="K52" s="669"/>
      <c r="L52" s="406">
        <f t="shared" si="18"/>
        <v>0</v>
      </c>
      <c r="M52" s="744">
        <f t="shared" si="16"/>
        <v>0</v>
      </c>
      <c r="N52" s="744">
        <f t="shared" si="19"/>
        <v>0</v>
      </c>
      <c r="O52" s="744">
        <f t="shared" si="17"/>
        <v>0</v>
      </c>
      <c r="P52" s="669"/>
      <c r="Q52" s="407" t="str">
        <f t="shared" si="2"/>
        <v/>
      </c>
      <c r="R52" s="408"/>
      <c r="S52" s="731" t="str">
        <f t="shared" si="4"/>
        <v>00001.766</v>
      </c>
      <c r="T52" s="732">
        <v>4</v>
      </c>
      <c r="U52" s="735" t="str">
        <f t="shared" si="5"/>
        <v>4</v>
      </c>
      <c r="V52" s="733">
        <f t="shared" si="6"/>
        <v>0</v>
      </c>
      <c r="W52" s="733">
        <f t="shared" si="7"/>
        <v>0</v>
      </c>
      <c r="X52" s="733">
        <f t="shared" si="8"/>
        <v>0</v>
      </c>
      <c r="Y52" s="733">
        <f t="shared" si="9"/>
        <v>0</v>
      </c>
      <c r="Z52" s="736">
        <f t="shared" si="10"/>
        <v>1.766</v>
      </c>
      <c r="AA52" s="410">
        <v>0</v>
      </c>
    </row>
    <row r="53" spans="1:28" s="410" customFormat="1" ht="30" customHeight="1">
      <c r="A53" s="618" t="s">
        <v>382</v>
      </c>
      <c r="B53" s="462"/>
      <c r="C53" s="463"/>
      <c r="D53" s="617"/>
      <c r="E53" s="617"/>
      <c r="F53" s="621"/>
      <c r="G53" s="621"/>
      <c r="H53" s="603"/>
      <c r="I53" s="603"/>
      <c r="J53" s="603"/>
      <c r="K53" s="669"/>
      <c r="L53" s="406">
        <f t="shared" si="18"/>
        <v>0</v>
      </c>
      <c r="M53" s="744">
        <f t="shared" si="16"/>
        <v>0</v>
      </c>
      <c r="N53" s="744">
        <f t="shared" si="19"/>
        <v>0</v>
      </c>
      <c r="O53" s="744">
        <f t="shared" si="17"/>
        <v>0</v>
      </c>
      <c r="P53" s="669"/>
      <c r="Q53" s="407" t="str">
        <f t="shared" si="2"/>
        <v/>
      </c>
      <c r="R53" s="408"/>
      <c r="S53" s="731" t="str">
        <f t="shared" si="4"/>
        <v>00001.766</v>
      </c>
      <c r="T53" s="732">
        <v>4</v>
      </c>
      <c r="U53" s="735" t="str">
        <f t="shared" si="5"/>
        <v>4</v>
      </c>
      <c r="V53" s="733">
        <f t="shared" si="6"/>
        <v>0</v>
      </c>
      <c r="W53" s="733">
        <f t="shared" si="7"/>
        <v>0</v>
      </c>
      <c r="X53" s="733">
        <f t="shared" si="8"/>
        <v>0</v>
      </c>
      <c r="Y53" s="733">
        <f t="shared" si="9"/>
        <v>0</v>
      </c>
      <c r="Z53" s="736">
        <f t="shared" si="10"/>
        <v>1.766</v>
      </c>
      <c r="AA53" s="410">
        <v>0</v>
      </c>
    </row>
    <row r="54" spans="1:28" s="410" customFormat="1" ht="30" customHeight="1">
      <c r="A54" s="618" t="s">
        <v>383</v>
      </c>
      <c r="B54" s="462"/>
      <c r="C54" s="463"/>
      <c r="D54" s="617"/>
      <c r="E54" s="617"/>
      <c r="F54" s="621"/>
      <c r="G54" s="662"/>
      <c r="H54" s="603"/>
      <c r="I54" s="603"/>
      <c r="J54" s="603"/>
      <c r="K54" s="669"/>
      <c r="L54" s="406">
        <f t="shared" si="18"/>
        <v>0</v>
      </c>
      <c r="M54" s="744">
        <f t="shared" si="16"/>
        <v>0</v>
      </c>
      <c r="N54" s="744">
        <f t="shared" si="19"/>
        <v>0</v>
      </c>
      <c r="O54" s="744">
        <f t="shared" si="17"/>
        <v>0</v>
      </c>
      <c r="P54" s="669"/>
      <c r="Q54" s="407" t="str">
        <f t="shared" si="2"/>
        <v/>
      </c>
      <c r="R54" s="408"/>
      <c r="S54" s="731" t="str">
        <f t="shared" si="4"/>
        <v>00001.766</v>
      </c>
      <c r="T54" s="732">
        <v>4</v>
      </c>
      <c r="U54" s="735" t="str">
        <f t="shared" si="5"/>
        <v>4</v>
      </c>
      <c r="V54" s="733">
        <f t="shared" si="6"/>
        <v>0</v>
      </c>
      <c r="W54" s="733">
        <f t="shared" si="7"/>
        <v>0</v>
      </c>
      <c r="X54" s="733">
        <f t="shared" si="8"/>
        <v>0</v>
      </c>
      <c r="Y54" s="733">
        <f t="shared" si="9"/>
        <v>0</v>
      </c>
      <c r="Z54" s="736">
        <f t="shared" si="10"/>
        <v>1.766</v>
      </c>
      <c r="AA54" s="410">
        <v>0</v>
      </c>
    </row>
    <row r="55" spans="1:28" s="410" customFormat="1" ht="30" customHeight="1">
      <c r="A55" s="618" t="s">
        <v>384</v>
      </c>
      <c r="B55" s="462"/>
      <c r="C55" s="463"/>
      <c r="D55" s="617"/>
      <c r="E55" s="617"/>
      <c r="F55" s="621"/>
      <c r="G55" s="621"/>
      <c r="H55" s="603"/>
      <c r="I55" s="603"/>
      <c r="J55" s="603"/>
      <c r="K55" s="669"/>
      <c r="L55" s="406">
        <f t="shared" si="18"/>
        <v>0</v>
      </c>
      <c r="M55" s="744">
        <f t="shared" si="16"/>
        <v>0</v>
      </c>
      <c r="N55" s="744">
        <f t="shared" si="19"/>
        <v>0</v>
      </c>
      <c r="O55" s="744">
        <f t="shared" si="17"/>
        <v>0</v>
      </c>
      <c r="P55" s="669"/>
      <c r="Q55" s="407" t="str">
        <f t="shared" si="2"/>
        <v/>
      </c>
      <c r="R55" s="408"/>
      <c r="S55" s="731" t="str">
        <f t="shared" si="4"/>
        <v>00001.766</v>
      </c>
      <c r="T55" s="732">
        <v>4</v>
      </c>
      <c r="U55" s="735" t="str">
        <f t="shared" si="5"/>
        <v>4</v>
      </c>
      <c r="V55" s="733">
        <f t="shared" si="6"/>
        <v>0</v>
      </c>
      <c r="W55" s="733">
        <f t="shared" si="7"/>
        <v>0</v>
      </c>
      <c r="X55" s="733">
        <f t="shared" si="8"/>
        <v>0</v>
      </c>
      <c r="Y55" s="733">
        <f t="shared" si="9"/>
        <v>0</v>
      </c>
      <c r="Z55" s="736">
        <f t="shared" si="10"/>
        <v>1.766</v>
      </c>
      <c r="AA55" s="410">
        <v>0</v>
      </c>
    </row>
    <row r="56" spans="1:28" s="410" customFormat="1" ht="30" customHeight="1">
      <c r="A56" s="618" t="s">
        <v>385</v>
      </c>
      <c r="B56" s="462"/>
      <c r="C56" s="463"/>
      <c r="D56" s="617"/>
      <c r="E56" s="617"/>
      <c r="F56" s="621"/>
      <c r="G56" s="621"/>
      <c r="H56" s="603"/>
      <c r="I56" s="603"/>
      <c r="J56" s="603"/>
      <c r="K56" s="669"/>
      <c r="L56" s="406">
        <f t="shared" si="18"/>
        <v>0</v>
      </c>
      <c r="M56" s="744">
        <f t="shared" si="16"/>
        <v>0</v>
      </c>
      <c r="N56" s="744">
        <f t="shared" si="19"/>
        <v>0</v>
      </c>
      <c r="O56" s="744">
        <f t="shared" si="17"/>
        <v>0</v>
      </c>
      <c r="P56" s="669"/>
      <c r="Q56" s="407" t="str">
        <f t="shared" si="2"/>
        <v/>
      </c>
      <c r="R56" s="408"/>
      <c r="S56" s="731" t="str">
        <f t="shared" si="4"/>
        <v>00001.766</v>
      </c>
      <c r="T56" s="732">
        <v>4</v>
      </c>
      <c r="U56" s="735" t="str">
        <f t="shared" si="5"/>
        <v>4</v>
      </c>
      <c r="V56" s="733">
        <f t="shared" si="6"/>
        <v>0</v>
      </c>
      <c r="W56" s="733">
        <f t="shared" si="7"/>
        <v>0</v>
      </c>
      <c r="X56" s="733">
        <f t="shared" si="8"/>
        <v>0</v>
      </c>
      <c r="Y56" s="733">
        <f t="shared" si="9"/>
        <v>0</v>
      </c>
      <c r="Z56" s="736">
        <f t="shared" si="10"/>
        <v>1.766</v>
      </c>
      <c r="AA56" s="410">
        <v>0</v>
      </c>
    </row>
    <row r="57" spans="1:28" s="410" customFormat="1" ht="30" customHeight="1">
      <c r="A57" s="618" t="s">
        <v>386</v>
      </c>
      <c r="B57" s="462"/>
      <c r="C57" s="463"/>
      <c r="D57" s="617"/>
      <c r="E57" s="617"/>
      <c r="F57" s="621"/>
      <c r="G57" s="661"/>
      <c r="H57" s="603"/>
      <c r="I57" s="603"/>
      <c r="J57" s="603"/>
      <c r="K57" s="669"/>
      <c r="L57" s="406">
        <f t="shared" si="18"/>
        <v>0</v>
      </c>
      <c r="M57" s="744">
        <f t="shared" si="16"/>
        <v>0</v>
      </c>
      <c r="N57" s="744">
        <f t="shared" si="19"/>
        <v>0</v>
      </c>
      <c r="O57" s="744">
        <f t="shared" si="17"/>
        <v>0</v>
      </c>
      <c r="P57" s="669"/>
      <c r="Q57" s="407" t="str">
        <f t="shared" si="2"/>
        <v/>
      </c>
      <c r="R57" s="408"/>
      <c r="S57" s="731" t="str">
        <f t="shared" si="4"/>
        <v>00001.766</v>
      </c>
      <c r="T57" s="732">
        <v>4</v>
      </c>
      <c r="U57" s="735" t="str">
        <f t="shared" si="5"/>
        <v>4</v>
      </c>
      <c r="V57" s="733">
        <f t="shared" si="6"/>
        <v>0</v>
      </c>
      <c r="W57" s="733">
        <f t="shared" si="7"/>
        <v>0</v>
      </c>
      <c r="X57" s="733">
        <f t="shared" si="8"/>
        <v>0</v>
      </c>
      <c r="Y57" s="733">
        <f t="shared" si="9"/>
        <v>0</v>
      </c>
      <c r="Z57" s="736">
        <f t="shared" si="10"/>
        <v>1.766</v>
      </c>
      <c r="AA57" s="410">
        <v>0</v>
      </c>
    </row>
    <row r="58" spans="1:28" s="410" customFormat="1" ht="30" customHeight="1">
      <c r="A58" s="618" t="s">
        <v>387</v>
      </c>
      <c r="B58" s="462"/>
      <c r="C58" s="463"/>
      <c r="D58" s="617"/>
      <c r="E58" s="617"/>
      <c r="F58" s="621"/>
      <c r="G58" s="621"/>
      <c r="H58" s="603"/>
      <c r="I58" s="603"/>
      <c r="J58" s="603"/>
      <c r="K58" s="669"/>
      <c r="L58" s="406">
        <f t="shared" si="18"/>
        <v>0</v>
      </c>
      <c r="M58" s="744">
        <f t="shared" si="16"/>
        <v>0</v>
      </c>
      <c r="N58" s="744">
        <f t="shared" si="19"/>
        <v>0</v>
      </c>
      <c r="O58" s="744">
        <f t="shared" si="17"/>
        <v>0</v>
      </c>
      <c r="P58" s="669"/>
      <c r="Q58" s="407" t="str">
        <f t="shared" si="2"/>
        <v/>
      </c>
      <c r="R58" s="408"/>
      <c r="S58" s="731" t="str">
        <f t="shared" si="4"/>
        <v>00001.766</v>
      </c>
      <c r="T58" s="732">
        <v>4</v>
      </c>
      <c r="U58" s="735" t="str">
        <f t="shared" si="5"/>
        <v>4</v>
      </c>
      <c r="V58" s="733">
        <f t="shared" si="6"/>
        <v>0</v>
      </c>
      <c r="W58" s="733">
        <f t="shared" si="7"/>
        <v>0</v>
      </c>
      <c r="X58" s="733">
        <f t="shared" si="8"/>
        <v>0</v>
      </c>
      <c r="Y58" s="733">
        <f t="shared" si="9"/>
        <v>0</v>
      </c>
      <c r="Z58" s="736">
        <f t="shared" si="10"/>
        <v>1.766</v>
      </c>
      <c r="AA58" s="410">
        <v>0</v>
      </c>
    </row>
    <row r="59" spans="1:28" s="410" customFormat="1" ht="30" customHeight="1">
      <c r="A59" s="618" t="s">
        <v>388</v>
      </c>
      <c r="B59" s="462"/>
      <c r="C59" s="463"/>
      <c r="D59" s="617"/>
      <c r="E59" s="617"/>
      <c r="F59" s="661"/>
      <c r="G59" s="621"/>
      <c r="H59" s="603"/>
      <c r="I59" s="603"/>
      <c r="J59" s="603"/>
      <c r="K59" s="669"/>
      <c r="L59" s="406">
        <f t="shared" si="18"/>
        <v>0</v>
      </c>
      <c r="M59" s="744">
        <f t="shared" si="16"/>
        <v>0</v>
      </c>
      <c r="N59" s="744">
        <f t="shared" si="19"/>
        <v>0</v>
      </c>
      <c r="O59" s="744">
        <f t="shared" si="17"/>
        <v>0</v>
      </c>
      <c r="P59" s="669"/>
      <c r="Q59" s="407" t="str">
        <f t="shared" si="2"/>
        <v/>
      </c>
      <c r="R59" s="408"/>
      <c r="S59" s="731" t="str">
        <f t="shared" si="4"/>
        <v>00001.766</v>
      </c>
      <c r="T59" s="732">
        <v>4</v>
      </c>
      <c r="U59" s="735" t="str">
        <f t="shared" si="5"/>
        <v>4</v>
      </c>
      <c r="V59" s="733">
        <f t="shared" si="6"/>
        <v>0</v>
      </c>
      <c r="W59" s="733">
        <f t="shared" si="7"/>
        <v>0</v>
      </c>
      <c r="X59" s="733">
        <f t="shared" si="8"/>
        <v>0</v>
      </c>
      <c r="Y59" s="733">
        <f t="shared" si="9"/>
        <v>0</v>
      </c>
      <c r="Z59" s="736">
        <f t="shared" si="10"/>
        <v>1.766</v>
      </c>
      <c r="AA59" s="410">
        <v>0</v>
      </c>
    </row>
    <row r="60" spans="1:28" s="410" customFormat="1" ht="30" customHeight="1">
      <c r="A60" s="618" t="s">
        <v>389</v>
      </c>
      <c r="B60" s="462"/>
      <c r="C60" s="463"/>
      <c r="D60" s="617"/>
      <c r="E60" s="617"/>
      <c r="F60" s="621"/>
      <c r="G60" s="621"/>
      <c r="H60" s="603"/>
      <c r="I60" s="603"/>
      <c r="J60" s="603"/>
      <c r="K60" s="669"/>
      <c r="L60" s="406">
        <f t="shared" si="18"/>
        <v>0</v>
      </c>
      <c r="M60" s="744">
        <f t="shared" si="16"/>
        <v>0</v>
      </c>
      <c r="N60" s="744">
        <f t="shared" si="19"/>
        <v>0</v>
      </c>
      <c r="O60" s="744">
        <f t="shared" si="17"/>
        <v>0</v>
      </c>
      <c r="P60" s="669"/>
      <c r="Q60" s="407" t="str">
        <f t="shared" si="2"/>
        <v/>
      </c>
      <c r="R60" s="408"/>
      <c r="S60" s="731" t="str">
        <f t="shared" si="4"/>
        <v>00001.766</v>
      </c>
      <c r="T60" s="732">
        <v>4</v>
      </c>
      <c r="U60" s="735" t="str">
        <f t="shared" si="5"/>
        <v>4</v>
      </c>
      <c r="V60" s="733">
        <f t="shared" si="6"/>
        <v>0</v>
      </c>
      <c r="W60" s="733">
        <f t="shared" si="7"/>
        <v>0</v>
      </c>
      <c r="X60" s="733">
        <f t="shared" si="8"/>
        <v>0</v>
      </c>
      <c r="Y60" s="733">
        <f t="shared" si="9"/>
        <v>0</v>
      </c>
      <c r="Z60" s="736">
        <f t="shared" si="10"/>
        <v>1.766</v>
      </c>
      <c r="AA60" s="410">
        <v>0</v>
      </c>
    </row>
    <row r="61" spans="1:28" s="410" customFormat="1" ht="30" customHeight="1">
      <c r="A61" s="618" t="s">
        <v>390</v>
      </c>
      <c r="B61" s="462"/>
      <c r="C61" s="463"/>
      <c r="D61" s="617"/>
      <c r="E61" s="617"/>
      <c r="F61" s="621"/>
      <c r="G61" s="621"/>
      <c r="H61" s="603"/>
      <c r="I61" s="603"/>
      <c r="J61" s="603"/>
      <c r="K61" s="669"/>
      <c r="L61" s="406">
        <f t="shared" si="18"/>
        <v>0</v>
      </c>
      <c r="M61" s="744">
        <f t="shared" si="16"/>
        <v>0</v>
      </c>
      <c r="N61" s="744">
        <f t="shared" si="19"/>
        <v>0</v>
      </c>
      <c r="O61" s="744">
        <f t="shared" si="17"/>
        <v>0</v>
      </c>
      <c r="P61" s="669"/>
      <c r="Q61" s="407" t="str">
        <f t="shared" si="2"/>
        <v/>
      </c>
      <c r="R61" s="408"/>
      <c r="S61" s="731" t="str">
        <f t="shared" si="4"/>
        <v>00001.766</v>
      </c>
      <c r="T61" s="732">
        <v>4</v>
      </c>
      <c r="U61" s="735" t="str">
        <f t="shared" si="5"/>
        <v>4</v>
      </c>
      <c r="V61" s="733">
        <f t="shared" si="6"/>
        <v>0</v>
      </c>
      <c r="W61" s="733">
        <f t="shared" si="7"/>
        <v>0</v>
      </c>
      <c r="X61" s="733">
        <f t="shared" si="8"/>
        <v>0</v>
      </c>
      <c r="Y61" s="733">
        <f t="shared" si="9"/>
        <v>0</v>
      </c>
      <c r="Z61" s="736">
        <f t="shared" si="10"/>
        <v>1.766</v>
      </c>
      <c r="AA61" s="410">
        <v>0</v>
      </c>
    </row>
    <row r="62" spans="1:28" s="410" customFormat="1" ht="30" customHeight="1">
      <c r="A62" s="618" t="s">
        <v>391</v>
      </c>
      <c r="B62" s="462"/>
      <c r="C62" s="463"/>
      <c r="D62" s="617"/>
      <c r="E62" s="617"/>
      <c r="F62" s="621"/>
      <c r="G62" s="621"/>
      <c r="H62" s="603"/>
      <c r="I62" s="603"/>
      <c r="J62" s="603"/>
      <c r="K62" s="669"/>
      <c r="L62" s="406">
        <f t="shared" si="18"/>
        <v>0</v>
      </c>
      <c r="M62" s="744">
        <f t="shared" si="16"/>
        <v>0</v>
      </c>
      <c r="N62" s="744">
        <f t="shared" si="19"/>
        <v>0</v>
      </c>
      <c r="O62" s="744">
        <f t="shared" si="17"/>
        <v>0</v>
      </c>
      <c r="P62" s="669"/>
      <c r="Q62" s="407" t="str">
        <f t="shared" si="2"/>
        <v/>
      </c>
      <c r="R62" s="408"/>
      <c r="S62" s="731" t="str">
        <f t="shared" si="4"/>
        <v>00001.766</v>
      </c>
      <c r="T62" s="732">
        <v>4</v>
      </c>
      <c r="U62" s="735" t="str">
        <f t="shared" si="5"/>
        <v>4</v>
      </c>
      <c r="V62" s="733">
        <f t="shared" si="6"/>
        <v>0</v>
      </c>
      <c r="W62" s="733">
        <f t="shared" si="7"/>
        <v>0</v>
      </c>
      <c r="X62" s="733">
        <f t="shared" si="8"/>
        <v>0</v>
      </c>
      <c r="Y62" s="733">
        <f t="shared" si="9"/>
        <v>0</v>
      </c>
      <c r="Z62" s="736">
        <f t="shared" si="10"/>
        <v>1.766</v>
      </c>
      <c r="AA62" s="410">
        <v>0</v>
      </c>
    </row>
    <row r="63" spans="1:28" s="410" customFormat="1" ht="30" customHeight="1">
      <c r="A63" s="618" t="s">
        <v>392</v>
      </c>
      <c r="B63" s="462"/>
      <c r="C63" s="463"/>
      <c r="D63" s="617"/>
      <c r="E63" s="617"/>
      <c r="F63" s="621"/>
      <c r="G63" s="621"/>
      <c r="H63" s="603"/>
      <c r="I63" s="603"/>
      <c r="J63" s="603"/>
      <c r="K63" s="669"/>
      <c r="L63" s="406">
        <f t="shared" si="18"/>
        <v>0</v>
      </c>
      <c r="M63" s="744">
        <f t="shared" si="16"/>
        <v>0</v>
      </c>
      <c r="N63" s="744">
        <f t="shared" si="19"/>
        <v>0</v>
      </c>
      <c r="O63" s="744">
        <f t="shared" si="17"/>
        <v>0</v>
      </c>
      <c r="P63" s="669"/>
      <c r="Q63" s="407" t="str">
        <f t="shared" si="2"/>
        <v/>
      </c>
      <c r="R63" s="408"/>
      <c r="S63" s="731" t="str">
        <f t="shared" si="4"/>
        <v>00001.766</v>
      </c>
      <c r="T63" s="732">
        <v>4</v>
      </c>
      <c r="U63" s="735" t="str">
        <f t="shared" si="5"/>
        <v>4</v>
      </c>
      <c r="V63" s="733">
        <f t="shared" si="6"/>
        <v>0</v>
      </c>
      <c r="W63" s="733">
        <f t="shared" si="7"/>
        <v>0</v>
      </c>
      <c r="X63" s="733">
        <f t="shared" si="8"/>
        <v>0</v>
      </c>
      <c r="Y63" s="733">
        <f t="shared" si="9"/>
        <v>0</v>
      </c>
      <c r="Z63" s="736">
        <f t="shared" si="10"/>
        <v>1.766</v>
      </c>
      <c r="AA63" s="410">
        <v>0</v>
      </c>
    </row>
    <row r="64" spans="1:28" s="410" customFormat="1" ht="30" customHeight="1">
      <c r="A64" s="618" t="s">
        <v>393</v>
      </c>
      <c r="B64" s="462"/>
      <c r="C64" s="463"/>
      <c r="D64" s="617"/>
      <c r="E64" s="617"/>
      <c r="F64" s="621"/>
      <c r="G64" s="621"/>
      <c r="H64" s="603"/>
      <c r="I64" s="603"/>
      <c r="J64" s="603"/>
      <c r="K64" s="669"/>
      <c r="L64" s="406">
        <f t="shared" si="18"/>
        <v>0</v>
      </c>
      <c r="M64" s="744">
        <f t="shared" si="16"/>
        <v>0</v>
      </c>
      <c r="N64" s="744">
        <f t="shared" si="19"/>
        <v>0</v>
      </c>
      <c r="O64" s="744">
        <f t="shared" si="17"/>
        <v>0</v>
      </c>
      <c r="P64" s="669"/>
      <c r="Q64" s="407" t="str">
        <f t="shared" si="2"/>
        <v/>
      </c>
      <c r="R64" s="408"/>
      <c r="S64" s="731" t="str">
        <f t="shared" si="4"/>
        <v>00001.766</v>
      </c>
      <c r="T64" s="732">
        <v>4</v>
      </c>
      <c r="U64" s="735" t="str">
        <f t="shared" si="5"/>
        <v>4</v>
      </c>
      <c r="V64" s="733">
        <f t="shared" si="6"/>
        <v>0</v>
      </c>
      <c r="W64" s="733">
        <f t="shared" si="7"/>
        <v>0</v>
      </c>
      <c r="X64" s="733">
        <f t="shared" si="8"/>
        <v>0</v>
      </c>
      <c r="Y64" s="733">
        <f t="shared" si="9"/>
        <v>0</v>
      </c>
      <c r="Z64" s="736">
        <f t="shared" si="10"/>
        <v>1.766</v>
      </c>
      <c r="AA64" s="410">
        <v>0</v>
      </c>
    </row>
    <row r="65" spans="1:28" s="410" customFormat="1" ht="30" customHeight="1">
      <c r="A65" s="618" t="s">
        <v>415</v>
      </c>
      <c r="B65" s="462"/>
      <c r="C65" s="463"/>
      <c r="D65" s="617"/>
      <c r="E65" s="617"/>
      <c r="F65" s="621"/>
      <c r="G65" s="621"/>
      <c r="H65" s="603"/>
      <c r="I65" s="603"/>
      <c r="J65" s="603"/>
      <c r="K65" s="669"/>
      <c r="L65" s="406">
        <f t="shared" si="18"/>
        <v>0</v>
      </c>
      <c r="M65" s="744">
        <f t="shared" si="16"/>
        <v>0</v>
      </c>
      <c r="N65" s="744">
        <f t="shared" si="19"/>
        <v>0</v>
      </c>
      <c r="O65" s="744">
        <f t="shared" si="17"/>
        <v>0</v>
      </c>
      <c r="P65" s="669"/>
      <c r="Q65" s="407" t="str">
        <f t="shared" si="2"/>
        <v/>
      </c>
      <c r="R65" s="408"/>
      <c r="S65" s="731" t="str">
        <f t="shared" si="4"/>
        <v>00001.766</v>
      </c>
      <c r="T65" s="732">
        <v>4</v>
      </c>
      <c r="U65" s="735" t="str">
        <f t="shared" si="5"/>
        <v>4</v>
      </c>
      <c r="V65" s="733">
        <f t="shared" si="6"/>
        <v>0</v>
      </c>
      <c r="W65" s="733">
        <f t="shared" si="7"/>
        <v>0</v>
      </c>
      <c r="X65" s="733">
        <f t="shared" si="8"/>
        <v>0</v>
      </c>
      <c r="Y65" s="733">
        <f t="shared" si="9"/>
        <v>0</v>
      </c>
      <c r="Z65" s="736">
        <f t="shared" si="10"/>
        <v>1.766</v>
      </c>
      <c r="AA65" s="410">
        <v>0</v>
      </c>
    </row>
    <row r="66" spans="1:28" s="410" customFormat="1" ht="30" customHeight="1">
      <c r="A66" s="618" t="s">
        <v>416</v>
      </c>
      <c r="B66" s="462"/>
      <c r="C66" s="463"/>
      <c r="D66" s="617"/>
      <c r="E66" s="617"/>
      <c r="F66" s="621"/>
      <c r="G66" s="621"/>
      <c r="H66" s="603"/>
      <c r="I66" s="603"/>
      <c r="J66" s="603"/>
      <c r="K66" s="669"/>
      <c r="L66" s="406">
        <f t="shared" si="18"/>
        <v>0</v>
      </c>
      <c r="M66" s="744">
        <f t="shared" si="16"/>
        <v>0</v>
      </c>
      <c r="N66" s="744">
        <f t="shared" si="19"/>
        <v>0</v>
      </c>
      <c r="O66" s="744">
        <f t="shared" si="17"/>
        <v>0</v>
      </c>
      <c r="P66" s="669"/>
      <c r="Q66" s="407" t="str">
        <f t="shared" si="2"/>
        <v/>
      </c>
      <c r="R66" s="408"/>
      <c r="S66" s="731" t="str">
        <f t="shared" si="4"/>
        <v>00001.766</v>
      </c>
      <c r="T66" s="732">
        <v>4</v>
      </c>
      <c r="U66" s="735" t="str">
        <f t="shared" si="5"/>
        <v>4</v>
      </c>
      <c r="V66" s="733">
        <f t="shared" si="6"/>
        <v>0</v>
      </c>
      <c r="W66" s="733">
        <f t="shared" si="7"/>
        <v>0</v>
      </c>
      <c r="X66" s="733">
        <f t="shared" si="8"/>
        <v>0</v>
      </c>
      <c r="Y66" s="733">
        <f t="shared" si="9"/>
        <v>0</v>
      </c>
      <c r="Z66" s="736">
        <f t="shared" si="10"/>
        <v>1.766</v>
      </c>
      <c r="AA66" s="410">
        <v>0</v>
      </c>
    </row>
    <row r="67" spans="1:28" s="410" customFormat="1" ht="30" customHeight="1">
      <c r="A67" s="618" t="s">
        <v>396</v>
      </c>
      <c r="B67" s="462"/>
      <c r="C67" s="463"/>
      <c r="D67" s="617"/>
      <c r="E67" s="617"/>
      <c r="F67" s="621"/>
      <c r="G67" s="621"/>
      <c r="H67" s="603"/>
      <c r="I67" s="603"/>
      <c r="J67" s="603"/>
      <c r="K67" s="669"/>
      <c r="L67" s="406">
        <f t="shared" si="18"/>
        <v>0</v>
      </c>
      <c r="M67" s="744">
        <f t="shared" si="16"/>
        <v>0</v>
      </c>
      <c r="N67" s="744">
        <f t="shared" si="19"/>
        <v>0</v>
      </c>
      <c r="O67" s="744">
        <f t="shared" si="17"/>
        <v>0</v>
      </c>
      <c r="P67" s="669"/>
      <c r="Q67" s="407" t="str">
        <f t="shared" si="2"/>
        <v/>
      </c>
      <c r="R67" s="455"/>
      <c r="S67" s="731" t="str">
        <f t="shared" si="4"/>
        <v>00001.766</v>
      </c>
      <c r="T67" s="732">
        <v>4</v>
      </c>
      <c r="U67" s="735" t="str">
        <f t="shared" si="5"/>
        <v>4</v>
      </c>
      <c r="V67" s="733">
        <f t="shared" si="6"/>
        <v>0</v>
      </c>
      <c r="W67" s="733">
        <f t="shared" si="7"/>
        <v>0</v>
      </c>
      <c r="X67" s="733">
        <f t="shared" si="8"/>
        <v>0</v>
      </c>
      <c r="Y67" s="733">
        <f t="shared" si="9"/>
        <v>0</v>
      </c>
      <c r="Z67" s="736">
        <f t="shared" si="10"/>
        <v>1.766</v>
      </c>
      <c r="AA67" s="410">
        <v>0</v>
      </c>
    </row>
    <row r="68" spans="1:28" s="410" customFormat="1" ht="30" customHeight="1">
      <c r="A68" s="618" t="s">
        <v>397</v>
      </c>
      <c r="B68" s="462"/>
      <c r="C68" s="463"/>
      <c r="D68" s="617"/>
      <c r="E68" s="617"/>
      <c r="F68" s="621"/>
      <c r="G68" s="621"/>
      <c r="H68" s="603"/>
      <c r="I68" s="603"/>
      <c r="J68" s="603"/>
      <c r="K68" s="669"/>
      <c r="L68" s="406">
        <f t="shared" si="18"/>
        <v>0</v>
      </c>
      <c r="M68" s="744">
        <f t="shared" si="16"/>
        <v>0</v>
      </c>
      <c r="N68" s="744">
        <f t="shared" si="19"/>
        <v>0</v>
      </c>
      <c r="O68" s="744">
        <f t="shared" si="17"/>
        <v>0</v>
      </c>
      <c r="P68" s="669"/>
      <c r="Q68" s="407" t="str">
        <f t="shared" si="2"/>
        <v/>
      </c>
      <c r="R68" s="455"/>
      <c r="S68" s="731" t="str">
        <f t="shared" si="4"/>
        <v>00001.766</v>
      </c>
      <c r="T68" s="732">
        <v>4</v>
      </c>
      <c r="U68" s="735" t="str">
        <f t="shared" si="5"/>
        <v>4</v>
      </c>
      <c r="V68" s="733">
        <f t="shared" si="6"/>
        <v>0</v>
      </c>
      <c r="W68" s="733">
        <f t="shared" si="7"/>
        <v>0</v>
      </c>
      <c r="X68" s="733">
        <f t="shared" si="8"/>
        <v>0</v>
      </c>
      <c r="Y68" s="733">
        <f t="shared" si="9"/>
        <v>0</v>
      </c>
      <c r="Z68" s="736">
        <f t="shared" si="10"/>
        <v>1.766</v>
      </c>
      <c r="AA68" s="410">
        <v>0</v>
      </c>
    </row>
    <row r="69" spans="1:28" s="410" customFormat="1" ht="30" customHeight="1">
      <c r="A69" s="651"/>
      <c r="B69" s="652" t="s">
        <v>38</v>
      </c>
      <c r="C69" s="653"/>
      <c r="D69" s="616">
        <f>SUM(D49:D68)</f>
        <v>0</v>
      </c>
      <c r="E69" s="616">
        <f>SUM(E49:E68)</f>
        <v>0</v>
      </c>
      <c r="F69" s="478"/>
      <c r="G69" s="478"/>
      <c r="H69" s="478"/>
      <c r="I69" s="478"/>
      <c r="J69" s="478"/>
      <c r="K69" s="670"/>
      <c r="L69" s="478"/>
      <c r="M69" s="478"/>
      <c r="N69" s="478"/>
      <c r="O69" s="624">
        <f>SUM(O49:O68)</f>
        <v>0</v>
      </c>
      <c r="P69" s="670"/>
      <c r="Q69" s="407" t="str">
        <f t="shared" si="2"/>
        <v/>
      </c>
      <c r="S69" s="731"/>
      <c r="T69" s="732"/>
      <c r="U69" s="735" t="str">
        <f t="shared" si="5"/>
        <v/>
      </c>
      <c r="V69" s="733">
        <f t="shared" si="6"/>
        <v>0</v>
      </c>
      <c r="W69" s="733">
        <f t="shared" si="7"/>
        <v>0</v>
      </c>
      <c r="X69" s="733">
        <f t="shared" si="8"/>
        <v>0</v>
      </c>
      <c r="Y69" s="733">
        <f t="shared" si="9"/>
        <v>0</v>
      </c>
      <c r="Z69" s="736"/>
    </row>
    <row r="70" spans="1:28" s="410" customFormat="1" ht="30" customHeight="1">
      <c r="A70" s="618" t="s">
        <v>57</v>
      </c>
      <c r="B70" s="462"/>
      <c r="C70" s="463"/>
      <c r="D70" s="617"/>
      <c r="E70" s="617"/>
      <c r="F70" s="621"/>
      <c r="G70" s="621"/>
      <c r="H70" s="482"/>
      <c r="I70" s="603"/>
      <c r="J70" s="603"/>
      <c r="K70" s="669"/>
      <c r="L70" s="406">
        <f>K70/1000</f>
        <v>0</v>
      </c>
      <c r="M70" s="743">
        <f t="shared" ref="M70:M79" si="20">IF(B70&lt;&gt;"",E70*L70,0)</f>
        <v>0</v>
      </c>
      <c r="N70" s="744">
        <f>IF($B70&lt;&gt;"",L70*S70,0)</f>
        <v>0</v>
      </c>
      <c r="O70" s="743">
        <f t="shared" ref="O70:O79" si="21">IF($B70&lt;&gt;"",E70*N70,0)</f>
        <v>0</v>
      </c>
      <c r="P70" s="669"/>
      <c r="Q70" s="407" t="str">
        <f t="shared" si="2"/>
        <v/>
      </c>
      <c r="R70" s="455"/>
      <c r="S70" s="731" t="str">
        <f t="shared" si="4"/>
        <v>00001.766</v>
      </c>
      <c r="T70" s="732">
        <v>4</v>
      </c>
      <c r="U70" s="735" t="str">
        <f t="shared" si="5"/>
        <v>4</v>
      </c>
      <c r="V70" s="733">
        <f t="shared" si="6"/>
        <v>0</v>
      </c>
      <c r="W70" s="733">
        <f t="shared" si="7"/>
        <v>0</v>
      </c>
      <c r="X70" s="733">
        <f t="shared" si="8"/>
        <v>0</v>
      </c>
      <c r="Y70" s="733">
        <f t="shared" si="9"/>
        <v>0</v>
      </c>
      <c r="Z70" s="736">
        <f t="shared" si="10"/>
        <v>1.766</v>
      </c>
      <c r="AA70" s="410">
        <v>0</v>
      </c>
    </row>
    <row r="71" spans="1:28" s="410" customFormat="1" ht="30" customHeight="1">
      <c r="A71" s="618" t="s">
        <v>311</v>
      </c>
      <c r="B71" s="462"/>
      <c r="C71" s="463"/>
      <c r="D71" s="617"/>
      <c r="E71" s="617"/>
      <c r="F71" s="621"/>
      <c r="G71" s="621"/>
      <c r="H71" s="482"/>
      <c r="I71" s="603"/>
      <c r="J71" s="603"/>
      <c r="K71" s="669"/>
      <c r="L71" s="406">
        <f t="shared" ref="L71:L79" si="22">K71/1000</f>
        <v>0</v>
      </c>
      <c r="M71" s="744">
        <f t="shared" si="20"/>
        <v>0</v>
      </c>
      <c r="N71" s="744">
        <f>IF($B71&lt;&gt;"",L71*S71,0)</f>
        <v>0</v>
      </c>
      <c r="O71" s="744">
        <f t="shared" si="21"/>
        <v>0</v>
      </c>
      <c r="P71" s="669"/>
      <c r="Q71" s="407" t="str">
        <f t="shared" ref="Q71:Q134" si="23">CONCATENATE(C71,F71)</f>
        <v/>
      </c>
      <c r="R71" s="455"/>
      <c r="S71" s="731" t="str">
        <f t="shared" si="4"/>
        <v>00001.766</v>
      </c>
      <c r="T71" s="732">
        <v>4</v>
      </c>
      <c r="U71" s="735" t="str">
        <f t="shared" si="5"/>
        <v>4</v>
      </c>
      <c r="V71" s="733">
        <f t="shared" si="6"/>
        <v>0</v>
      </c>
      <c r="W71" s="733">
        <f t="shared" si="7"/>
        <v>0</v>
      </c>
      <c r="X71" s="733">
        <f t="shared" si="8"/>
        <v>0</v>
      </c>
      <c r="Y71" s="733">
        <f t="shared" si="9"/>
        <v>0</v>
      </c>
      <c r="Z71" s="736">
        <f t="shared" si="10"/>
        <v>1.766</v>
      </c>
      <c r="AA71" s="410">
        <v>0</v>
      </c>
    </row>
    <row r="72" spans="1:28" s="410" customFormat="1" ht="30" customHeight="1">
      <c r="A72" s="618" t="s">
        <v>312</v>
      </c>
      <c r="B72" s="462"/>
      <c r="C72" s="463"/>
      <c r="D72" s="617"/>
      <c r="E72" s="617"/>
      <c r="F72" s="621"/>
      <c r="G72" s="621"/>
      <c r="H72" s="482"/>
      <c r="I72" s="603"/>
      <c r="J72" s="603"/>
      <c r="K72" s="669"/>
      <c r="L72" s="406">
        <f t="shared" si="22"/>
        <v>0</v>
      </c>
      <c r="M72" s="744">
        <f t="shared" si="20"/>
        <v>0</v>
      </c>
      <c r="N72" s="744">
        <f t="shared" ref="N72:N79" si="24">IF($B72&lt;&gt;"",L72*S72,0)</f>
        <v>0</v>
      </c>
      <c r="O72" s="744">
        <f t="shared" si="21"/>
        <v>0</v>
      </c>
      <c r="P72" s="669"/>
      <c r="Q72" s="407" t="str">
        <f t="shared" si="23"/>
        <v/>
      </c>
      <c r="R72" s="455"/>
      <c r="S72" s="731" t="str">
        <f t="shared" ref="S72:S79" si="25">V72&amp;W72&amp;X72&amp;Y72&amp;Z72</f>
        <v>00001.766</v>
      </c>
      <c r="T72" s="732">
        <v>4</v>
      </c>
      <c r="U72" s="735" t="str">
        <f t="shared" ref="U72:U79" si="26">T72&amp;C72</f>
        <v>4</v>
      </c>
      <c r="V72" s="733">
        <f t="shared" ref="V72:V94" si="27">IF($U72="4전","1.80",IF($U72="4과","1.80",IF($U72="4목","1.80",0)))</f>
        <v>0</v>
      </c>
      <c r="W72" s="733">
        <f t="shared" ref="W72:W94" si="28">IF($U72="4답","1.80",0)</f>
        <v>0</v>
      </c>
      <c r="X72" s="733">
        <f t="shared" ref="X72:X94" si="29">IF($U72="4대","1.65",IF($U72="4장","1.65",IF($U72="4창","1.65",0)))</f>
        <v>0</v>
      </c>
      <c r="Y72" s="733">
        <f t="shared" ref="Y72:Y94" si="30">IF($U72="4임","2.50",0)</f>
        <v>0</v>
      </c>
      <c r="Z72" s="736">
        <f t="shared" ref="Z72:Z79" si="31">IF($C72="전",0,IF($C72="답",0,IF($C72="대",0,IF($C72="임",0,IF($C72="과",0,IF($C72="목",0,IF($C72="장",0,IF($C72="창",0,1.766))))))))</f>
        <v>1.766</v>
      </c>
      <c r="AA72" s="410">
        <v>0</v>
      </c>
    </row>
    <row r="73" spans="1:28" s="410" customFormat="1" ht="30" customHeight="1">
      <c r="A73" s="618" t="s">
        <v>313</v>
      </c>
      <c r="B73" s="601"/>
      <c r="C73" s="601"/>
      <c r="D73" s="617"/>
      <c r="E73" s="617"/>
      <c r="F73" s="482"/>
      <c r="G73" s="482"/>
      <c r="H73" s="482"/>
      <c r="I73" s="603"/>
      <c r="J73" s="603"/>
      <c r="K73" s="669"/>
      <c r="L73" s="406">
        <f t="shared" si="22"/>
        <v>0</v>
      </c>
      <c r="M73" s="744">
        <f t="shared" si="20"/>
        <v>0</v>
      </c>
      <c r="N73" s="744">
        <f t="shared" si="24"/>
        <v>0</v>
      </c>
      <c r="O73" s="744">
        <f t="shared" si="21"/>
        <v>0</v>
      </c>
      <c r="P73" s="669"/>
      <c r="Q73" s="407" t="str">
        <f t="shared" si="23"/>
        <v/>
      </c>
      <c r="R73" s="455"/>
      <c r="S73" s="731" t="str">
        <f t="shared" si="25"/>
        <v>00001.766</v>
      </c>
      <c r="T73" s="732">
        <v>4</v>
      </c>
      <c r="U73" s="735" t="str">
        <f t="shared" si="26"/>
        <v>4</v>
      </c>
      <c r="V73" s="733">
        <f t="shared" si="27"/>
        <v>0</v>
      </c>
      <c r="W73" s="733">
        <f t="shared" si="28"/>
        <v>0</v>
      </c>
      <c r="X73" s="733">
        <f t="shared" si="29"/>
        <v>0</v>
      </c>
      <c r="Y73" s="733">
        <f t="shared" si="30"/>
        <v>0</v>
      </c>
      <c r="Z73" s="736">
        <f t="shared" si="31"/>
        <v>1.766</v>
      </c>
      <c r="AA73" s="408">
        <v>0</v>
      </c>
      <c r="AB73" s="408"/>
    </row>
    <row r="74" spans="1:28" s="410" customFormat="1" ht="30" customHeight="1">
      <c r="A74" s="618" t="s">
        <v>314</v>
      </c>
      <c r="B74" s="601"/>
      <c r="C74" s="601"/>
      <c r="D74" s="617"/>
      <c r="E74" s="617"/>
      <c r="F74" s="482"/>
      <c r="G74" s="482"/>
      <c r="H74" s="482"/>
      <c r="I74" s="603"/>
      <c r="J74" s="603"/>
      <c r="K74" s="669"/>
      <c r="L74" s="406">
        <f t="shared" si="22"/>
        <v>0</v>
      </c>
      <c r="M74" s="744">
        <f t="shared" si="20"/>
        <v>0</v>
      </c>
      <c r="N74" s="744">
        <f t="shared" si="24"/>
        <v>0</v>
      </c>
      <c r="O74" s="744">
        <f t="shared" si="21"/>
        <v>0</v>
      </c>
      <c r="P74" s="669"/>
      <c r="Q74" s="407" t="str">
        <f t="shared" si="23"/>
        <v/>
      </c>
      <c r="R74" s="408"/>
      <c r="S74" s="731" t="str">
        <f t="shared" si="25"/>
        <v>00001.766</v>
      </c>
      <c r="T74" s="732">
        <v>4</v>
      </c>
      <c r="U74" s="735" t="str">
        <f t="shared" si="26"/>
        <v>4</v>
      </c>
      <c r="V74" s="733">
        <f t="shared" si="27"/>
        <v>0</v>
      </c>
      <c r="W74" s="733">
        <f t="shared" si="28"/>
        <v>0</v>
      </c>
      <c r="X74" s="733">
        <f t="shared" si="29"/>
        <v>0</v>
      </c>
      <c r="Y74" s="733">
        <f t="shared" si="30"/>
        <v>0</v>
      </c>
      <c r="Z74" s="736">
        <f t="shared" si="31"/>
        <v>1.766</v>
      </c>
      <c r="AA74" s="410">
        <v>0</v>
      </c>
    </row>
    <row r="75" spans="1:28" s="410" customFormat="1" ht="30" customHeight="1">
      <c r="A75" s="618" t="s">
        <v>315</v>
      </c>
      <c r="B75" s="601"/>
      <c r="C75" s="601"/>
      <c r="D75" s="617"/>
      <c r="E75" s="617"/>
      <c r="F75" s="482"/>
      <c r="G75" s="482"/>
      <c r="H75" s="482"/>
      <c r="I75" s="603"/>
      <c r="J75" s="603"/>
      <c r="K75" s="669"/>
      <c r="L75" s="406">
        <f t="shared" si="22"/>
        <v>0</v>
      </c>
      <c r="M75" s="744">
        <f t="shared" si="20"/>
        <v>0</v>
      </c>
      <c r="N75" s="744">
        <f t="shared" si="24"/>
        <v>0</v>
      </c>
      <c r="O75" s="744">
        <f t="shared" si="21"/>
        <v>0</v>
      </c>
      <c r="P75" s="669"/>
      <c r="Q75" s="407" t="str">
        <f t="shared" si="23"/>
        <v/>
      </c>
      <c r="R75" s="408"/>
      <c r="S75" s="731" t="str">
        <f t="shared" si="25"/>
        <v>00001.766</v>
      </c>
      <c r="T75" s="732">
        <v>4</v>
      </c>
      <c r="U75" s="735" t="str">
        <f t="shared" si="26"/>
        <v>4</v>
      </c>
      <c r="V75" s="733">
        <f t="shared" si="27"/>
        <v>0</v>
      </c>
      <c r="W75" s="733">
        <f t="shared" si="28"/>
        <v>0</v>
      </c>
      <c r="X75" s="733">
        <f t="shared" si="29"/>
        <v>0</v>
      </c>
      <c r="Y75" s="733">
        <f t="shared" si="30"/>
        <v>0</v>
      </c>
      <c r="Z75" s="736">
        <f t="shared" si="31"/>
        <v>1.766</v>
      </c>
      <c r="AA75" s="410">
        <v>0</v>
      </c>
    </row>
    <row r="76" spans="1:28" s="410" customFormat="1" ht="30" customHeight="1">
      <c r="A76" s="618" t="s">
        <v>316</v>
      </c>
      <c r="B76" s="601"/>
      <c r="C76" s="601"/>
      <c r="D76" s="617"/>
      <c r="E76" s="617"/>
      <c r="F76" s="482"/>
      <c r="G76" s="482"/>
      <c r="H76" s="482"/>
      <c r="I76" s="603"/>
      <c r="J76" s="603"/>
      <c r="K76" s="669"/>
      <c r="L76" s="406">
        <f t="shared" si="22"/>
        <v>0</v>
      </c>
      <c r="M76" s="744">
        <f t="shared" si="20"/>
        <v>0</v>
      </c>
      <c r="N76" s="744">
        <f t="shared" si="24"/>
        <v>0</v>
      </c>
      <c r="O76" s="744">
        <f t="shared" si="21"/>
        <v>0</v>
      </c>
      <c r="P76" s="669"/>
      <c r="Q76" s="407" t="str">
        <f t="shared" si="23"/>
        <v/>
      </c>
      <c r="R76" s="408"/>
      <c r="S76" s="731" t="str">
        <f t="shared" si="25"/>
        <v>00001.766</v>
      </c>
      <c r="T76" s="732">
        <v>4</v>
      </c>
      <c r="U76" s="735" t="str">
        <f t="shared" si="26"/>
        <v>4</v>
      </c>
      <c r="V76" s="733">
        <f t="shared" si="27"/>
        <v>0</v>
      </c>
      <c r="W76" s="733">
        <f t="shared" si="28"/>
        <v>0</v>
      </c>
      <c r="X76" s="733">
        <f t="shared" si="29"/>
        <v>0</v>
      </c>
      <c r="Y76" s="733">
        <f t="shared" si="30"/>
        <v>0</v>
      </c>
      <c r="Z76" s="736">
        <f t="shared" si="31"/>
        <v>1.766</v>
      </c>
      <c r="AA76" s="410">
        <v>0</v>
      </c>
    </row>
    <row r="77" spans="1:28" s="410" customFormat="1" ht="30" customHeight="1">
      <c r="A77" s="618" t="s">
        <v>317</v>
      </c>
      <c r="B77" s="601"/>
      <c r="C77" s="601"/>
      <c r="D77" s="617"/>
      <c r="E77" s="617"/>
      <c r="F77" s="482"/>
      <c r="G77" s="482"/>
      <c r="H77" s="482"/>
      <c r="I77" s="603"/>
      <c r="J77" s="603"/>
      <c r="K77" s="669"/>
      <c r="L77" s="406">
        <f t="shared" si="22"/>
        <v>0</v>
      </c>
      <c r="M77" s="744">
        <f t="shared" si="20"/>
        <v>0</v>
      </c>
      <c r="N77" s="744">
        <f t="shared" si="24"/>
        <v>0</v>
      </c>
      <c r="O77" s="744">
        <f t="shared" si="21"/>
        <v>0</v>
      </c>
      <c r="P77" s="669"/>
      <c r="Q77" s="407" t="str">
        <f t="shared" si="23"/>
        <v/>
      </c>
      <c r="R77" s="408"/>
      <c r="S77" s="731" t="str">
        <f t="shared" si="25"/>
        <v>00001.766</v>
      </c>
      <c r="T77" s="732">
        <v>4</v>
      </c>
      <c r="U77" s="735" t="str">
        <f t="shared" si="26"/>
        <v>4</v>
      </c>
      <c r="V77" s="733">
        <f t="shared" si="27"/>
        <v>0</v>
      </c>
      <c r="W77" s="733">
        <f t="shared" si="28"/>
        <v>0</v>
      </c>
      <c r="X77" s="733">
        <f t="shared" si="29"/>
        <v>0</v>
      </c>
      <c r="Y77" s="733">
        <f t="shared" si="30"/>
        <v>0</v>
      </c>
      <c r="Z77" s="736">
        <f t="shared" si="31"/>
        <v>1.766</v>
      </c>
      <c r="AA77" s="410">
        <v>0</v>
      </c>
    </row>
    <row r="78" spans="1:28" s="410" customFormat="1" ht="30" customHeight="1">
      <c r="A78" s="618" t="s">
        <v>318</v>
      </c>
      <c r="B78" s="601"/>
      <c r="C78" s="601"/>
      <c r="D78" s="617"/>
      <c r="E78" s="617"/>
      <c r="F78" s="482"/>
      <c r="G78" s="482"/>
      <c r="H78" s="482"/>
      <c r="I78" s="603"/>
      <c r="J78" s="603"/>
      <c r="K78" s="669"/>
      <c r="L78" s="406">
        <f t="shared" si="22"/>
        <v>0</v>
      </c>
      <c r="M78" s="744">
        <f t="shared" si="20"/>
        <v>0</v>
      </c>
      <c r="N78" s="744">
        <f t="shared" si="24"/>
        <v>0</v>
      </c>
      <c r="O78" s="744">
        <f t="shared" si="21"/>
        <v>0</v>
      </c>
      <c r="P78" s="669"/>
      <c r="Q78" s="407" t="str">
        <f t="shared" si="23"/>
        <v/>
      </c>
      <c r="R78" s="408"/>
      <c r="S78" s="731" t="str">
        <f t="shared" si="25"/>
        <v>00001.766</v>
      </c>
      <c r="T78" s="732">
        <v>4</v>
      </c>
      <c r="U78" s="735" t="str">
        <f t="shared" si="26"/>
        <v>4</v>
      </c>
      <c r="V78" s="733">
        <f t="shared" si="27"/>
        <v>0</v>
      </c>
      <c r="W78" s="733">
        <f t="shared" si="28"/>
        <v>0</v>
      </c>
      <c r="X78" s="733">
        <f t="shared" si="29"/>
        <v>0</v>
      </c>
      <c r="Y78" s="733">
        <f t="shared" si="30"/>
        <v>0</v>
      </c>
      <c r="Z78" s="736">
        <f t="shared" si="31"/>
        <v>1.766</v>
      </c>
      <c r="AA78" s="410">
        <v>0</v>
      </c>
    </row>
    <row r="79" spans="1:28" s="410" customFormat="1" ht="30" customHeight="1">
      <c r="A79" s="618" t="s">
        <v>319</v>
      </c>
      <c r="B79" s="601"/>
      <c r="C79" s="601"/>
      <c r="D79" s="617"/>
      <c r="E79" s="617"/>
      <c r="F79" s="482"/>
      <c r="G79" s="482"/>
      <c r="H79" s="482"/>
      <c r="I79" s="603"/>
      <c r="J79" s="603"/>
      <c r="K79" s="669"/>
      <c r="L79" s="406">
        <f t="shared" si="22"/>
        <v>0</v>
      </c>
      <c r="M79" s="744">
        <f t="shared" si="20"/>
        <v>0</v>
      </c>
      <c r="N79" s="744">
        <f t="shared" si="24"/>
        <v>0</v>
      </c>
      <c r="O79" s="744">
        <f t="shared" si="21"/>
        <v>0</v>
      </c>
      <c r="P79" s="669"/>
      <c r="Q79" s="407" t="str">
        <f t="shared" si="23"/>
        <v/>
      </c>
      <c r="R79" s="408"/>
      <c r="S79" s="731" t="str">
        <f t="shared" si="25"/>
        <v>00001.766</v>
      </c>
      <c r="T79" s="732">
        <v>4</v>
      </c>
      <c r="U79" s="735" t="str">
        <f t="shared" si="26"/>
        <v>4</v>
      </c>
      <c r="V79" s="733">
        <f t="shared" si="27"/>
        <v>0</v>
      </c>
      <c r="W79" s="733">
        <f t="shared" si="28"/>
        <v>0</v>
      </c>
      <c r="X79" s="733">
        <f t="shared" si="29"/>
        <v>0</v>
      </c>
      <c r="Y79" s="733">
        <f t="shared" si="30"/>
        <v>0</v>
      </c>
      <c r="Z79" s="736">
        <f t="shared" si="31"/>
        <v>1.766</v>
      </c>
      <c r="AA79" s="410">
        <v>0</v>
      </c>
    </row>
    <row r="80" spans="1:28" s="410" customFormat="1" ht="30" customHeight="1">
      <c r="A80" s="604"/>
      <c r="B80" s="601"/>
      <c r="C80" s="601"/>
      <c r="D80" s="617"/>
      <c r="E80" s="617"/>
      <c r="F80" s="482"/>
      <c r="G80" s="482"/>
      <c r="H80" s="482"/>
      <c r="I80" s="603"/>
      <c r="J80" s="603"/>
      <c r="K80" s="603"/>
      <c r="L80" s="603"/>
      <c r="M80" s="603"/>
      <c r="N80" s="603"/>
      <c r="O80" s="603"/>
      <c r="P80" s="669"/>
      <c r="Q80" s="407" t="str">
        <f t="shared" si="23"/>
        <v/>
      </c>
      <c r="R80" s="408"/>
      <c r="S80" s="731"/>
      <c r="T80" s="732"/>
      <c r="U80" s="735"/>
      <c r="V80" s="733">
        <f t="shared" si="27"/>
        <v>0</v>
      </c>
      <c r="W80" s="733">
        <f t="shared" si="28"/>
        <v>0</v>
      </c>
      <c r="X80" s="733">
        <f t="shared" si="29"/>
        <v>0</v>
      </c>
      <c r="Y80" s="733">
        <f t="shared" si="30"/>
        <v>0</v>
      </c>
      <c r="Z80" s="736"/>
      <c r="AA80" s="410">
        <v>0</v>
      </c>
    </row>
    <row r="81" spans="1:32" s="410" customFormat="1" ht="30" customHeight="1">
      <c r="A81" s="604"/>
      <c r="B81" s="601"/>
      <c r="C81" s="601"/>
      <c r="D81" s="617"/>
      <c r="E81" s="617"/>
      <c r="F81" s="482"/>
      <c r="G81" s="482"/>
      <c r="H81" s="482"/>
      <c r="I81" s="603"/>
      <c r="J81" s="603"/>
      <c r="K81" s="603"/>
      <c r="L81" s="603"/>
      <c r="M81" s="603"/>
      <c r="N81" s="603"/>
      <c r="O81" s="603"/>
      <c r="P81" s="603"/>
      <c r="Q81" s="407" t="str">
        <f t="shared" si="23"/>
        <v/>
      </c>
      <c r="R81" s="655"/>
      <c r="S81" s="731"/>
      <c r="T81" s="732"/>
      <c r="U81" s="735"/>
      <c r="V81" s="733">
        <f t="shared" si="27"/>
        <v>0</v>
      </c>
      <c r="W81" s="733">
        <f t="shared" si="28"/>
        <v>0</v>
      </c>
      <c r="X81" s="733">
        <f t="shared" si="29"/>
        <v>0</v>
      </c>
      <c r="Y81" s="733">
        <f t="shared" si="30"/>
        <v>0</v>
      </c>
      <c r="Z81" s="736"/>
      <c r="AA81" s="410">
        <v>0</v>
      </c>
    </row>
    <row r="82" spans="1:32" s="410" customFormat="1" ht="30" customHeight="1">
      <c r="A82" s="604"/>
      <c r="B82" s="601"/>
      <c r="C82" s="601"/>
      <c r="D82" s="617"/>
      <c r="E82" s="617"/>
      <c r="F82" s="482"/>
      <c r="G82" s="482"/>
      <c r="H82" s="482"/>
      <c r="I82" s="603"/>
      <c r="J82" s="603"/>
      <c r="K82" s="603"/>
      <c r="L82" s="603"/>
      <c r="M82" s="603"/>
      <c r="N82" s="603"/>
      <c r="O82" s="603"/>
      <c r="P82" s="603"/>
      <c r="Q82" s="407" t="str">
        <f t="shared" si="23"/>
        <v/>
      </c>
      <c r="R82" s="408"/>
      <c r="S82" s="731"/>
      <c r="T82" s="732"/>
      <c r="U82" s="735"/>
      <c r="V82" s="733">
        <f t="shared" si="27"/>
        <v>0</v>
      </c>
      <c r="W82" s="733">
        <f t="shared" si="28"/>
        <v>0</v>
      </c>
      <c r="X82" s="733">
        <f t="shared" si="29"/>
        <v>0</v>
      </c>
      <c r="Y82" s="733">
        <f t="shared" si="30"/>
        <v>0</v>
      </c>
      <c r="Z82" s="736"/>
      <c r="AA82" s="410">
        <v>0</v>
      </c>
    </row>
    <row r="83" spans="1:32" s="410" customFormat="1" ht="30" customHeight="1">
      <c r="A83" s="604"/>
      <c r="B83" s="601"/>
      <c r="C83" s="601"/>
      <c r="D83" s="694"/>
      <c r="E83" s="694"/>
      <c r="F83" s="603"/>
      <c r="G83" s="603"/>
      <c r="H83" s="603"/>
      <c r="I83" s="603"/>
      <c r="J83" s="603"/>
      <c r="K83" s="603"/>
      <c r="L83" s="603"/>
      <c r="M83" s="603"/>
      <c r="N83" s="603"/>
      <c r="O83" s="603"/>
      <c r="P83" s="603"/>
      <c r="Q83" s="407" t="str">
        <f t="shared" si="23"/>
        <v/>
      </c>
      <c r="R83" s="408"/>
      <c r="S83" s="731"/>
      <c r="T83" s="732"/>
      <c r="U83" s="735"/>
      <c r="V83" s="733">
        <f t="shared" si="27"/>
        <v>0</v>
      </c>
      <c r="W83" s="733">
        <f t="shared" si="28"/>
        <v>0</v>
      </c>
      <c r="X83" s="733">
        <f t="shared" si="29"/>
        <v>0</v>
      </c>
      <c r="Y83" s="733">
        <f t="shared" si="30"/>
        <v>0</v>
      </c>
      <c r="Z83" s="736"/>
      <c r="AA83" s="410">
        <v>0</v>
      </c>
    </row>
    <row r="84" spans="1:32" s="410" customFormat="1" ht="30" customHeight="1">
      <c r="A84" s="604"/>
      <c r="B84" s="601"/>
      <c r="C84" s="601"/>
      <c r="D84" s="694"/>
      <c r="E84" s="694"/>
      <c r="F84" s="603"/>
      <c r="G84" s="603"/>
      <c r="H84" s="603"/>
      <c r="I84" s="603"/>
      <c r="J84" s="603"/>
      <c r="K84" s="603"/>
      <c r="L84" s="603"/>
      <c r="M84" s="603"/>
      <c r="N84" s="603"/>
      <c r="O84" s="603"/>
      <c r="P84" s="603"/>
      <c r="Q84" s="407" t="str">
        <f t="shared" si="23"/>
        <v/>
      </c>
      <c r="R84" s="408"/>
      <c r="S84" s="731"/>
      <c r="T84" s="732"/>
      <c r="U84" s="735"/>
      <c r="V84" s="733">
        <f t="shared" si="27"/>
        <v>0</v>
      </c>
      <c r="W84" s="733">
        <f t="shared" si="28"/>
        <v>0</v>
      </c>
      <c r="X84" s="733">
        <f t="shared" si="29"/>
        <v>0</v>
      </c>
      <c r="Y84" s="733">
        <f t="shared" si="30"/>
        <v>0</v>
      </c>
      <c r="Z84" s="736"/>
      <c r="AA84" s="410">
        <v>0</v>
      </c>
    </row>
    <row r="85" spans="1:32" s="410" customFormat="1" ht="30" customHeight="1">
      <c r="A85" s="604"/>
      <c r="B85" s="601"/>
      <c r="C85" s="601"/>
      <c r="D85" s="694"/>
      <c r="E85" s="694"/>
      <c r="F85" s="603"/>
      <c r="G85" s="603"/>
      <c r="H85" s="603"/>
      <c r="I85" s="603"/>
      <c r="J85" s="603"/>
      <c r="K85" s="603"/>
      <c r="L85" s="603"/>
      <c r="M85" s="603"/>
      <c r="N85" s="603"/>
      <c r="O85" s="603"/>
      <c r="P85" s="603"/>
      <c r="Q85" s="407" t="str">
        <f t="shared" si="23"/>
        <v/>
      </c>
      <c r="R85" s="408"/>
      <c r="S85" s="731"/>
      <c r="T85" s="732"/>
      <c r="U85" s="735"/>
      <c r="V85" s="733">
        <f t="shared" si="27"/>
        <v>0</v>
      </c>
      <c r="W85" s="733">
        <f t="shared" si="28"/>
        <v>0</v>
      </c>
      <c r="X85" s="733">
        <f t="shared" si="29"/>
        <v>0</v>
      </c>
      <c r="Y85" s="733">
        <f t="shared" si="30"/>
        <v>0</v>
      </c>
      <c r="Z85" s="736"/>
      <c r="AA85" s="410">
        <v>0</v>
      </c>
    </row>
    <row r="86" spans="1:32" s="410" customFormat="1" ht="30" customHeight="1">
      <c r="A86" s="604"/>
      <c r="B86" s="601"/>
      <c r="C86" s="601"/>
      <c r="D86" s="694"/>
      <c r="E86" s="694"/>
      <c r="F86" s="603"/>
      <c r="G86" s="603"/>
      <c r="H86" s="603"/>
      <c r="I86" s="603"/>
      <c r="J86" s="603"/>
      <c r="K86" s="603"/>
      <c r="L86" s="603"/>
      <c r="M86" s="603"/>
      <c r="N86" s="603"/>
      <c r="O86" s="603"/>
      <c r="P86" s="603"/>
      <c r="Q86" s="407" t="str">
        <f t="shared" si="23"/>
        <v/>
      </c>
      <c r="R86" s="408"/>
      <c r="S86" s="731"/>
      <c r="T86" s="732"/>
      <c r="U86" s="735"/>
      <c r="V86" s="733">
        <f t="shared" si="27"/>
        <v>0</v>
      </c>
      <c r="W86" s="733">
        <f t="shared" si="28"/>
        <v>0</v>
      </c>
      <c r="X86" s="733">
        <f t="shared" si="29"/>
        <v>0</v>
      </c>
      <c r="Y86" s="733">
        <f t="shared" si="30"/>
        <v>0</v>
      </c>
      <c r="Z86" s="736"/>
      <c r="AA86" s="410">
        <v>0</v>
      </c>
    </row>
    <row r="87" spans="1:32" s="410" customFormat="1" ht="30" customHeight="1">
      <c r="A87" s="604"/>
      <c r="B87" s="601"/>
      <c r="C87" s="601"/>
      <c r="D87" s="694"/>
      <c r="E87" s="694"/>
      <c r="F87" s="603"/>
      <c r="G87" s="603"/>
      <c r="H87" s="603"/>
      <c r="I87" s="603"/>
      <c r="J87" s="603"/>
      <c r="K87" s="603"/>
      <c r="L87" s="603"/>
      <c r="M87" s="603"/>
      <c r="N87" s="603"/>
      <c r="O87" s="603"/>
      <c r="P87" s="603"/>
      <c r="Q87" s="407" t="str">
        <f t="shared" si="23"/>
        <v/>
      </c>
      <c r="R87" s="408"/>
      <c r="S87" s="731"/>
      <c r="T87" s="732"/>
      <c r="U87" s="735"/>
      <c r="V87" s="733">
        <f t="shared" si="27"/>
        <v>0</v>
      </c>
      <c r="W87" s="733">
        <f t="shared" si="28"/>
        <v>0</v>
      </c>
      <c r="X87" s="733">
        <f t="shared" si="29"/>
        <v>0</v>
      </c>
      <c r="Y87" s="733">
        <f t="shared" si="30"/>
        <v>0</v>
      </c>
      <c r="Z87" s="736"/>
      <c r="AA87" s="410">
        <v>0</v>
      </c>
    </row>
    <row r="88" spans="1:32" s="410" customFormat="1" ht="30" customHeight="1">
      <c r="A88" s="604"/>
      <c r="B88" s="601"/>
      <c r="C88" s="601"/>
      <c r="D88" s="694"/>
      <c r="E88" s="694"/>
      <c r="F88" s="603"/>
      <c r="G88" s="603"/>
      <c r="H88" s="603"/>
      <c r="I88" s="603"/>
      <c r="J88" s="603"/>
      <c r="K88" s="603"/>
      <c r="L88" s="603"/>
      <c r="M88" s="603"/>
      <c r="N88" s="603"/>
      <c r="O88" s="603"/>
      <c r="P88" s="603"/>
      <c r="Q88" s="407" t="str">
        <f t="shared" si="23"/>
        <v/>
      </c>
      <c r="R88" s="408"/>
      <c r="S88" s="731"/>
      <c r="T88" s="732"/>
      <c r="U88" s="735"/>
      <c r="V88" s="733">
        <f t="shared" si="27"/>
        <v>0</v>
      </c>
      <c r="W88" s="733">
        <f t="shared" si="28"/>
        <v>0</v>
      </c>
      <c r="X88" s="733">
        <f t="shared" si="29"/>
        <v>0</v>
      </c>
      <c r="Y88" s="733">
        <f t="shared" si="30"/>
        <v>0</v>
      </c>
      <c r="Z88" s="736"/>
      <c r="AA88" s="410">
        <v>0</v>
      </c>
    </row>
    <row r="89" spans="1:32" s="410" customFormat="1" ht="30" customHeight="1">
      <c r="A89" s="651"/>
      <c r="B89" s="652"/>
      <c r="C89" s="653"/>
      <c r="D89" s="616"/>
      <c r="E89" s="616"/>
      <c r="F89" s="478"/>
      <c r="G89" s="478"/>
      <c r="H89" s="478"/>
      <c r="I89" s="478"/>
      <c r="J89" s="478"/>
      <c r="K89" s="478"/>
      <c r="L89" s="478"/>
      <c r="M89" s="478"/>
      <c r="N89" s="478"/>
      <c r="O89" s="747">
        <f>SUM(O70:O88)</f>
        <v>0</v>
      </c>
      <c r="P89" s="478"/>
      <c r="Q89" s="407" t="str">
        <f t="shared" si="23"/>
        <v/>
      </c>
      <c r="R89" s="455"/>
      <c r="S89" s="731"/>
      <c r="T89" s="732"/>
      <c r="U89" s="735"/>
      <c r="V89" s="733">
        <f t="shared" si="27"/>
        <v>0</v>
      </c>
      <c r="W89" s="733">
        <f t="shared" si="28"/>
        <v>0</v>
      </c>
      <c r="X89" s="733">
        <f t="shared" si="29"/>
        <v>0</v>
      </c>
      <c r="Y89" s="733">
        <f t="shared" si="30"/>
        <v>0</v>
      </c>
      <c r="Z89" s="736"/>
      <c r="AA89" s="410">
        <v>0</v>
      </c>
    </row>
    <row r="90" spans="1:32" s="410" customFormat="1" ht="30" customHeight="1">
      <c r="A90" s="651"/>
      <c r="B90" s="652" t="s">
        <v>405</v>
      </c>
      <c r="C90" s="653"/>
      <c r="D90" s="616">
        <f>D89+D69+D48+D27</f>
        <v>0</v>
      </c>
      <c r="E90" s="616">
        <f>E89+E69+E48+E27</f>
        <v>0</v>
      </c>
      <c r="F90" s="478"/>
      <c r="G90" s="478"/>
      <c r="H90" s="478"/>
      <c r="I90" s="478"/>
      <c r="J90" s="478"/>
      <c r="K90" s="478"/>
      <c r="L90" s="478"/>
      <c r="M90" s="478"/>
      <c r="N90" s="478"/>
      <c r="O90" s="745">
        <f>O89+O69+O48+O27</f>
        <v>0</v>
      </c>
      <c r="P90" s="478"/>
      <c r="Q90" s="407" t="str">
        <f t="shared" si="23"/>
        <v/>
      </c>
      <c r="S90" s="731"/>
      <c r="T90" s="732"/>
      <c r="U90" s="735"/>
      <c r="V90" s="733">
        <f t="shared" si="27"/>
        <v>0</v>
      </c>
      <c r="W90" s="733">
        <f t="shared" si="28"/>
        <v>0</v>
      </c>
      <c r="X90" s="733">
        <f t="shared" si="29"/>
        <v>0</v>
      </c>
      <c r="Y90" s="733">
        <f t="shared" si="30"/>
        <v>0</v>
      </c>
      <c r="Z90" s="736"/>
    </row>
    <row r="91" spans="1:32" s="384" customFormat="1" ht="30" customHeight="1">
      <c r="A91" s="604"/>
      <c r="B91" s="601"/>
      <c r="C91" s="601"/>
      <c r="D91" s="605"/>
      <c r="E91" s="605"/>
      <c r="F91" s="603"/>
      <c r="G91" s="603"/>
      <c r="H91" s="603"/>
      <c r="I91" s="603"/>
      <c r="J91" s="603"/>
      <c r="K91" s="603"/>
      <c r="L91" s="603"/>
      <c r="M91" s="603"/>
      <c r="N91" s="603"/>
      <c r="O91" s="603"/>
      <c r="P91" s="603"/>
      <c r="Q91" s="453" t="str">
        <f t="shared" si="23"/>
        <v/>
      </c>
      <c r="R91" s="455"/>
      <c r="S91" s="731"/>
      <c r="T91" s="732"/>
      <c r="U91" s="735"/>
      <c r="V91" s="733">
        <f t="shared" si="27"/>
        <v>0</v>
      </c>
      <c r="W91" s="733">
        <f t="shared" si="28"/>
        <v>0</v>
      </c>
      <c r="X91" s="733">
        <f t="shared" si="29"/>
        <v>0</v>
      </c>
      <c r="Y91" s="733">
        <f t="shared" si="30"/>
        <v>0</v>
      </c>
      <c r="Z91" s="736"/>
      <c r="AA91" s="410">
        <v>0</v>
      </c>
      <c r="AB91" s="410"/>
      <c r="AC91" s="410"/>
      <c r="AD91" s="410"/>
      <c r="AE91" s="410"/>
      <c r="AF91" s="410"/>
    </row>
    <row r="92" spans="1:32" s="384" customFormat="1" ht="30" customHeight="1">
      <c r="A92" s="604"/>
      <c r="B92" s="601"/>
      <c r="C92" s="601"/>
      <c r="D92" s="605"/>
      <c r="E92" s="605"/>
      <c r="F92" s="603"/>
      <c r="G92" s="603"/>
      <c r="H92" s="603"/>
      <c r="I92" s="603"/>
      <c r="J92" s="603"/>
      <c r="K92" s="603"/>
      <c r="L92" s="603"/>
      <c r="M92" s="603"/>
      <c r="N92" s="603"/>
      <c r="O92" s="603"/>
      <c r="P92" s="603"/>
      <c r="Q92" s="453" t="str">
        <f t="shared" si="23"/>
        <v/>
      </c>
      <c r="R92" s="455"/>
      <c r="S92" s="731"/>
      <c r="T92" s="732"/>
      <c r="U92" s="735"/>
      <c r="V92" s="733">
        <f t="shared" si="27"/>
        <v>0</v>
      </c>
      <c r="W92" s="733">
        <f t="shared" si="28"/>
        <v>0</v>
      </c>
      <c r="X92" s="733">
        <f t="shared" si="29"/>
        <v>0</v>
      </c>
      <c r="Y92" s="733">
        <f t="shared" si="30"/>
        <v>0</v>
      </c>
      <c r="Z92" s="736"/>
      <c r="AA92" s="410">
        <v>0</v>
      </c>
      <c r="AB92" s="410"/>
      <c r="AC92" s="410"/>
      <c r="AD92" s="410"/>
      <c r="AE92" s="410"/>
      <c r="AF92" s="410"/>
    </row>
    <row r="93" spans="1:32" s="481" customFormat="1" ht="30" customHeight="1">
      <c r="A93" s="604"/>
      <c r="B93" s="601"/>
      <c r="C93" s="601"/>
      <c r="D93" s="605"/>
      <c r="E93" s="605"/>
      <c r="F93" s="603"/>
      <c r="G93" s="603"/>
      <c r="H93" s="603"/>
      <c r="I93" s="603"/>
      <c r="J93" s="603"/>
      <c r="K93" s="603"/>
      <c r="L93" s="603"/>
      <c r="M93" s="603"/>
      <c r="N93" s="603"/>
      <c r="O93" s="603"/>
      <c r="P93" s="603"/>
      <c r="Q93" s="453" t="str">
        <f t="shared" si="23"/>
        <v/>
      </c>
      <c r="R93" s="455"/>
      <c r="S93" s="731"/>
      <c r="T93" s="732"/>
      <c r="U93" s="735"/>
      <c r="V93" s="733">
        <f t="shared" si="27"/>
        <v>0</v>
      </c>
      <c r="W93" s="733">
        <f t="shared" si="28"/>
        <v>0</v>
      </c>
      <c r="X93" s="733">
        <f t="shared" si="29"/>
        <v>0</v>
      </c>
      <c r="Y93" s="733">
        <f t="shared" si="30"/>
        <v>0</v>
      </c>
      <c r="Z93" s="736"/>
      <c r="AA93" s="410">
        <v>0</v>
      </c>
      <c r="AB93" s="410"/>
      <c r="AC93" s="410"/>
      <c r="AD93" s="410"/>
      <c r="AE93" s="410"/>
      <c r="AF93" s="410"/>
    </row>
    <row r="94" spans="1:32" s="384" customFormat="1" ht="30" customHeight="1">
      <c r="A94" s="604"/>
      <c r="B94" s="601"/>
      <c r="C94" s="601"/>
      <c r="D94" s="605"/>
      <c r="E94" s="605"/>
      <c r="F94" s="603"/>
      <c r="G94" s="603"/>
      <c r="H94" s="603"/>
      <c r="I94" s="603"/>
      <c r="J94" s="603"/>
      <c r="K94" s="603"/>
      <c r="L94" s="603"/>
      <c r="M94" s="603"/>
      <c r="N94" s="603"/>
      <c r="O94" s="603"/>
      <c r="P94" s="603"/>
      <c r="Q94" s="453" t="str">
        <f t="shared" si="23"/>
        <v/>
      </c>
      <c r="R94" s="408"/>
      <c r="S94" s="731"/>
      <c r="T94" s="732"/>
      <c r="U94" s="735"/>
      <c r="V94" s="733">
        <f t="shared" si="27"/>
        <v>0</v>
      </c>
      <c r="W94" s="733">
        <f t="shared" si="28"/>
        <v>0</v>
      </c>
      <c r="X94" s="733">
        <f t="shared" si="29"/>
        <v>0</v>
      </c>
      <c r="Y94" s="733">
        <f t="shared" si="30"/>
        <v>0</v>
      </c>
      <c r="Z94" s="736"/>
      <c r="AA94" s="408">
        <v>0</v>
      </c>
      <c r="AB94" s="408"/>
      <c r="AC94" s="410"/>
      <c r="AD94" s="410"/>
      <c r="AE94" s="410"/>
      <c r="AF94" s="410"/>
    </row>
    <row r="95" spans="1:32" s="410" customFormat="1" ht="30" customHeight="1">
      <c r="A95" s="604"/>
      <c r="B95" s="601"/>
      <c r="C95" s="601"/>
      <c r="D95" s="605"/>
      <c r="E95" s="605"/>
      <c r="F95" s="603"/>
      <c r="G95" s="603"/>
      <c r="H95" s="603"/>
      <c r="I95" s="603"/>
      <c r="J95" s="603"/>
      <c r="K95" s="603"/>
      <c r="L95" s="603"/>
      <c r="M95" s="603"/>
      <c r="N95" s="603"/>
      <c r="O95" s="603"/>
      <c r="P95" s="603"/>
      <c r="Q95" s="453" t="str">
        <f t="shared" si="23"/>
        <v/>
      </c>
      <c r="R95" s="455"/>
      <c r="S95" s="408"/>
      <c r="T95" s="732"/>
      <c r="U95" s="408"/>
      <c r="V95" s="408"/>
      <c r="W95" s="408"/>
      <c r="X95" s="408"/>
      <c r="Y95" s="409"/>
      <c r="Z95" s="408"/>
      <c r="AA95" s="408">
        <v>0</v>
      </c>
      <c r="AB95" s="408"/>
    </row>
    <row r="96" spans="1:32" s="410" customFormat="1" ht="30" customHeight="1">
      <c r="A96" s="604"/>
      <c r="B96" s="601"/>
      <c r="C96" s="601"/>
      <c r="D96" s="605"/>
      <c r="E96" s="605"/>
      <c r="F96" s="603"/>
      <c r="G96" s="603"/>
      <c r="H96" s="603"/>
      <c r="I96" s="603"/>
      <c r="J96" s="603"/>
      <c r="K96" s="603"/>
      <c r="L96" s="603"/>
      <c r="M96" s="603"/>
      <c r="N96" s="603"/>
      <c r="O96" s="603"/>
      <c r="P96" s="603"/>
      <c r="Q96" s="453" t="str">
        <f t="shared" si="23"/>
        <v/>
      </c>
      <c r="R96" s="408"/>
      <c r="S96" s="408"/>
      <c r="T96" s="732"/>
      <c r="U96" s="408"/>
      <c r="V96" s="408"/>
      <c r="W96" s="408"/>
      <c r="X96" s="408"/>
      <c r="Y96" s="408"/>
      <c r="AA96" s="410">
        <v>0</v>
      </c>
    </row>
    <row r="97" spans="1:32" s="410" customFormat="1" ht="30" customHeight="1">
      <c r="A97" s="604"/>
      <c r="B97" s="601"/>
      <c r="C97" s="601"/>
      <c r="D97" s="605"/>
      <c r="E97" s="605"/>
      <c r="F97" s="603"/>
      <c r="G97" s="603"/>
      <c r="H97" s="603"/>
      <c r="I97" s="603"/>
      <c r="J97" s="603"/>
      <c r="K97" s="603"/>
      <c r="L97" s="603"/>
      <c r="M97" s="603"/>
      <c r="N97" s="603"/>
      <c r="O97" s="603"/>
      <c r="P97" s="603"/>
      <c r="Q97" s="453" t="str">
        <f t="shared" si="23"/>
        <v/>
      </c>
      <c r="R97" s="408"/>
      <c r="S97" s="408"/>
      <c r="T97" s="732"/>
      <c r="U97" s="408"/>
      <c r="V97" s="408"/>
      <c r="W97" s="408"/>
      <c r="X97" s="408"/>
      <c r="Y97" s="408"/>
      <c r="AA97" s="410">
        <v>0</v>
      </c>
    </row>
    <row r="98" spans="1:32" s="410" customFormat="1" ht="30" customHeight="1">
      <c r="A98" s="604"/>
      <c r="B98" s="601"/>
      <c r="C98" s="601"/>
      <c r="D98" s="605"/>
      <c r="E98" s="605"/>
      <c r="F98" s="603"/>
      <c r="G98" s="603"/>
      <c r="H98" s="603"/>
      <c r="I98" s="603"/>
      <c r="J98" s="603"/>
      <c r="K98" s="603"/>
      <c r="L98" s="603"/>
      <c r="M98" s="603"/>
      <c r="N98" s="603"/>
      <c r="O98" s="603"/>
      <c r="P98" s="603"/>
      <c r="Q98" s="453" t="str">
        <f t="shared" si="23"/>
        <v/>
      </c>
      <c r="R98" s="408"/>
      <c r="S98" s="408"/>
      <c r="T98" s="732"/>
      <c r="U98" s="408"/>
      <c r="V98" s="408"/>
      <c r="W98" s="408"/>
      <c r="X98" s="408"/>
      <c r="Y98" s="408"/>
      <c r="AA98" s="410">
        <v>0</v>
      </c>
    </row>
    <row r="99" spans="1:32" s="410" customFormat="1" ht="30" customHeight="1">
      <c r="A99" s="604"/>
      <c r="B99" s="601"/>
      <c r="C99" s="601"/>
      <c r="D99" s="605"/>
      <c r="E99" s="605"/>
      <c r="F99" s="603"/>
      <c r="G99" s="603"/>
      <c r="H99" s="603"/>
      <c r="I99" s="603"/>
      <c r="J99" s="603"/>
      <c r="K99" s="603"/>
      <c r="L99" s="603"/>
      <c r="M99" s="603"/>
      <c r="N99" s="603"/>
      <c r="O99" s="603"/>
      <c r="P99" s="603"/>
      <c r="Q99" s="453" t="str">
        <f t="shared" si="23"/>
        <v/>
      </c>
      <c r="R99" s="408"/>
      <c r="S99" s="408"/>
      <c r="T99" s="732"/>
      <c r="U99" s="408"/>
      <c r="V99" s="408"/>
      <c r="W99" s="408"/>
      <c r="X99" s="408"/>
      <c r="Y99" s="408"/>
      <c r="AA99" s="410">
        <v>0</v>
      </c>
    </row>
    <row r="100" spans="1:32" s="410" customFormat="1" ht="30" customHeight="1">
      <c r="A100" s="604"/>
      <c r="B100" s="601"/>
      <c r="C100" s="601"/>
      <c r="D100" s="605"/>
      <c r="E100" s="605"/>
      <c r="F100" s="603"/>
      <c r="G100" s="603"/>
      <c r="H100" s="603"/>
      <c r="I100" s="603"/>
      <c r="J100" s="603"/>
      <c r="K100" s="603"/>
      <c r="L100" s="603"/>
      <c r="M100" s="603"/>
      <c r="N100" s="603"/>
      <c r="O100" s="603"/>
      <c r="P100" s="603"/>
      <c r="Q100" s="453" t="str">
        <f t="shared" si="23"/>
        <v/>
      </c>
      <c r="R100" s="408"/>
      <c r="S100" s="408"/>
      <c r="T100" s="732"/>
      <c r="U100" s="408"/>
      <c r="V100" s="408"/>
      <c r="W100" s="408"/>
      <c r="X100" s="408"/>
      <c r="Y100" s="408"/>
      <c r="AA100" s="410">
        <v>0</v>
      </c>
    </row>
    <row r="101" spans="1:32" s="410" customFormat="1" ht="30" customHeight="1">
      <c r="A101" s="604"/>
      <c r="B101" s="601"/>
      <c r="C101" s="601"/>
      <c r="D101" s="605"/>
      <c r="E101" s="605"/>
      <c r="F101" s="603"/>
      <c r="G101" s="603"/>
      <c r="H101" s="603"/>
      <c r="I101" s="603"/>
      <c r="J101" s="603"/>
      <c r="K101" s="603"/>
      <c r="L101" s="603"/>
      <c r="M101" s="603"/>
      <c r="N101" s="603"/>
      <c r="O101" s="603"/>
      <c r="P101" s="603"/>
      <c r="Q101" s="453" t="str">
        <f t="shared" si="23"/>
        <v/>
      </c>
      <c r="R101" s="408"/>
      <c r="S101" s="408"/>
      <c r="T101" s="732"/>
      <c r="U101" s="408"/>
      <c r="V101" s="408"/>
      <c r="W101" s="408"/>
      <c r="X101" s="408"/>
      <c r="Y101" s="408"/>
      <c r="AA101" s="410">
        <v>0</v>
      </c>
    </row>
    <row r="102" spans="1:32" s="410" customFormat="1" ht="30" customHeight="1">
      <c r="A102" s="604"/>
      <c r="B102" s="601"/>
      <c r="C102" s="601"/>
      <c r="D102" s="605"/>
      <c r="E102" s="605"/>
      <c r="F102" s="603"/>
      <c r="G102" s="603"/>
      <c r="H102" s="603"/>
      <c r="I102" s="603"/>
      <c r="J102" s="603"/>
      <c r="K102" s="603"/>
      <c r="L102" s="603"/>
      <c r="M102" s="603"/>
      <c r="N102" s="603"/>
      <c r="O102" s="603"/>
      <c r="P102" s="603"/>
      <c r="Q102" s="453" t="str">
        <f t="shared" si="23"/>
        <v/>
      </c>
      <c r="R102" s="408"/>
      <c r="S102" s="408"/>
      <c r="T102" s="732"/>
      <c r="U102" s="408"/>
      <c r="V102" s="408"/>
      <c r="W102" s="408"/>
      <c r="X102" s="408"/>
      <c r="Y102" s="408"/>
      <c r="AA102" s="410">
        <v>0</v>
      </c>
    </row>
    <row r="103" spans="1:32" s="410" customFormat="1" ht="30" customHeight="1">
      <c r="A103" s="604"/>
      <c r="B103" s="602"/>
      <c r="C103" s="601"/>
      <c r="D103" s="605"/>
      <c r="E103" s="605"/>
      <c r="F103" s="603"/>
      <c r="G103" s="603"/>
      <c r="H103" s="603"/>
      <c r="I103" s="603"/>
      <c r="J103" s="603"/>
      <c r="K103" s="603"/>
      <c r="L103" s="603"/>
      <c r="M103" s="603"/>
      <c r="N103" s="603"/>
      <c r="O103" s="603"/>
      <c r="P103" s="603"/>
      <c r="Q103" s="453" t="str">
        <f t="shared" si="23"/>
        <v/>
      </c>
      <c r="R103" s="408"/>
      <c r="S103" s="408"/>
      <c r="T103" s="732"/>
      <c r="U103" s="408"/>
      <c r="V103" s="408"/>
      <c r="W103" s="408"/>
      <c r="X103" s="408"/>
      <c r="Y103" s="408"/>
      <c r="AA103" s="410">
        <v>0</v>
      </c>
    </row>
    <row r="104" spans="1:32" s="410" customFormat="1" ht="30" customHeight="1">
      <c r="A104" s="604"/>
      <c r="B104" s="602"/>
      <c r="C104" s="601"/>
      <c r="D104" s="605"/>
      <c r="E104" s="605"/>
      <c r="F104" s="603"/>
      <c r="G104" s="603"/>
      <c r="H104" s="603"/>
      <c r="I104" s="603"/>
      <c r="J104" s="603"/>
      <c r="K104" s="603"/>
      <c r="L104" s="603"/>
      <c r="M104" s="603"/>
      <c r="N104" s="603"/>
      <c r="O104" s="603"/>
      <c r="P104" s="603"/>
      <c r="Q104" s="453" t="str">
        <f t="shared" si="23"/>
        <v/>
      </c>
      <c r="R104" s="408"/>
      <c r="S104" s="408"/>
      <c r="T104" s="732"/>
      <c r="U104" s="408"/>
      <c r="V104" s="408"/>
      <c r="W104" s="408"/>
      <c r="X104" s="408"/>
      <c r="Y104" s="408"/>
      <c r="AA104" s="410">
        <v>0</v>
      </c>
    </row>
    <row r="105" spans="1:32" s="410" customFormat="1" ht="30" customHeight="1">
      <c r="A105" s="604"/>
      <c r="B105" s="602"/>
      <c r="C105" s="601"/>
      <c r="D105" s="605"/>
      <c r="E105" s="605"/>
      <c r="F105" s="603"/>
      <c r="G105" s="603"/>
      <c r="H105" s="603"/>
      <c r="I105" s="603"/>
      <c r="J105" s="603"/>
      <c r="K105" s="603"/>
      <c r="L105" s="603"/>
      <c r="M105" s="603"/>
      <c r="N105" s="603"/>
      <c r="O105" s="603"/>
      <c r="P105" s="603"/>
      <c r="Q105" s="453" t="str">
        <f t="shared" si="23"/>
        <v/>
      </c>
      <c r="R105" s="408"/>
      <c r="S105" s="408"/>
      <c r="T105" s="732"/>
      <c r="U105" s="408"/>
      <c r="V105" s="408"/>
      <c r="W105" s="408"/>
      <c r="X105" s="408"/>
      <c r="Y105" s="408"/>
      <c r="AA105" s="410">
        <v>0</v>
      </c>
    </row>
    <row r="106" spans="1:32" s="410" customFormat="1" ht="30" customHeight="1">
      <c r="A106" s="604"/>
      <c r="B106" s="602"/>
      <c r="C106" s="601"/>
      <c r="D106" s="605"/>
      <c r="E106" s="605"/>
      <c r="F106" s="603"/>
      <c r="G106" s="603"/>
      <c r="H106" s="603"/>
      <c r="I106" s="603"/>
      <c r="J106" s="603"/>
      <c r="K106" s="603"/>
      <c r="L106" s="603"/>
      <c r="M106" s="603"/>
      <c r="N106" s="603"/>
      <c r="O106" s="603"/>
      <c r="P106" s="603"/>
      <c r="Q106" s="453" t="str">
        <f t="shared" si="23"/>
        <v/>
      </c>
      <c r="R106" s="408"/>
      <c r="S106" s="408"/>
      <c r="T106" s="732"/>
      <c r="U106" s="408"/>
      <c r="V106" s="408"/>
      <c r="W106" s="408"/>
      <c r="X106" s="408"/>
      <c r="Y106" s="408"/>
      <c r="AA106" s="410">
        <v>0</v>
      </c>
    </row>
    <row r="107" spans="1:32" s="410" customFormat="1" ht="30" customHeight="1">
      <c r="A107" s="604"/>
      <c r="B107" s="602"/>
      <c r="C107" s="601"/>
      <c r="D107" s="605"/>
      <c r="E107" s="605"/>
      <c r="F107" s="603"/>
      <c r="G107" s="603"/>
      <c r="H107" s="603"/>
      <c r="I107" s="603"/>
      <c r="J107" s="603"/>
      <c r="K107" s="603"/>
      <c r="L107" s="603"/>
      <c r="M107" s="603"/>
      <c r="N107" s="603"/>
      <c r="O107" s="603"/>
      <c r="P107" s="603"/>
      <c r="Q107" s="453" t="str">
        <f t="shared" si="23"/>
        <v/>
      </c>
      <c r="R107" s="408"/>
      <c r="S107" s="408"/>
      <c r="T107" s="732"/>
      <c r="U107" s="408"/>
      <c r="V107" s="408"/>
      <c r="W107" s="408"/>
      <c r="X107" s="408"/>
      <c r="Y107" s="408"/>
      <c r="Z107" s="410">
        <v>0</v>
      </c>
      <c r="AA107" s="410">
        <v>0</v>
      </c>
    </row>
    <row r="108" spans="1:32" s="410" customFormat="1" ht="30" customHeight="1">
      <c r="A108" s="604"/>
      <c r="B108" s="602"/>
      <c r="C108" s="601"/>
      <c r="D108" s="605"/>
      <c r="E108" s="605"/>
      <c r="F108" s="603"/>
      <c r="G108" s="603"/>
      <c r="H108" s="603"/>
      <c r="I108" s="603"/>
      <c r="J108" s="603"/>
      <c r="K108" s="603"/>
      <c r="L108" s="603"/>
      <c r="M108" s="603"/>
      <c r="N108" s="603"/>
      <c r="O108" s="603"/>
      <c r="P108" s="603"/>
      <c r="Q108" s="453" t="str">
        <f t="shared" si="23"/>
        <v/>
      </c>
      <c r="R108" s="408"/>
      <c r="S108" s="408"/>
      <c r="T108" s="732"/>
      <c r="U108" s="408"/>
      <c r="V108" s="408"/>
      <c r="W108" s="408"/>
      <c r="X108" s="408"/>
      <c r="Y108" s="408"/>
      <c r="Z108" s="410">
        <v>0</v>
      </c>
      <c r="AA108" s="410">
        <v>0</v>
      </c>
    </row>
    <row r="109" spans="1:32" s="410" customFormat="1" ht="30" customHeight="1">
      <c r="A109" s="604"/>
      <c r="B109" s="602"/>
      <c r="C109" s="601"/>
      <c r="D109" s="605"/>
      <c r="E109" s="605"/>
      <c r="F109" s="603"/>
      <c r="G109" s="603"/>
      <c r="H109" s="603"/>
      <c r="I109" s="603"/>
      <c r="J109" s="603"/>
      <c r="K109" s="603"/>
      <c r="L109" s="603"/>
      <c r="M109" s="603"/>
      <c r="N109" s="603"/>
      <c r="O109" s="603"/>
      <c r="P109" s="603"/>
      <c r="Q109" s="453" t="str">
        <f t="shared" si="23"/>
        <v/>
      </c>
      <c r="R109" s="408"/>
      <c r="S109" s="408"/>
      <c r="T109" s="732"/>
      <c r="U109" s="408"/>
      <c r="V109" s="408"/>
      <c r="W109" s="408"/>
      <c r="X109" s="408"/>
      <c r="Y109" s="408"/>
      <c r="Z109" s="410">
        <v>0</v>
      </c>
      <c r="AA109" s="410">
        <v>0</v>
      </c>
    </row>
    <row r="110" spans="1:32" s="410" customFormat="1" ht="30" customHeight="1">
      <c r="A110" s="604"/>
      <c r="B110" s="602"/>
      <c r="C110" s="601"/>
      <c r="D110" s="605"/>
      <c r="E110" s="605"/>
      <c r="F110" s="603"/>
      <c r="G110" s="603"/>
      <c r="H110" s="603"/>
      <c r="I110" s="603"/>
      <c r="J110" s="603"/>
      <c r="K110" s="603"/>
      <c r="L110" s="603"/>
      <c r="M110" s="603"/>
      <c r="N110" s="603"/>
      <c r="O110" s="603"/>
      <c r="P110" s="603"/>
      <c r="Q110" s="453" t="str">
        <f t="shared" si="23"/>
        <v/>
      </c>
      <c r="R110" s="408"/>
      <c r="S110" s="408"/>
      <c r="T110" s="732"/>
      <c r="U110" s="408"/>
      <c r="V110" s="408"/>
      <c r="W110" s="408"/>
      <c r="X110" s="408"/>
      <c r="Y110" s="408"/>
      <c r="Z110" s="410">
        <v>0</v>
      </c>
      <c r="AA110" s="410">
        <v>0</v>
      </c>
    </row>
    <row r="111" spans="1:32" ht="30" customHeight="1">
      <c r="A111" s="570"/>
      <c r="B111" s="571" t="s">
        <v>38</v>
      </c>
      <c r="C111" s="572"/>
      <c r="D111" s="595"/>
      <c r="E111" s="595">
        <f>SUM(E91:E110)</f>
        <v>0</v>
      </c>
      <c r="F111" s="478"/>
      <c r="G111" s="478"/>
      <c r="H111" s="478"/>
      <c r="I111" s="478"/>
      <c r="J111" s="478"/>
      <c r="K111" s="478"/>
      <c r="L111" s="478"/>
      <c r="M111" s="478"/>
      <c r="N111" s="478"/>
      <c r="O111" s="478"/>
      <c r="P111" s="478"/>
      <c r="Q111" s="453" t="str">
        <f t="shared" si="23"/>
        <v/>
      </c>
      <c r="R111" s="410"/>
      <c r="S111" s="408"/>
      <c r="T111" s="732"/>
      <c r="U111" s="410"/>
      <c r="V111" s="410"/>
      <c r="W111" s="410"/>
      <c r="X111" s="410"/>
      <c r="Y111" s="410"/>
      <c r="Z111" s="410"/>
      <c r="AA111" s="410"/>
      <c r="AB111" s="410"/>
      <c r="AC111" s="410"/>
      <c r="AD111" s="410"/>
      <c r="AE111" s="410"/>
      <c r="AF111" s="410"/>
    </row>
    <row r="112" spans="1:32" s="410" customFormat="1" ht="27.95" customHeight="1">
      <c r="A112" s="604"/>
      <c r="B112" s="602"/>
      <c r="C112" s="601"/>
      <c r="D112" s="606"/>
      <c r="E112" s="606"/>
      <c r="F112" s="603"/>
      <c r="G112" s="603"/>
      <c r="H112" s="603"/>
      <c r="I112" s="603"/>
      <c r="J112" s="603"/>
      <c r="K112" s="603"/>
      <c r="L112" s="603"/>
      <c r="M112" s="603"/>
      <c r="N112" s="603"/>
      <c r="O112" s="603"/>
      <c r="P112" s="603"/>
      <c r="Q112" s="453" t="str">
        <f t="shared" si="23"/>
        <v/>
      </c>
      <c r="R112" s="401"/>
      <c r="S112" s="391"/>
      <c r="T112" s="732"/>
      <c r="U112" s="391"/>
      <c r="V112" s="391"/>
      <c r="W112" s="391"/>
      <c r="X112" s="391"/>
      <c r="Y112" s="402"/>
      <c r="Z112" s="384">
        <v>0</v>
      </c>
      <c r="AA112" s="384">
        <v>0</v>
      </c>
      <c r="AB112" s="384"/>
      <c r="AC112" s="384"/>
      <c r="AD112" s="384"/>
      <c r="AE112" s="384"/>
      <c r="AF112" s="384"/>
    </row>
    <row r="113" spans="1:32" s="410" customFormat="1" ht="27.95" customHeight="1">
      <c r="A113" s="604"/>
      <c r="B113" s="602"/>
      <c r="C113" s="601"/>
      <c r="D113" s="606"/>
      <c r="E113" s="606"/>
      <c r="F113" s="603"/>
      <c r="G113" s="603"/>
      <c r="H113" s="603"/>
      <c r="I113" s="603"/>
      <c r="J113" s="603"/>
      <c r="K113" s="603"/>
      <c r="L113" s="603"/>
      <c r="M113" s="603"/>
      <c r="N113" s="603"/>
      <c r="O113" s="603"/>
      <c r="P113" s="603"/>
      <c r="Q113" s="453" t="str">
        <f t="shared" si="23"/>
        <v/>
      </c>
      <c r="R113" s="401"/>
      <c r="S113" s="391"/>
      <c r="T113" s="732"/>
      <c r="U113" s="391"/>
      <c r="V113" s="391"/>
      <c r="W113" s="391"/>
      <c r="X113" s="391"/>
      <c r="Y113" s="402"/>
      <c r="Z113" s="384">
        <v>0</v>
      </c>
      <c r="AA113" s="384">
        <v>0</v>
      </c>
      <c r="AB113" s="384"/>
      <c r="AC113" s="384"/>
      <c r="AD113" s="384"/>
      <c r="AE113" s="384"/>
      <c r="AF113" s="384"/>
    </row>
    <row r="114" spans="1:32" s="410" customFormat="1" ht="27.95" customHeight="1">
      <c r="A114" s="604"/>
      <c r="B114" s="602"/>
      <c r="C114" s="601"/>
      <c r="D114" s="606"/>
      <c r="E114" s="606"/>
      <c r="F114" s="603"/>
      <c r="G114" s="603"/>
      <c r="H114" s="603"/>
      <c r="I114" s="603"/>
      <c r="J114" s="603"/>
      <c r="K114" s="603"/>
      <c r="L114" s="603"/>
      <c r="M114" s="603"/>
      <c r="N114" s="603"/>
      <c r="O114" s="603"/>
      <c r="P114" s="603"/>
      <c r="Q114" s="453" t="str">
        <f t="shared" si="23"/>
        <v/>
      </c>
      <c r="R114" s="401"/>
      <c r="S114" s="391"/>
      <c r="T114" s="732"/>
      <c r="U114" s="391"/>
      <c r="V114" s="391"/>
      <c r="W114" s="391"/>
      <c r="X114" s="391"/>
      <c r="Y114" s="402"/>
      <c r="Z114" s="384">
        <v>0</v>
      </c>
      <c r="AA114" s="384">
        <v>0</v>
      </c>
      <c r="AB114" s="384"/>
      <c r="AC114" s="384"/>
      <c r="AD114" s="384"/>
      <c r="AE114" s="384"/>
      <c r="AF114" s="384"/>
    </row>
    <row r="115" spans="1:32" s="410" customFormat="1" ht="27.95" customHeight="1">
      <c r="A115" s="604"/>
      <c r="B115" s="602"/>
      <c r="C115" s="601"/>
      <c r="D115" s="606"/>
      <c r="E115" s="606"/>
      <c r="F115" s="603"/>
      <c r="G115" s="603"/>
      <c r="H115" s="603"/>
      <c r="I115" s="603"/>
      <c r="J115" s="603"/>
      <c r="K115" s="603"/>
      <c r="L115" s="603"/>
      <c r="M115" s="603"/>
      <c r="N115" s="603"/>
      <c r="O115" s="603"/>
      <c r="P115" s="603"/>
      <c r="Q115" s="453" t="str">
        <f t="shared" si="23"/>
        <v/>
      </c>
      <c r="R115" s="391"/>
      <c r="S115" s="391"/>
      <c r="T115" s="732"/>
      <c r="U115" s="391"/>
      <c r="V115" s="391"/>
      <c r="W115" s="391"/>
      <c r="X115" s="391"/>
      <c r="Y115" s="391"/>
      <c r="Z115" s="384">
        <v>0</v>
      </c>
      <c r="AA115" s="384">
        <v>0</v>
      </c>
      <c r="AB115" s="384"/>
      <c r="AC115" s="384"/>
      <c r="AD115" s="384"/>
      <c r="AE115" s="384"/>
      <c r="AF115" s="384"/>
    </row>
    <row r="116" spans="1:32" s="410" customFormat="1" ht="27.95" customHeight="1">
      <c r="A116" s="604"/>
      <c r="B116" s="602"/>
      <c r="C116" s="601"/>
      <c r="D116" s="606"/>
      <c r="E116" s="606"/>
      <c r="F116" s="603"/>
      <c r="G116" s="603"/>
      <c r="H116" s="603"/>
      <c r="I116" s="603"/>
      <c r="J116" s="603"/>
      <c r="K116" s="603"/>
      <c r="L116" s="603"/>
      <c r="M116" s="603"/>
      <c r="N116" s="603"/>
      <c r="O116" s="603"/>
      <c r="P116" s="603"/>
      <c r="Q116" s="453" t="str">
        <f t="shared" si="23"/>
        <v/>
      </c>
      <c r="R116" s="391"/>
      <c r="S116" s="391"/>
      <c r="T116" s="732"/>
      <c r="U116" s="391"/>
      <c r="V116" s="391"/>
      <c r="W116" s="391"/>
      <c r="X116" s="391"/>
      <c r="Y116" s="391"/>
      <c r="Z116" s="384">
        <v>0</v>
      </c>
      <c r="AA116" s="384">
        <v>0</v>
      </c>
      <c r="AB116" s="384"/>
      <c r="AC116" s="384"/>
      <c r="AD116" s="384"/>
      <c r="AE116" s="384"/>
      <c r="AF116" s="384"/>
    </row>
    <row r="117" spans="1:32" s="384" customFormat="1" ht="27.95" customHeight="1">
      <c r="A117" s="604"/>
      <c r="B117" s="602"/>
      <c r="C117" s="601"/>
      <c r="D117" s="606"/>
      <c r="E117" s="606"/>
      <c r="F117" s="603"/>
      <c r="G117" s="603"/>
      <c r="H117" s="603"/>
      <c r="I117" s="603"/>
      <c r="J117" s="603"/>
      <c r="K117" s="603"/>
      <c r="L117" s="603"/>
      <c r="M117" s="603"/>
      <c r="N117" s="603"/>
      <c r="O117" s="603"/>
      <c r="P117" s="603"/>
      <c r="Q117" s="453" t="str">
        <f t="shared" si="23"/>
        <v/>
      </c>
      <c r="R117" s="391"/>
      <c r="S117" s="391"/>
      <c r="T117" s="732"/>
      <c r="U117" s="391"/>
      <c r="V117" s="391"/>
      <c r="W117" s="391"/>
      <c r="X117" s="391"/>
      <c r="Y117" s="391"/>
      <c r="Z117" s="384">
        <v>0</v>
      </c>
      <c r="AA117" s="384">
        <v>0</v>
      </c>
    </row>
    <row r="118" spans="1:32" s="481" customFormat="1" ht="27.95" customHeight="1">
      <c r="A118" s="604"/>
      <c r="B118" s="602"/>
      <c r="C118" s="601"/>
      <c r="D118" s="606"/>
      <c r="E118" s="606"/>
      <c r="F118" s="603"/>
      <c r="G118" s="603"/>
      <c r="H118" s="603"/>
      <c r="I118" s="603"/>
      <c r="J118" s="603"/>
      <c r="K118" s="603"/>
      <c r="L118" s="603"/>
      <c r="M118" s="603"/>
      <c r="N118" s="603"/>
      <c r="O118" s="603"/>
      <c r="P118" s="603"/>
      <c r="Q118" s="453" t="str">
        <f t="shared" si="23"/>
        <v/>
      </c>
      <c r="R118" s="391"/>
      <c r="S118" s="391"/>
      <c r="T118" s="732"/>
      <c r="U118" s="391"/>
      <c r="V118" s="391"/>
      <c r="W118" s="391"/>
      <c r="X118" s="391"/>
      <c r="Y118" s="391"/>
      <c r="Z118" s="384">
        <v>0</v>
      </c>
      <c r="AA118" s="384">
        <v>0</v>
      </c>
      <c r="AB118" s="384"/>
      <c r="AC118" s="384"/>
      <c r="AD118" s="384"/>
      <c r="AE118" s="384"/>
      <c r="AF118" s="384"/>
    </row>
    <row r="119" spans="1:32" s="410" customFormat="1" ht="27.95" customHeight="1">
      <c r="A119" s="604"/>
      <c r="B119" s="602"/>
      <c r="C119" s="601"/>
      <c r="D119" s="606"/>
      <c r="E119" s="606"/>
      <c r="F119" s="603"/>
      <c r="G119" s="603"/>
      <c r="H119" s="603"/>
      <c r="I119" s="603"/>
      <c r="J119" s="603"/>
      <c r="K119" s="603"/>
      <c r="L119" s="603"/>
      <c r="M119" s="603"/>
      <c r="N119" s="603"/>
      <c r="O119" s="603"/>
      <c r="P119" s="603"/>
      <c r="Q119" s="453" t="str">
        <f t="shared" si="23"/>
        <v/>
      </c>
      <c r="R119" s="391"/>
      <c r="S119" s="391"/>
      <c r="T119" s="732"/>
      <c r="U119" s="391"/>
      <c r="V119" s="391"/>
      <c r="W119" s="391"/>
      <c r="X119" s="391"/>
      <c r="Y119" s="391"/>
      <c r="Z119" s="384">
        <v>0</v>
      </c>
      <c r="AA119" s="384">
        <v>0</v>
      </c>
      <c r="AB119" s="384"/>
      <c r="AC119" s="384"/>
      <c r="AD119" s="384"/>
      <c r="AE119" s="384"/>
      <c r="AF119" s="384"/>
    </row>
    <row r="120" spans="1:32" s="410" customFormat="1" ht="27.95" customHeight="1">
      <c r="A120" s="604"/>
      <c r="B120" s="602"/>
      <c r="C120" s="601"/>
      <c r="D120" s="606"/>
      <c r="E120" s="606"/>
      <c r="F120" s="603"/>
      <c r="G120" s="603"/>
      <c r="H120" s="603"/>
      <c r="I120" s="603"/>
      <c r="J120" s="603"/>
      <c r="K120" s="603"/>
      <c r="L120" s="603"/>
      <c r="M120" s="603"/>
      <c r="N120" s="603"/>
      <c r="O120" s="603"/>
      <c r="P120" s="603"/>
      <c r="Q120" s="453" t="str">
        <f t="shared" si="23"/>
        <v/>
      </c>
      <c r="R120" s="391"/>
      <c r="S120" s="391"/>
      <c r="T120" s="732"/>
      <c r="U120" s="391"/>
      <c r="V120" s="391"/>
      <c r="W120" s="391"/>
      <c r="X120" s="391"/>
      <c r="Y120" s="391"/>
      <c r="Z120" s="384">
        <v>0</v>
      </c>
      <c r="AA120" s="384">
        <v>0</v>
      </c>
      <c r="AB120" s="384"/>
      <c r="AC120" s="384"/>
      <c r="AD120" s="384"/>
      <c r="AE120" s="384"/>
      <c r="AF120" s="384"/>
    </row>
    <row r="121" spans="1:32" s="410" customFormat="1" ht="27.95" customHeight="1">
      <c r="A121" s="604"/>
      <c r="B121" s="602"/>
      <c r="C121" s="601"/>
      <c r="D121" s="606"/>
      <c r="E121" s="606"/>
      <c r="F121" s="603"/>
      <c r="G121" s="603"/>
      <c r="H121" s="603"/>
      <c r="I121" s="603"/>
      <c r="J121" s="603"/>
      <c r="K121" s="603"/>
      <c r="L121" s="603"/>
      <c r="M121" s="603"/>
      <c r="N121" s="603"/>
      <c r="O121" s="603"/>
      <c r="P121" s="603"/>
      <c r="Q121" s="453" t="str">
        <f t="shared" si="23"/>
        <v/>
      </c>
      <c r="R121" s="391"/>
      <c r="S121" s="391"/>
      <c r="T121" s="732"/>
      <c r="U121" s="391"/>
      <c r="V121" s="391"/>
      <c r="W121" s="391"/>
      <c r="X121" s="391"/>
      <c r="Y121" s="391"/>
      <c r="Z121" s="384">
        <v>0</v>
      </c>
      <c r="AA121" s="384">
        <v>0</v>
      </c>
      <c r="AB121" s="384"/>
      <c r="AC121" s="384"/>
      <c r="AD121" s="384"/>
      <c r="AE121" s="384"/>
      <c r="AF121" s="384"/>
    </row>
    <row r="122" spans="1:32" s="410" customFormat="1" ht="27.95" customHeight="1">
      <c r="A122" s="604"/>
      <c r="B122" s="602"/>
      <c r="C122" s="601"/>
      <c r="D122" s="606"/>
      <c r="E122" s="606"/>
      <c r="F122" s="603"/>
      <c r="G122" s="603"/>
      <c r="H122" s="603"/>
      <c r="I122" s="603"/>
      <c r="J122" s="603"/>
      <c r="K122" s="603"/>
      <c r="L122" s="603"/>
      <c r="M122" s="603"/>
      <c r="N122" s="603"/>
      <c r="O122" s="603"/>
      <c r="P122" s="603"/>
      <c r="Q122" s="453" t="str">
        <f t="shared" si="23"/>
        <v/>
      </c>
      <c r="R122" s="391"/>
      <c r="S122" s="391"/>
      <c r="T122" s="732"/>
      <c r="U122" s="391"/>
      <c r="V122" s="391"/>
      <c r="W122" s="391"/>
      <c r="X122" s="391"/>
      <c r="Y122" s="391"/>
      <c r="Z122" s="384">
        <v>0</v>
      </c>
      <c r="AA122" s="384">
        <v>0</v>
      </c>
      <c r="AB122" s="384"/>
      <c r="AC122" s="384"/>
      <c r="AD122" s="384"/>
      <c r="AE122" s="384"/>
      <c r="AF122" s="384"/>
    </row>
    <row r="123" spans="1:32" s="410" customFormat="1" ht="27.95" customHeight="1">
      <c r="A123" s="604"/>
      <c r="B123" s="602"/>
      <c r="C123" s="601"/>
      <c r="D123" s="606"/>
      <c r="E123" s="606"/>
      <c r="F123" s="603"/>
      <c r="G123" s="603"/>
      <c r="H123" s="603"/>
      <c r="I123" s="603"/>
      <c r="J123" s="603"/>
      <c r="K123" s="603"/>
      <c r="L123" s="603"/>
      <c r="M123" s="603"/>
      <c r="N123" s="603"/>
      <c r="O123" s="603"/>
      <c r="P123" s="603"/>
      <c r="Q123" s="453" t="str">
        <f t="shared" si="23"/>
        <v/>
      </c>
      <c r="R123" s="391"/>
      <c r="S123" s="391"/>
      <c r="T123" s="732"/>
      <c r="U123" s="391"/>
      <c r="V123" s="391"/>
      <c r="W123" s="391"/>
      <c r="X123" s="391"/>
      <c r="Y123" s="391"/>
      <c r="Z123" s="384">
        <v>0</v>
      </c>
      <c r="AA123" s="384">
        <v>0</v>
      </c>
      <c r="AB123" s="384"/>
      <c r="AC123" s="384"/>
      <c r="AD123" s="384"/>
      <c r="AE123" s="384"/>
      <c r="AF123" s="384"/>
    </row>
    <row r="124" spans="1:32" s="410" customFormat="1" ht="27.95" customHeight="1">
      <c r="A124" s="604"/>
      <c r="B124" s="602"/>
      <c r="C124" s="601"/>
      <c r="D124" s="606"/>
      <c r="E124" s="606"/>
      <c r="F124" s="603"/>
      <c r="G124" s="603"/>
      <c r="H124" s="603"/>
      <c r="I124" s="603"/>
      <c r="J124" s="603"/>
      <c r="K124" s="603"/>
      <c r="L124" s="603"/>
      <c r="M124" s="603"/>
      <c r="N124" s="603"/>
      <c r="O124" s="603"/>
      <c r="P124" s="603"/>
      <c r="Q124" s="453" t="str">
        <f t="shared" si="23"/>
        <v/>
      </c>
      <c r="R124" s="391"/>
      <c r="S124" s="391"/>
      <c r="T124" s="732"/>
      <c r="U124" s="391"/>
      <c r="V124" s="391"/>
      <c r="W124" s="391"/>
      <c r="X124" s="391"/>
      <c r="Y124" s="391"/>
      <c r="Z124" s="384">
        <v>0</v>
      </c>
      <c r="AA124" s="384">
        <v>0</v>
      </c>
      <c r="AB124" s="384"/>
      <c r="AC124" s="384"/>
      <c r="AD124" s="384"/>
      <c r="AE124" s="384"/>
      <c r="AF124" s="384"/>
    </row>
    <row r="125" spans="1:32" s="384" customFormat="1" ht="27.95" customHeight="1">
      <c r="A125" s="604"/>
      <c r="B125" s="602"/>
      <c r="C125" s="601"/>
      <c r="D125" s="606"/>
      <c r="E125" s="606"/>
      <c r="F125" s="603"/>
      <c r="G125" s="603"/>
      <c r="H125" s="603"/>
      <c r="I125" s="603"/>
      <c r="J125" s="603"/>
      <c r="K125" s="603"/>
      <c r="L125" s="603"/>
      <c r="M125" s="603"/>
      <c r="N125" s="603"/>
      <c r="O125" s="603"/>
      <c r="P125" s="603"/>
      <c r="Q125" s="453" t="str">
        <f t="shared" si="23"/>
        <v/>
      </c>
      <c r="R125" s="391"/>
      <c r="S125" s="391"/>
      <c r="T125" s="732"/>
      <c r="U125" s="391"/>
      <c r="V125" s="391"/>
      <c r="W125" s="391"/>
      <c r="X125" s="391"/>
      <c r="Y125" s="391"/>
      <c r="Z125" s="384">
        <v>0</v>
      </c>
      <c r="AA125" s="384">
        <v>0</v>
      </c>
    </row>
    <row r="126" spans="1:32" s="384" customFormat="1" ht="27.95" customHeight="1">
      <c r="A126" s="604"/>
      <c r="B126" s="602"/>
      <c r="C126" s="601"/>
      <c r="D126" s="606"/>
      <c r="E126" s="606"/>
      <c r="F126" s="603"/>
      <c r="G126" s="603"/>
      <c r="H126" s="603"/>
      <c r="I126" s="603"/>
      <c r="J126" s="603"/>
      <c r="K126" s="603"/>
      <c r="L126" s="603"/>
      <c r="M126" s="603"/>
      <c r="N126" s="603"/>
      <c r="O126" s="603"/>
      <c r="P126" s="603"/>
      <c r="Q126" s="453" t="str">
        <f t="shared" si="23"/>
        <v/>
      </c>
      <c r="R126" s="391"/>
      <c r="S126" s="391"/>
      <c r="T126" s="732"/>
      <c r="U126" s="391"/>
      <c r="V126" s="391"/>
      <c r="W126" s="391"/>
      <c r="X126" s="391"/>
      <c r="Y126" s="391"/>
      <c r="Z126" s="384">
        <v>0</v>
      </c>
      <c r="AA126" s="384">
        <v>0</v>
      </c>
    </row>
    <row r="127" spans="1:32" s="410" customFormat="1" ht="27.95" customHeight="1">
      <c r="A127" s="604"/>
      <c r="B127" s="602"/>
      <c r="C127" s="601"/>
      <c r="D127" s="606"/>
      <c r="E127" s="606"/>
      <c r="F127" s="603"/>
      <c r="G127" s="603"/>
      <c r="H127" s="603"/>
      <c r="I127" s="603"/>
      <c r="J127" s="603"/>
      <c r="K127" s="603"/>
      <c r="L127" s="603"/>
      <c r="M127" s="603"/>
      <c r="N127" s="603"/>
      <c r="O127" s="603"/>
      <c r="P127" s="603"/>
      <c r="Q127" s="453" t="str">
        <f t="shared" si="23"/>
        <v/>
      </c>
      <c r="R127" s="391"/>
      <c r="S127" s="391"/>
      <c r="T127" s="732"/>
      <c r="U127" s="391"/>
      <c r="V127" s="391"/>
      <c r="W127" s="391"/>
      <c r="X127" s="391"/>
      <c r="Y127" s="391"/>
      <c r="Z127" s="384">
        <v>0</v>
      </c>
      <c r="AA127" s="384">
        <v>0</v>
      </c>
      <c r="AB127" s="384"/>
      <c r="AC127" s="384"/>
      <c r="AD127" s="384"/>
      <c r="AE127" s="384"/>
      <c r="AF127" s="384"/>
    </row>
    <row r="128" spans="1:32" s="410" customFormat="1" ht="27.95" customHeight="1">
      <c r="A128" s="604"/>
      <c r="B128" s="602"/>
      <c r="C128" s="601"/>
      <c r="D128" s="606"/>
      <c r="E128" s="606"/>
      <c r="F128" s="603"/>
      <c r="G128" s="603"/>
      <c r="H128" s="603"/>
      <c r="I128" s="603"/>
      <c r="J128" s="603"/>
      <c r="K128" s="603"/>
      <c r="L128" s="603"/>
      <c r="M128" s="603"/>
      <c r="N128" s="603"/>
      <c r="O128" s="603"/>
      <c r="P128" s="603"/>
      <c r="Q128" s="453" t="str">
        <f t="shared" si="23"/>
        <v/>
      </c>
      <c r="R128" s="391"/>
      <c r="S128" s="391"/>
      <c r="T128" s="732"/>
      <c r="U128" s="391"/>
      <c r="V128" s="391"/>
      <c r="W128" s="391"/>
      <c r="X128" s="391"/>
      <c r="Y128" s="391"/>
      <c r="Z128" s="384">
        <v>0</v>
      </c>
      <c r="AA128" s="384">
        <v>0</v>
      </c>
      <c r="AB128" s="384"/>
      <c r="AC128" s="384"/>
      <c r="AD128" s="384"/>
      <c r="AE128" s="384"/>
      <c r="AF128" s="384"/>
    </row>
    <row r="129" spans="1:32" s="410" customFormat="1" ht="27.95" customHeight="1">
      <c r="A129" s="604"/>
      <c r="B129" s="602"/>
      <c r="C129" s="601"/>
      <c r="D129" s="606"/>
      <c r="E129" s="606"/>
      <c r="F129" s="603"/>
      <c r="G129" s="603"/>
      <c r="H129" s="603"/>
      <c r="I129" s="603"/>
      <c r="J129" s="603"/>
      <c r="K129" s="603"/>
      <c r="L129" s="603"/>
      <c r="M129" s="603"/>
      <c r="N129" s="603"/>
      <c r="O129" s="603"/>
      <c r="P129" s="603"/>
      <c r="Q129" s="453" t="str">
        <f t="shared" si="23"/>
        <v/>
      </c>
      <c r="R129" s="391"/>
      <c r="S129" s="391"/>
      <c r="T129" s="732"/>
      <c r="U129" s="391"/>
      <c r="V129" s="391"/>
      <c r="W129" s="391"/>
      <c r="X129" s="391"/>
      <c r="Y129" s="391"/>
      <c r="Z129" s="384">
        <v>0</v>
      </c>
      <c r="AA129" s="384">
        <v>0</v>
      </c>
      <c r="AB129" s="384"/>
      <c r="AC129" s="384"/>
      <c r="AD129" s="384"/>
      <c r="AE129" s="384"/>
      <c r="AF129" s="384"/>
    </row>
    <row r="130" spans="1:32" s="410" customFormat="1" ht="27.95" customHeight="1">
      <c r="A130" s="604"/>
      <c r="B130" s="602"/>
      <c r="C130" s="601"/>
      <c r="D130" s="606"/>
      <c r="E130" s="606"/>
      <c r="F130" s="603"/>
      <c r="G130" s="603"/>
      <c r="H130" s="603"/>
      <c r="I130" s="603"/>
      <c r="J130" s="603"/>
      <c r="K130" s="603"/>
      <c r="L130" s="603"/>
      <c r="M130" s="603"/>
      <c r="N130" s="603"/>
      <c r="O130" s="603"/>
      <c r="P130" s="603"/>
      <c r="Q130" s="453" t="str">
        <f t="shared" si="23"/>
        <v/>
      </c>
      <c r="R130" s="401"/>
      <c r="S130" s="391"/>
      <c r="T130" s="732"/>
      <c r="U130" s="391"/>
      <c r="V130" s="391"/>
      <c r="W130" s="391"/>
      <c r="X130" s="391"/>
      <c r="Y130" s="402"/>
      <c r="Z130" s="384">
        <v>0</v>
      </c>
      <c r="AA130" s="384">
        <v>0</v>
      </c>
      <c r="AB130" s="384"/>
      <c r="AC130" s="384"/>
      <c r="AD130" s="384"/>
      <c r="AE130" s="384"/>
      <c r="AF130" s="384"/>
    </row>
    <row r="131" spans="1:32" s="410" customFormat="1" ht="27.95" customHeight="1">
      <c r="A131" s="604"/>
      <c r="B131" s="602"/>
      <c r="C131" s="601"/>
      <c r="D131" s="606"/>
      <c r="E131" s="606"/>
      <c r="F131" s="603"/>
      <c r="G131" s="603"/>
      <c r="H131" s="603"/>
      <c r="I131" s="603"/>
      <c r="J131" s="603"/>
      <c r="K131" s="603"/>
      <c r="L131" s="603"/>
      <c r="M131" s="603"/>
      <c r="N131" s="603"/>
      <c r="O131" s="603"/>
      <c r="P131" s="603"/>
      <c r="Q131" s="453" t="str">
        <f t="shared" si="23"/>
        <v/>
      </c>
      <c r="R131" s="401"/>
      <c r="S131" s="391"/>
      <c r="T131" s="732"/>
      <c r="U131" s="391"/>
      <c r="V131" s="391"/>
      <c r="W131" s="391"/>
      <c r="X131" s="391"/>
      <c r="Y131" s="402"/>
      <c r="Z131" s="384">
        <v>0</v>
      </c>
      <c r="AA131" s="384">
        <v>0</v>
      </c>
      <c r="AB131" s="384"/>
      <c r="AC131" s="384"/>
      <c r="AD131" s="384"/>
      <c r="AE131" s="384"/>
      <c r="AF131" s="384"/>
    </row>
    <row r="132" spans="1:32" ht="27.95" customHeight="1">
      <c r="A132" s="570"/>
      <c r="B132" s="571" t="s">
        <v>38</v>
      </c>
      <c r="C132" s="572"/>
      <c r="D132" s="595"/>
      <c r="E132" s="595">
        <f>SUM(E112:E131)</f>
        <v>0</v>
      </c>
      <c r="F132" s="478"/>
      <c r="G132" s="478"/>
      <c r="H132" s="478"/>
      <c r="I132" s="478"/>
      <c r="J132" s="478"/>
      <c r="K132" s="478"/>
      <c r="L132" s="478"/>
      <c r="M132" s="478"/>
      <c r="N132" s="478"/>
      <c r="O132" s="478"/>
      <c r="P132" s="478"/>
      <c r="Q132" s="453" t="str">
        <f t="shared" si="23"/>
        <v/>
      </c>
      <c r="S132" s="391"/>
      <c r="T132" s="732"/>
    </row>
    <row r="133" spans="1:32" s="410" customFormat="1" ht="27.95" customHeight="1">
      <c r="A133" s="604"/>
      <c r="B133" s="602"/>
      <c r="C133" s="601"/>
      <c r="D133" s="606"/>
      <c r="E133" s="606"/>
      <c r="F133" s="603"/>
      <c r="G133" s="603"/>
      <c r="H133" s="603"/>
      <c r="I133" s="603"/>
      <c r="J133" s="603"/>
      <c r="K133" s="603"/>
      <c r="L133" s="603"/>
      <c r="M133" s="603"/>
      <c r="N133" s="603"/>
      <c r="O133" s="603"/>
      <c r="P133" s="603"/>
      <c r="Q133" s="453" t="str">
        <f t="shared" si="23"/>
        <v/>
      </c>
      <c r="R133" s="401"/>
      <c r="S133" s="391"/>
      <c r="T133" s="732"/>
      <c r="U133" s="391"/>
      <c r="V133" s="391"/>
      <c r="W133" s="391"/>
      <c r="X133" s="391"/>
      <c r="Y133" s="402"/>
      <c r="Z133" s="384">
        <v>0</v>
      </c>
      <c r="AA133" s="384">
        <v>0</v>
      </c>
      <c r="AB133" s="384"/>
      <c r="AC133" s="384"/>
      <c r="AD133" s="384"/>
      <c r="AE133" s="384"/>
      <c r="AF133" s="384"/>
    </row>
    <row r="134" spans="1:32" s="410" customFormat="1" ht="27.95" customHeight="1">
      <c r="A134" s="604"/>
      <c r="B134" s="602"/>
      <c r="C134" s="601"/>
      <c r="D134" s="606"/>
      <c r="E134" s="606"/>
      <c r="F134" s="603"/>
      <c r="G134" s="603"/>
      <c r="H134" s="603"/>
      <c r="I134" s="603"/>
      <c r="J134" s="603"/>
      <c r="K134" s="603"/>
      <c r="L134" s="603"/>
      <c r="M134" s="603"/>
      <c r="N134" s="603"/>
      <c r="O134" s="603"/>
      <c r="P134" s="603"/>
      <c r="Q134" s="453" t="str">
        <f t="shared" si="23"/>
        <v/>
      </c>
      <c r="R134" s="401"/>
      <c r="S134" s="391"/>
      <c r="T134" s="732"/>
      <c r="U134" s="391"/>
      <c r="V134" s="391"/>
      <c r="W134" s="391"/>
      <c r="X134" s="391"/>
      <c r="Y134" s="402"/>
      <c r="Z134" s="384">
        <v>0</v>
      </c>
      <c r="AA134" s="384">
        <v>0</v>
      </c>
      <c r="AB134" s="384"/>
      <c r="AC134" s="384"/>
      <c r="AD134" s="384"/>
      <c r="AE134" s="384"/>
      <c r="AF134" s="384"/>
    </row>
    <row r="135" spans="1:32" s="410" customFormat="1" ht="27.95" customHeight="1">
      <c r="A135" s="604"/>
      <c r="B135" s="602"/>
      <c r="C135" s="601"/>
      <c r="D135" s="606"/>
      <c r="E135" s="606"/>
      <c r="F135" s="603"/>
      <c r="G135" s="603"/>
      <c r="H135" s="603"/>
      <c r="I135" s="603"/>
      <c r="J135" s="603"/>
      <c r="K135" s="603"/>
      <c r="L135" s="603"/>
      <c r="M135" s="603"/>
      <c r="N135" s="603"/>
      <c r="O135" s="603"/>
      <c r="P135" s="603"/>
      <c r="Q135" s="453" t="str">
        <f t="shared" ref="Q135:Q153" si="32">CONCATENATE(C135,F135)</f>
        <v/>
      </c>
      <c r="R135" s="401"/>
      <c r="S135" s="391"/>
      <c r="T135" s="732"/>
      <c r="U135" s="391"/>
      <c r="V135" s="391"/>
      <c r="W135" s="391"/>
      <c r="X135" s="391"/>
      <c r="Y135" s="402"/>
      <c r="Z135" s="384">
        <v>0</v>
      </c>
      <c r="AA135" s="384">
        <v>0</v>
      </c>
      <c r="AB135" s="384"/>
      <c r="AC135" s="384"/>
      <c r="AD135" s="384"/>
      <c r="AE135" s="384"/>
      <c r="AF135" s="384"/>
    </row>
    <row r="136" spans="1:32" ht="27.95" customHeight="1">
      <c r="A136" s="604"/>
      <c r="B136" s="602"/>
      <c r="C136" s="601"/>
      <c r="D136" s="606"/>
      <c r="E136" s="606"/>
      <c r="F136" s="603"/>
      <c r="G136" s="603"/>
      <c r="H136" s="603"/>
      <c r="I136" s="603"/>
      <c r="J136" s="603"/>
      <c r="K136" s="603"/>
      <c r="L136" s="603"/>
      <c r="M136" s="603"/>
      <c r="N136" s="603"/>
      <c r="O136" s="603"/>
      <c r="P136" s="603"/>
      <c r="Q136" s="453" t="str">
        <f t="shared" si="32"/>
        <v/>
      </c>
      <c r="R136" s="401"/>
      <c r="S136" s="391"/>
      <c r="T136" s="732"/>
      <c r="U136" s="391"/>
      <c r="V136" s="391"/>
      <c r="W136" s="391"/>
      <c r="X136" s="391"/>
      <c r="Y136" s="411"/>
      <c r="Z136" s="391">
        <v>0</v>
      </c>
      <c r="AA136" s="391">
        <v>0</v>
      </c>
      <c r="AB136" s="391"/>
    </row>
    <row r="137" spans="1:32" ht="27.95" customHeight="1">
      <c r="A137" s="604"/>
      <c r="B137" s="602"/>
      <c r="C137" s="601"/>
      <c r="D137" s="606"/>
      <c r="E137" s="606"/>
      <c r="F137" s="603"/>
      <c r="G137" s="603"/>
      <c r="H137" s="603"/>
      <c r="I137" s="603"/>
      <c r="J137" s="603"/>
      <c r="K137" s="603"/>
      <c r="L137" s="603"/>
      <c r="M137" s="603"/>
      <c r="N137" s="603"/>
      <c r="O137" s="603"/>
      <c r="P137" s="603"/>
      <c r="Q137" s="453" t="str">
        <f t="shared" si="32"/>
        <v/>
      </c>
      <c r="R137" s="391"/>
      <c r="S137" s="391"/>
      <c r="T137" s="732"/>
      <c r="U137" s="391"/>
      <c r="V137" s="391"/>
      <c r="W137" s="391"/>
      <c r="X137" s="391"/>
      <c r="Y137" s="391"/>
      <c r="Z137" s="384">
        <v>0</v>
      </c>
      <c r="AA137" s="384">
        <v>0</v>
      </c>
    </row>
    <row r="138" spans="1:32" ht="27.95" customHeight="1">
      <c r="A138" s="604"/>
      <c r="B138" s="602"/>
      <c r="C138" s="601"/>
      <c r="D138" s="606"/>
      <c r="E138" s="606"/>
      <c r="F138" s="603"/>
      <c r="G138" s="603"/>
      <c r="H138" s="603"/>
      <c r="I138" s="603"/>
      <c r="J138" s="603"/>
      <c r="K138" s="603"/>
      <c r="L138" s="603"/>
      <c r="M138" s="603"/>
      <c r="N138" s="603"/>
      <c r="O138" s="603"/>
      <c r="P138" s="603"/>
      <c r="Q138" s="453" t="str">
        <f t="shared" si="32"/>
        <v/>
      </c>
      <c r="R138" s="413"/>
      <c r="S138" s="391"/>
      <c r="T138" s="732"/>
      <c r="U138" s="413"/>
      <c r="V138" s="413"/>
      <c r="W138" s="413"/>
      <c r="X138" s="413"/>
      <c r="Y138" s="413"/>
      <c r="Z138" s="414">
        <v>0</v>
      </c>
      <c r="AA138" s="414">
        <v>0</v>
      </c>
      <c r="AB138" s="414"/>
      <c r="AC138" s="414"/>
      <c r="AD138" s="414"/>
      <c r="AE138" s="414"/>
      <c r="AF138" s="414"/>
    </row>
    <row r="139" spans="1:32" ht="27.95" customHeight="1">
      <c r="A139" s="604"/>
      <c r="B139" s="602"/>
      <c r="C139" s="601"/>
      <c r="D139" s="606"/>
      <c r="E139" s="606"/>
      <c r="F139" s="603"/>
      <c r="G139" s="603"/>
      <c r="H139" s="603"/>
      <c r="I139" s="603"/>
      <c r="J139" s="603"/>
      <c r="K139" s="603"/>
      <c r="L139" s="603"/>
      <c r="M139" s="603"/>
      <c r="N139" s="603"/>
      <c r="O139" s="603"/>
      <c r="P139" s="603"/>
      <c r="Q139" s="453" t="str">
        <f t="shared" si="32"/>
        <v/>
      </c>
      <c r="R139" s="391"/>
      <c r="S139" s="391"/>
      <c r="T139" s="732"/>
      <c r="U139" s="391"/>
      <c r="V139" s="391"/>
      <c r="W139" s="391"/>
      <c r="X139" s="391"/>
      <c r="Y139" s="391"/>
    </row>
    <row r="140" spans="1:32" ht="27.95" customHeight="1">
      <c r="A140" s="604"/>
      <c r="B140" s="602"/>
      <c r="C140" s="601"/>
      <c r="D140" s="606"/>
      <c r="E140" s="606"/>
      <c r="F140" s="603"/>
      <c r="G140" s="603"/>
      <c r="H140" s="603"/>
      <c r="I140" s="603"/>
      <c r="J140" s="603"/>
      <c r="K140" s="603"/>
      <c r="L140" s="603"/>
      <c r="M140" s="603"/>
      <c r="N140" s="603"/>
      <c r="O140" s="603"/>
      <c r="P140" s="603"/>
      <c r="Q140" s="453" t="str">
        <f t="shared" si="32"/>
        <v/>
      </c>
      <c r="R140" s="391"/>
      <c r="S140" s="391"/>
      <c r="T140" s="732"/>
      <c r="U140" s="391"/>
      <c r="V140" s="391"/>
      <c r="W140" s="391"/>
      <c r="X140" s="391"/>
      <c r="Y140" s="391"/>
    </row>
    <row r="141" spans="1:32" ht="27.95" customHeight="1">
      <c r="A141" s="604"/>
      <c r="B141" s="602"/>
      <c r="C141" s="601"/>
      <c r="D141" s="606"/>
      <c r="E141" s="606"/>
      <c r="F141" s="603"/>
      <c r="G141" s="603"/>
      <c r="H141" s="603"/>
      <c r="I141" s="603"/>
      <c r="J141" s="603"/>
      <c r="K141" s="603"/>
      <c r="L141" s="603"/>
      <c r="M141" s="603"/>
      <c r="N141" s="603"/>
      <c r="O141" s="603"/>
      <c r="P141" s="603"/>
      <c r="Q141" s="453" t="str">
        <f t="shared" si="32"/>
        <v/>
      </c>
      <c r="R141" s="391"/>
      <c r="S141" s="391"/>
      <c r="T141" s="391"/>
      <c r="U141" s="391"/>
      <c r="V141" s="391"/>
      <c r="W141" s="391"/>
      <c r="X141" s="391"/>
      <c r="Y141" s="391"/>
    </row>
    <row r="142" spans="1:32" ht="27.95" customHeight="1">
      <c r="A142" s="604"/>
      <c r="B142" s="602"/>
      <c r="C142" s="601"/>
      <c r="D142" s="606"/>
      <c r="E142" s="606"/>
      <c r="F142" s="603"/>
      <c r="G142" s="603"/>
      <c r="H142" s="603"/>
      <c r="I142" s="603"/>
      <c r="J142" s="603"/>
      <c r="K142" s="603"/>
      <c r="L142" s="603"/>
      <c r="M142" s="603"/>
      <c r="N142" s="603"/>
      <c r="O142" s="603"/>
      <c r="P142" s="603"/>
      <c r="Q142" s="453" t="str">
        <f t="shared" si="32"/>
        <v/>
      </c>
      <c r="R142" s="391"/>
      <c r="S142" s="391"/>
      <c r="T142" s="391"/>
      <c r="U142" s="391"/>
      <c r="V142" s="391"/>
      <c r="W142" s="391"/>
      <c r="X142" s="391"/>
      <c r="Y142" s="391"/>
    </row>
    <row r="143" spans="1:32" ht="27.95" customHeight="1">
      <c r="A143" s="604"/>
      <c r="B143" s="602"/>
      <c r="C143" s="601"/>
      <c r="D143" s="606"/>
      <c r="E143" s="606"/>
      <c r="F143" s="603"/>
      <c r="G143" s="603"/>
      <c r="H143" s="603"/>
      <c r="I143" s="603"/>
      <c r="J143" s="603"/>
      <c r="K143" s="603"/>
      <c r="L143" s="603"/>
      <c r="M143" s="603"/>
      <c r="N143" s="603"/>
      <c r="O143" s="603"/>
      <c r="P143" s="603"/>
      <c r="Q143" s="453" t="str">
        <f t="shared" si="32"/>
        <v/>
      </c>
      <c r="R143" s="391"/>
      <c r="S143" s="391"/>
      <c r="T143" s="391"/>
      <c r="U143" s="391"/>
      <c r="V143" s="391"/>
      <c r="W143" s="391"/>
      <c r="X143" s="391"/>
      <c r="Y143" s="391"/>
    </row>
    <row r="144" spans="1:32" ht="27.95" customHeight="1">
      <c r="A144" s="604"/>
      <c r="B144" s="602"/>
      <c r="C144" s="601"/>
      <c r="D144" s="606"/>
      <c r="E144" s="606"/>
      <c r="F144" s="603"/>
      <c r="G144" s="603"/>
      <c r="H144" s="603"/>
      <c r="I144" s="603"/>
      <c r="J144" s="603"/>
      <c r="K144" s="603"/>
      <c r="L144" s="603"/>
      <c r="M144" s="603"/>
      <c r="N144" s="603"/>
      <c r="O144" s="603"/>
      <c r="P144" s="603"/>
      <c r="Q144" s="453" t="str">
        <f t="shared" si="32"/>
        <v/>
      </c>
      <c r="R144" s="391"/>
      <c r="S144" s="391"/>
      <c r="T144" s="391"/>
      <c r="U144" s="391"/>
      <c r="V144" s="391"/>
      <c r="W144" s="391"/>
      <c r="X144" s="391"/>
      <c r="Y144" s="391"/>
    </row>
    <row r="145" spans="1:32" ht="27.95" customHeight="1">
      <c r="A145" s="604"/>
      <c r="B145" s="602"/>
      <c r="C145" s="601"/>
      <c r="D145" s="606"/>
      <c r="E145" s="606"/>
      <c r="F145" s="603"/>
      <c r="G145" s="603"/>
      <c r="H145" s="603"/>
      <c r="I145" s="603"/>
      <c r="J145" s="603"/>
      <c r="K145" s="603"/>
      <c r="L145" s="603"/>
      <c r="M145" s="603"/>
      <c r="N145" s="603"/>
      <c r="O145" s="603"/>
      <c r="P145" s="603"/>
      <c r="Q145" s="453" t="str">
        <f t="shared" si="32"/>
        <v/>
      </c>
      <c r="R145" s="391"/>
      <c r="S145" s="391"/>
      <c r="T145" s="391"/>
      <c r="U145" s="391"/>
      <c r="V145" s="391"/>
      <c r="W145" s="391"/>
      <c r="X145" s="391"/>
      <c r="Y145" s="391"/>
    </row>
    <row r="146" spans="1:32" ht="27.95" customHeight="1">
      <c r="A146" s="604"/>
      <c r="B146" s="602"/>
      <c r="C146" s="601"/>
      <c r="D146" s="606"/>
      <c r="E146" s="606"/>
      <c r="F146" s="603"/>
      <c r="G146" s="603"/>
      <c r="H146" s="603"/>
      <c r="I146" s="603"/>
      <c r="J146" s="603"/>
      <c r="K146" s="603"/>
      <c r="L146" s="603"/>
      <c r="M146" s="603"/>
      <c r="N146" s="603"/>
      <c r="O146" s="603"/>
      <c r="P146" s="603"/>
      <c r="Q146" s="453" t="str">
        <f t="shared" si="32"/>
        <v/>
      </c>
      <c r="R146" s="391"/>
      <c r="S146" s="391"/>
      <c r="T146" s="391"/>
      <c r="U146" s="391"/>
      <c r="V146" s="391"/>
      <c r="W146" s="391"/>
      <c r="X146" s="391"/>
      <c r="Y146" s="391"/>
    </row>
    <row r="147" spans="1:32" ht="27.95" customHeight="1">
      <c r="A147" s="604"/>
      <c r="B147" s="602"/>
      <c r="C147" s="601"/>
      <c r="D147" s="606"/>
      <c r="E147" s="606"/>
      <c r="F147" s="603"/>
      <c r="G147" s="603"/>
      <c r="H147" s="603"/>
      <c r="I147" s="603"/>
      <c r="J147" s="603"/>
      <c r="K147" s="603"/>
      <c r="L147" s="603"/>
      <c r="M147" s="603"/>
      <c r="N147" s="603"/>
      <c r="O147" s="603"/>
      <c r="P147" s="603"/>
      <c r="Q147" s="453" t="str">
        <f t="shared" si="32"/>
        <v/>
      </c>
      <c r="R147" s="391"/>
      <c r="S147" s="391"/>
      <c r="T147" s="391"/>
      <c r="U147" s="391"/>
      <c r="V147" s="391"/>
      <c r="W147" s="391"/>
      <c r="X147" s="391"/>
      <c r="Y147" s="391"/>
    </row>
    <row r="148" spans="1:32" ht="27.95" customHeight="1">
      <c r="A148" s="604"/>
      <c r="B148" s="602"/>
      <c r="C148" s="601"/>
      <c r="D148" s="606"/>
      <c r="E148" s="606"/>
      <c r="F148" s="603"/>
      <c r="G148" s="603"/>
      <c r="H148" s="603"/>
      <c r="I148" s="603"/>
      <c r="J148" s="603"/>
      <c r="K148" s="603"/>
      <c r="L148" s="603"/>
      <c r="M148" s="603"/>
      <c r="N148" s="603"/>
      <c r="O148" s="603"/>
      <c r="P148" s="603"/>
      <c r="Q148" s="453" t="str">
        <f t="shared" si="32"/>
        <v/>
      </c>
      <c r="R148" s="391"/>
      <c r="S148" s="391"/>
      <c r="T148" s="391"/>
      <c r="U148" s="391"/>
      <c r="V148" s="391"/>
      <c r="W148" s="391"/>
      <c r="X148" s="391"/>
      <c r="Y148" s="391"/>
    </row>
    <row r="149" spans="1:32" ht="27.95" customHeight="1">
      <c r="A149" s="604"/>
      <c r="B149" s="602"/>
      <c r="C149" s="601"/>
      <c r="D149" s="606"/>
      <c r="E149" s="606"/>
      <c r="F149" s="603"/>
      <c r="G149" s="603"/>
      <c r="H149" s="603"/>
      <c r="I149" s="603"/>
      <c r="J149" s="603"/>
      <c r="K149" s="603"/>
      <c r="L149" s="603"/>
      <c r="M149" s="603"/>
      <c r="N149" s="603"/>
      <c r="O149" s="603"/>
      <c r="P149" s="603"/>
      <c r="Q149" s="453" t="str">
        <f t="shared" si="32"/>
        <v/>
      </c>
      <c r="R149" s="391"/>
      <c r="S149" s="391"/>
      <c r="T149" s="391"/>
      <c r="U149" s="391"/>
      <c r="V149" s="391"/>
      <c r="W149" s="391"/>
      <c r="X149" s="391"/>
      <c r="Y149" s="391"/>
    </row>
    <row r="150" spans="1:32" ht="27.95" customHeight="1">
      <c r="A150" s="604"/>
      <c r="B150" s="602"/>
      <c r="C150" s="601"/>
      <c r="D150" s="606"/>
      <c r="E150" s="606"/>
      <c r="F150" s="603"/>
      <c r="G150" s="603"/>
      <c r="H150" s="603"/>
      <c r="I150" s="603"/>
      <c r="J150" s="603"/>
      <c r="K150" s="603"/>
      <c r="L150" s="603"/>
      <c r="M150" s="603"/>
      <c r="N150" s="603"/>
      <c r="O150" s="603"/>
      <c r="P150" s="603"/>
      <c r="Q150" s="453" t="str">
        <f t="shared" si="32"/>
        <v/>
      </c>
      <c r="R150" s="391"/>
      <c r="S150" s="391"/>
      <c r="T150" s="391"/>
      <c r="U150" s="391"/>
      <c r="V150" s="391"/>
      <c r="W150" s="391"/>
      <c r="X150" s="391"/>
      <c r="Y150" s="391"/>
    </row>
    <row r="151" spans="1:32" ht="27.95" customHeight="1">
      <c r="A151" s="604"/>
      <c r="B151" s="602"/>
      <c r="C151" s="601"/>
      <c r="D151" s="606"/>
      <c r="E151" s="606"/>
      <c r="F151" s="603"/>
      <c r="G151" s="603"/>
      <c r="H151" s="603"/>
      <c r="I151" s="603"/>
      <c r="J151" s="603"/>
      <c r="K151" s="603"/>
      <c r="L151" s="603"/>
      <c r="M151" s="603"/>
      <c r="N151" s="603"/>
      <c r="O151" s="603"/>
      <c r="P151" s="603"/>
      <c r="Q151" s="453" t="str">
        <f t="shared" si="32"/>
        <v/>
      </c>
      <c r="R151" s="391"/>
      <c r="S151" s="391"/>
      <c r="T151" s="391"/>
      <c r="U151" s="391"/>
      <c r="V151" s="391"/>
      <c r="W151" s="391"/>
      <c r="X151" s="391"/>
      <c r="Y151" s="391"/>
    </row>
    <row r="152" spans="1:32" ht="27.95" customHeight="1">
      <c r="A152" s="604"/>
      <c r="B152" s="602"/>
      <c r="C152" s="601"/>
      <c r="D152" s="606"/>
      <c r="E152" s="606"/>
      <c r="F152" s="603"/>
      <c r="G152" s="603"/>
      <c r="H152" s="603"/>
      <c r="I152" s="603"/>
      <c r="J152" s="603"/>
      <c r="K152" s="603"/>
      <c r="L152" s="603"/>
      <c r="M152" s="603"/>
      <c r="N152" s="603"/>
      <c r="O152" s="603"/>
      <c r="P152" s="603"/>
      <c r="Q152" s="453" t="str">
        <f t="shared" si="32"/>
        <v/>
      </c>
      <c r="R152" s="401"/>
      <c r="S152" s="391"/>
      <c r="T152" s="391"/>
      <c r="U152" s="391"/>
      <c r="V152" s="391"/>
      <c r="W152" s="391"/>
      <c r="X152" s="391"/>
      <c r="Y152" s="402"/>
    </row>
    <row r="153" spans="1:32" ht="27.95" customHeight="1">
      <c r="A153" s="570"/>
      <c r="B153" s="571" t="s">
        <v>38</v>
      </c>
      <c r="C153" s="572"/>
      <c r="D153" s="595"/>
      <c r="E153" s="595">
        <f>SUM(E133:E152)</f>
        <v>0</v>
      </c>
      <c r="F153" s="478"/>
      <c r="G153" s="478"/>
      <c r="H153" s="478"/>
      <c r="I153" s="478"/>
      <c r="J153" s="478"/>
      <c r="K153" s="478"/>
      <c r="L153" s="478"/>
      <c r="M153" s="478"/>
      <c r="N153" s="478"/>
      <c r="O153" s="478"/>
      <c r="P153" s="478"/>
      <c r="Q153" s="453" t="str">
        <f t="shared" si="32"/>
        <v/>
      </c>
    </row>
    <row r="154" spans="1:32" ht="27" customHeight="1">
      <c r="A154" s="604"/>
      <c r="B154" s="602"/>
      <c r="C154" s="601"/>
      <c r="D154" s="606"/>
      <c r="E154" s="606"/>
      <c r="F154" s="603"/>
      <c r="G154" s="603"/>
      <c r="H154" s="603"/>
      <c r="I154" s="603"/>
      <c r="J154" s="603"/>
      <c r="K154" s="603"/>
      <c r="L154" s="603"/>
      <c r="M154" s="603"/>
      <c r="N154" s="603"/>
      <c r="O154" s="603"/>
      <c r="P154" s="603"/>
      <c r="Q154" s="453" t="str">
        <f t="shared" ref="Q154:Q198" si="33">CONCATENATE(C154,F154)</f>
        <v/>
      </c>
      <c r="R154" s="401"/>
      <c r="S154" s="391"/>
      <c r="T154" s="391"/>
      <c r="U154" s="391"/>
      <c r="V154" s="391"/>
      <c r="W154" s="391"/>
      <c r="X154" s="391"/>
      <c r="Y154" s="402"/>
    </row>
    <row r="155" spans="1:32" ht="27" customHeight="1">
      <c r="A155" s="604"/>
      <c r="B155" s="602"/>
      <c r="C155" s="601"/>
      <c r="D155" s="606"/>
      <c r="E155" s="606"/>
      <c r="F155" s="603"/>
      <c r="G155" s="603"/>
      <c r="H155" s="603"/>
      <c r="I155" s="603"/>
      <c r="J155" s="603"/>
      <c r="K155" s="603"/>
      <c r="L155" s="603"/>
      <c r="M155" s="603"/>
      <c r="N155" s="603"/>
      <c r="O155" s="603"/>
      <c r="P155" s="603"/>
      <c r="Q155" s="453" t="str">
        <f t="shared" si="33"/>
        <v/>
      </c>
      <c r="R155" s="401"/>
      <c r="S155" s="391"/>
      <c r="T155" s="391"/>
      <c r="U155" s="391"/>
      <c r="V155" s="391"/>
      <c r="W155" s="391"/>
      <c r="X155" s="391"/>
      <c r="Y155" s="402"/>
    </row>
    <row r="156" spans="1:32" ht="27" customHeight="1">
      <c r="A156" s="604"/>
      <c r="B156" s="602"/>
      <c r="C156" s="601"/>
      <c r="D156" s="606"/>
      <c r="E156" s="606"/>
      <c r="F156" s="603"/>
      <c r="G156" s="603"/>
      <c r="H156" s="603"/>
      <c r="I156" s="603"/>
      <c r="J156" s="603"/>
      <c r="K156" s="603"/>
      <c r="L156" s="603"/>
      <c r="M156" s="603"/>
      <c r="N156" s="603"/>
      <c r="O156" s="603"/>
      <c r="P156" s="603"/>
      <c r="Q156" s="453" t="str">
        <f t="shared" si="33"/>
        <v/>
      </c>
      <c r="R156" s="401"/>
      <c r="S156" s="391"/>
      <c r="T156" s="391"/>
      <c r="U156" s="391"/>
      <c r="V156" s="391"/>
      <c r="W156" s="391"/>
      <c r="X156" s="391"/>
      <c r="Y156" s="402"/>
    </row>
    <row r="157" spans="1:32" ht="27" customHeight="1">
      <c r="A157" s="604"/>
      <c r="B157" s="602"/>
      <c r="C157" s="601"/>
      <c r="D157" s="606"/>
      <c r="E157" s="606"/>
      <c r="F157" s="603"/>
      <c r="G157" s="603"/>
      <c r="H157" s="603"/>
      <c r="I157" s="603"/>
      <c r="J157" s="603"/>
      <c r="K157" s="603"/>
      <c r="L157" s="603"/>
      <c r="M157" s="603"/>
      <c r="N157" s="603"/>
      <c r="O157" s="603"/>
      <c r="P157" s="603"/>
      <c r="Q157" s="453" t="str">
        <f t="shared" si="33"/>
        <v/>
      </c>
      <c r="R157" s="391"/>
      <c r="S157" s="391"/>
      <c r="T157" s="391"/>
      <c r="U157" s="391"/>
      <c r="V157" s="391"/>
      <c r="W157" s="391"/>
      <c r="X157" s="391"/>
      <c r="Y157" s="411"/>
      <c r="Z157" s="391"/>
      <c r="AA157" s="391"/>
      <c r="AB157" s="391"/>
    </row>
    <row r="158" spans="1:32" ht="27" customHeight="1">
      <c r="A158" s="604"/>
      <c r="B158" s="602"/>
      <c r="C158" s="601"/>
      <c r="D158" s="606"/>
      <c r="E158" s="606"/>
      <c r="F158" s="603"/>
      <c r="G158" s="603"/>
      <c r="H158" s="603"/>
      <c r="I158" s="603"/>
      <c r="J158" s="603"/>
      <c r="K158" s="603"/>
      <c r="L158" s="603"/>
      <c r="M158" s="603"/>
      <c r="N158" s="603"/>
      <c r="O158" s="603"/>
      <c r="P158" s="603"/>
      <c r="Q158" s="453" t="str">
        <f t="shared" si="33"/>
        <v/>
      </c>
      <c r="R158" s="401"/>
      <c r="S158" s="391"/>
      <c r="T158" s="391"/>
      <c r="U158" s="391"/>
      <c r="V158" s="391"/>
      <c r="W158" s="391"/>
      <c r="X158" s="391"/>
      <c r="Y158" s="411"/>
      <c r="Z158" s="391"/>
      <c r="AA158" s="391"/>
      <c r="AB158" s="391"/>
    </row>
    <row r="159" spans="1:32" ht="27" customHeight="1">
      <c r="A159" s="604"/>
      <c r="B159" s="602"/>
      <c r="C159" s="601"/>
      <c r="D159" s="606"/>
      <c r="E159" s="606"/>
      <c r="F159" s="603"/>
      <c r="G159" s="603"/>
      <c r="H159" s="603"/>
      <c r="I159" s="603"/>
      <c r="J159" s="603"/>
      <c r="K159" s="603"/>
      <c r="L159" s="603"/>
      <c r="M159" s="603"/>
      <c r="N159" s="603"/>
      <c r="O159" s="603"/>
      <c r="P159" s="603"/>
      <c r="Q159" s="453" t="str">
        <f t="shared" si="33"/>
        <v/>
      </c>
      <c r="R159" s="413"/>
      <c r="S159" s="413"/>
      <c r="T159" s="413"/>
      <c r="U159" s="413"/>
      <c r="V159" s="413"/>
      <c r="W159" s="413"/>
      <c r="X159" s="413"/>
      <c r="Y159" s="413"/>
      <c r="Z159" s="414"/>
      <c r="AA159" s="414"/>
      <c r="AB159" s="414"/>
      <c r="AC159" s="414"/>
      <c r="AD159" s="414"/>
      <c r="AE159" s="414"/>
      <c r="AF159" s="414"/>
    </row>
    <row r="160" spans="1:32" ht="27" customHeight="1">
      <c r="A160" s="604"/>
      <c r="B160" s="602"/>
      <c r="C160" s="601"/>
      <c r="D160" s="606"/>
      <c r="E160" s="606"/>
      <c r="F160" s="603"/>
      <c r="G160" s="603"/>
      <c r="H160" s="603"/>
      <c r="I160" s="603"/>
      <c r="J160" s="603"/>
      <c r="K160" s="603"/>
      <c r="L160" s="603"/>
      <c r="M160" s="603"/>
      <c r="N160" s="603"/>
      <c r="O160" s="603"/>
      <c r="P160" s="603"/>
      <c r="Q160" s="453" t="str">
        <f t="shared" si="33"/>
        <v/>
      </c>
      <c r="R160" s="391"/>
      <c r="S160" s="391"/>
      <c r="T160" s="391"/>
      <c r="U160" s="391"/>
      <c r="V160" s="391"/>
      <c r="W160" s="391"/>
      <c r="X160" s="391"/>
      <c r="Y160" s="391"/>
    </row>
    <row r="161" spans="1:32" ht="27" customHeight="1">
      <c r="A161" s="604"/>
      <c r="B161" s="602"/>
      <c r="C161" s="601"/>
      <c r="D161" s="606"/>
      <c r="E161" s="606"/>
      <c r="F161" s="603"/>
      <c r="G161" s="603"/>
      <c r="H161" s="603"/>
      <c r="I161" s="603"/>
      <c r="J161" s="603"/>
      <c r="K161" s="603"/>
      <c r="L161" s="603"/>
      <c r="M161" s="603"/>
      <c r="N161" s="603"/>
      <c r="O161" s="603"/>
      <c r="P161" s="603"/>
      <c r="Q161" s="453" t="str">
        <f t="shared" si="33"/>
        <v/>
      </c>
      <c r="R161" s="391"/>
      <c r="S161" s="391"/>
      <c r="T161" s="391"/>
      <c r="U161" s="391"/>
      <c r="V161" s="391"/>
      <c r="W161" s="391"/>
      <c r="X161" s="391"/>
      <c r="Y161" s="391"/>
    </row>
    <row r="162" spans="1:32" ht="27" customHeight="1">
      <c r="A162" s="604"/>
      <c r="B162" s="602"/>
      <c r="C162" s="601"/>
      <c r="D162" s="606"/>
      <c r="E162" s="606"/>
      <c r="F162" s="603"/>
      <c r="G162" s="603"/>
      <c r="H162" s="603"/>
      <c r="I162" s="603"/>
      <c r="J162" s="603"/>
      <c r="K162" s="603"/>
      <c r="L162" s="603"/>
      <c r="M162" s="603"/>
      <c r="N162" s="603"/>
      <c r="O162" s="603"/>
      <c r="P162" s="603"/>
      <c r="Q162" s="453" t="str">
        <f t="shared" si="33"/>
        <v/>
      </c>
      <c r="R162" s="391"/>
      <c r="S162" s="391"/>
      <c r="T162" s="391"/>
      <c r="U162" s="391"/>
      <c r="V162" s="391"/>
      <c r="W162" s="391"/>
      <c r="X162" s="391"/>
      <c r="Y162" s="391"/>
    </row>
    <row r="163" spans="1:32" ht="27" customHeight="1">
      <c r="A163" s="604"/>
      <c r="B163" s="602"/>
      <c r="C163" s="601"/>
      <c r="D163" s="606"/>
      <c r="E163" s="606"/>
      <c r="F163" s="603"/>
      <c r="G163" s="603"/>
      <c r="H163" s="603"/>
      <c r="I163" s="603"/>
      <c r="J163" s="603"/>
      <c r="K163" s="603"/>
      <c r="L163" s="603"/>
      <c r="M163" s="603"/>
      <c r="N163" s="603"/>
      <c r="O163" s="603"/>
      <c r="P163" s="603"/>
      <c r="Q163" s="453" t="str">
        <f t="shared" si="33"/>
        <v/>
      </c>
      <c r="R163" s="391"/>
      <c r="S163" s="391"/>
      <c r="T163" s="391"/>
      <c r="U163" s="391"/>
      <c r="V163" s="391"/>
      <c r="W163" s="391"/>
      <c r="X163" s="391"/>
      <c r="Y163" s="391"/>
    </row>
    <row r="164" spans="1:32" ht="27" customHeight="1">
      <c r="A164" s="604"/>
      <c r="B164" s="602"/>
      <c r="C164" s="601"/>
      <c r="D164" s="606"/>
      <c r="E164" s="606"/>
      <c r="F164" s="603"/>
      <c r="G164" s="603"/>
      <c r="H164" s="603"/>
      <c r="I164" s="603"/>
      <c r="J164" s="603"/>
      <c r="K164" s="603"/>
      <c r="L164" s="603"/>
      <c r="M164" s="603"/>
      <c r="N164" s="603"/>
      <c r="O164" s="603"/>
      <c r="P164" s="603"/>
      <c r="Q164" s="453" t="str">
        <f t="shared" si="33"/>
        <v/>
      </c>
      <c r="R164" s="391"/>
      <c r="S164" s="391"/>
      <c r="T164" s="391"/>
      <c r="U164" s="391"/>
      <c r="V164" s="391"/>
      <c r="W164" s="391"/>
      <c r="X164" s="391"/>
      <c r="Y164" s="391"/>
    </row>
    <row r="165" spans="1:32" ht="27" customHeight="1">
      <c r="A165" s="604"/>
      <c r="B165" s="602"/>
      <c r="C165" s="601"/>
      <c r="D165" s="606"/>
      <c r="E165" s="606"/>
      <c r="F165" s="603"/>
      <c r="G165" s="603"/>
      <c r="H165" s="603"/>
      <c r="I165" s="603"/>
      <c r="J165" s="603"/>
      <c r="K165" s="603"/>
      <c r="L165" s="603"/>
      <c r="M165" s="603"/>
      <c r="N165" s="603"/>
      <c r="O165" s="603"/>
      <c r="P165" s="603"/>
      <c r="Q165" s="453" t="str">
        <f t="shared" si="33"/>
        <v/>
      </c>
      <c r="R165" s="391"/>
      <c r="S165" s="391"/>
      <c r="T165" s="391"/>
      <c r="U165" s="391"/>
      <c r="V165" s="391"/>
      <c r="W165" s="391"/>
      <c r="X165" s="391"/>
      <c r="Y165" s="391"/>
    </row>
    <row r="166" spans="1:32" ht="27" customHeight="1">
      <c r="A166" s="604"/>
      <c r="B166" s="602"/>
      <c r="C166" s="601"/>
      <c r="D166" s="606"/>
      <c r="E166" s="606"/>
      <c r="F166" s="603"/>
      <c r="G166" s="603"/>
      <c r="H166" s="603"/>
      <c r="I166" s="603"/>
      <c r="J166" s="603"/>
      <c r="K166" s="603"/>
      <c r="L166" s="603"/>
      <c r="M166" s="603"/>
      <c r="N166" s="603"/>
      <c r="O166" s="603"/>
      <c r="P166" s="603"/>
      <c r="Q166" s="453" t="str">
        <f t="shared" si="33"/>
        <v/>
      </c>
      <c r="R166" s="391"/>
      <c r="S166" s="391"/>
      <c r="T166" s="391"/>
      <c r="U166" s="391"/>
      <c r="V166" s="391"/>
      <c r="W166" s="391"/>
      <c r="X166" s="391"/>
      <c r="Y166" s="391"/>
    </row>
    <row r="167" spans="1:32" ht="27" customHeight="1">
      <c r="A167" s="604"/>
      <c r="B167" s="602"/>
      <c r="C167" s="601"/>
      <c r="D167" s="606"/>
      <c r="E167" s="606"/>
      <c r="F167" s="603"/>
      <c r="G167" s="603"/>
      <c r="H167" s="603"/>
      <c r="I167" s="603"/>
      <c r="J167" s="603"/>
      <c r="K167" s="603"/>
      <c r="L167" s="603"/>
      <c r="M167" s="603"/>
      <c r="N167" s="603"/>
      <c r="O167" s="603"/>
      <c r="P167" s="603"/>
      <c r="Q167" s="453" t="str">
        <f t="shared" si="33"/>
        <v/>
      </c>
      <c r="R167" s="391"/>
      <c r="S167" s="391"/>
      <c r="T167" s="391"/>
      <c r="U167" s="391"/>
      <c r="V167" s="391"/>
      <c r="W167" s="391"/>
      <c r="X167" s="391"/>
      <c r="Y167" s="391"/>
    </row>
    <row r="168" spans="1:32" ht="27" customHeight="1">
      <c r="A168" s="604"/>
      <c r="B168" s="602"/>
      <c r="C168" s="601"/>
      <c r="D168" s="606"/>
      <c r="E168" s="606"/>
      <c r="F168" s="603"/>
      <c r="G168" s="603"/>
      <c r="H168" s="603"/>
      <c r="I168" s="603"/>
      <c r="J168" s="603"/>
      <c r="K168" s="603"/>
      <c r="L168" s="603"/>
      <c r="M168" s="603"/>
      <c r="N168" s="603"/>
      <c r="O168" s="603"/>
      <c r="P168" s="603"/>
      <c r="Q168" s="453" t="str">
        <f t="shared" si="33"/>
        <v/>
      </c>
      <c r="R168" s="391"/>
      <c r="S168" s="391"/>
      <c r="T168" s="391"/>
      <c r="U168" s="391"/>
      <c r="V168" s="391"/>
      <c r="W168" s="391"/>
      <c r="X168" s="391"/>
      <c r="Y168" s="391"/>
    </row>
    <row r="169" spans="1:32" ht="27" customHeight="1">
      <c r="A169" s="604"/>
      <c r="B169" s="602"/>
      <c r="C169" s="601"/>
      <c r="D169" s="606"/>
      <c r="E169" s="606"/>
      <c r="F169" s="603"/>
      <c r="G169" s="603"/>
      <c r="H169" s="603"/>
      <c r="I169" s="603"/>
      <c r="J169" s="603"/>
      <c r="K169" s="603"/>
      <c r="L169" s="603"/>
      <c r="M169" s="603"/>
      <c r="N169" s="603"/>
      <c r="O169" s="603"/>
      <c r="P169" s="603"/>
      <c r="Q169" s="607" t="str">
        <f t="shared" si="33"/>
        <v/>
      </c>
      <c r="R169" s="391"/>
      <c r="S169" s="391"/>
      <c r="T169" s="391"/>
      <c r="U169" s="391"/>
      <c r="V169" s="391"/>
      <c r="W169" s="391"/>
      <c r="X169" s="391"/>
      <c r="Y169" s="391"/>
    </row>
    <row r="170" spans="1:32" ht="27" customHeight="1">
      <c r="A170" s="604"/>
      <c r="B170" s="602"/>
      <c r="C170" s="601"/>
      <c r="D170" s="606"/>
      <c r="E170" s="606"/>
      <c r="F170" s="603"/>
      <c r="G170" s="603"/>
      <c r="H170" s="603"/>
      <c r="I170" s="603"/>
      <c r="J170" s="603"/>
      <c r="K170" s="603"/>
      <c r="L170" s="603"/>
      <c r="M170" s="603"/>
      <c r="N170" s="603"/>
      <c r="O170" s="603"/>
      <c r="P170" s="603"/>
      <c r="Q170" s="453" t="str">
        <f t="shared" si="33"/>
        <v/>
      </c>
      <c r="R170" s="417"/>
      <c r="S170" s="417"/>
      <c r="T170" s="417"/>
      <c r="U170" s="417"/>
      <c r="V170" s="417"/>
      <c r="W170" s="417"/>
      <c r="X170" s="417"/>
      <c r="Y170" s="417"/>
      <c r="Z170" s="418"/>
      <c r="AA170" s="418"/>
      <c r="AB170" s="418"/>
      <c r="AC170" s="418"/>
      <c r="AD170" s="418"/>
      <c r="AE170" s="418"/>
      <c r="AF170" s="418"/>
    </row>
    <row r="171" spans="1:32" ht="27" customHeight="1">
      <c r="A171" s="604"/>
      <c r="B171" s="602"/>
      <c r="C171" s="601"/>
      <c r="D171" s="606"/>
      <c r="E171" s="606"/>
      <c r="F171" s="603"/>
      <c r="G171" s="603"/>
      <c r="H171" s="603"/>
      <c r="I171" s="603"/>
      <c r="J171" s="603"/>
      <c r="K171" s="603"/>
      <c r="L171" s="603"/>
      <c r="M171" s="603"/>
      <c r="N171" s="603"/>
      <c r="O171" s="603"/>
      <c r="P171" s="603"/>
      <c r="Q171" s="453" t="str">
        <f t="shared" si="33"/>
        <v/>
      </c>
      <c r="R171" s="391"/>
      <c r="S171" s="391"/>
      <c r="T171" s="391"/>
      <c r="U171" s="391"/>
      <c r="V171" s="391"/>
      <c r="W171" s="391"/>
      <c r="X171" s="391"/>
      <c r="Y171" s="391"/>
    </row>
    <row r="172" spans="1:32" ht="27" customHeight="1">
      <c r="A172" s="604"/>
      <c r="B172" s="602"/>
      <c r="C172" s="601"/>
      <c r="D172" s="606"/>
      <c r="E172" s="606"/>
      <c r="F172" s="603"/>
      <c r="G172" s="603"/>
      <c r="H172" s="603"/>
      <c r="I172" s="603"/>
      <c r="J172" s="603"/>
      <c r="K172" s="603"/>
      <c r="L172" s="603"/>
      <c r="M172" s="603"/>
      <c r="N172" s="603"/>
      <c r="O172" s="603"/>
      <c r="P172" s="603"/>
      <c r="Q172" s="453" t="str">
        <f t="shared" si="33"/>
        <v/>
      </c>
      <c r="R172" s="391"/>
      <c r="S172" s="391"/>
      <c r="T172" s="391"/>
      <c r="U172" s="391"/>
      <c r="V172" s="391"/>
      <c r="W172" s="391"/>
      <c r="X172" s="391"/>
      <c r="Y172" s="391"/>
    </row>
    <row r="173" spans="1:32" ht="27" customHeight="1">
      <c r="A173" s="604"/>
      <c r="B173" s="602"/>
      <c r="C173" s="601"/>
      <c r="D173" s="606"/>
      <c r="E173" s="606"/>
      <c r="F173" s="603"/>
      <c r="G173" s="603"/>
      <c r="H173" s="603"/>
      <c r="I173" s="603"/>
      <c r="J173" s="603"/>
      <c r="K173" s="603"/>
      <c r="L173" s="603"/>
      <c r="M173" s="603"/>
      <c r="N173" s="603"/>
      <c r="O173" s="603"/>
      <c r="P173" s="603"/>
      <c r="Q173" s="453" t="str">
        <f t="shared" si="33"/>
        <v/>
      </c>
      <c r="R173" s="391"/>
      <c r="S173" s="391"/>
      <c r="T173" s="391"/>
      <c r="U173" s="391"/>
      <c r="V173" s="391"/>
      <c r="W173" s="391"/>
      <c r="X173" s="391"/>
      <c r="Y173" s="391"/>
    </row>
    <row r="174" spans="1:32" ht="27" customHeight="1">
      <c r="A174" s="570"/>
      <c r="B174" s="571" t="s">
        <v>38</v>
      </c>
      <c r="C174" s="572"/>
      <c r="D174" s="595"/>
      <c r="E174" s="595">
        <f>SUM(E154:E173)</f>
        <v>0</v>
      </c>
      <c r="F174" s="478"/>
      <c r="G174" s="478"/>
      <c r="H174" s="478"/>
      <c r="I174" s="478"/>
      <c r="J174" s="478"/>
      <c r="K174" s="478"/>
      <c r="L174" s="478"/>
      <c r="M174" s="478"/>
      <c r="N174" s="478"/>
      <c r="O174" s="478"/>
      <c r="P174" s="478"/>
      <c r="Q174" s="453" t="str">
        <f t="shared" si="33"/>
        <v/>
      </c>
    </row>
    <row r="175" spans="1:32" ht="27" customHeight="1">
      <c r="A175" s="604"/>
      <c r="B175" s="602"/>
      <c r="C175" s="601"/>
      <c r="D175" s="606"/>
      <c r="E175" s="606"/>
      <c r="F175" s="603"/>
      <c r="G175" s="603"/>
      <c r="H175" s="603"/>
      <c r="I175" s="603"/>
      <c r="J175" s="603"/>
      <c r="K175" s="603"/>
      <c r="L175" s="603"/>
      <c r="M175" s="603"/>
      <c r="N175" s="603"/>
      <c r="O175" s="603"/>
      <c r="P175" s="603"/>
      <c r="Q175" s="453" t="str">
        <f t="shared" si="33"/>
        <v/>
      </c>
      <c r="R175" s="401"/>
      <c r="S175" s="391"/>
      <c r="T175" s="391"/>
      <c r="U175" s="391"/>
      <c r="V175" s="391"/>
      <c r="W175" s="391"/>
      <c r="X175" s="391"/>
      <c r="Y175" s="402"/>
    </row>
    <row r="176" spans="1:32" ht="27" customHeight="1">
      <c r="A176" s="604"/>
      <c r="B176" s="602"/>
      <c r="C176" s="601"/>
      <c r="D176" s="606"/>
      <c r="E176" s="606"/>
      <c r="F176" s="603"/>
      <c r="G176" s="603"/>
      <c r="H176" s="603"/>
      <c r="I176" s="603"/>
      <c r="J176" s="603"/>
      <c r="K176" s="603"/>
      <c r="L176" s="603"/>
      <c r="M176" s="603"/>
      <c r="N176" s="603"/>
      <c r="O176" s="603"/>
      <c r="P176" s="603"/>
      <c r="Q176" s="453" t="str">
        <f t="shared" si="33"/>
        <v/>
      </c>
      <c r="R176" s="401"/>
      <c r="S176" s="391"/>
      <c r="T176" s="391"/>
      <c r="U176" s="391"/>
      <c r="V176" s="391"/>
      <c r="W176" s="391"/>
      <c r="X176" s="391"/>
      <c r="Y176" s="402"/>
    </row>
    <row r="177" spans="1:25" ht="27" customHeight="1">
      <c r="A177" s="604"/>
      <c r="B177" s="602"/>
      <c r="C177" s="601"/>
      <c r="D177" s="606"/>
      <c r="E177" s="606"/>
      <c r="F177" s="603"/>
      <c r="G177" s="603"/>
      <c r="H177" s="603"/>
      <c r="I177" s="603"/>
      <c r="J177" s="603"/>
      <c r="K177" s="603"/>
      <c r="L177" s="603"/>
      <c r="M177" s="603"/>
      <c r="N177" s="603"/>
      <c r="O177" s="603"/>
      <c r="P177" s="603"/>
      <c r="Q177" s="453" t="str">
        <f t="shared" si="33"/>
        <v/>
      </c>
      <c r="R177" s="401"/>
      <c r="S177" s="391"/>
      <c r="T177" s="391"/>
      <c r="U177" s="391"/>
      <c r="V177" s="391"/>
      <c r="W177" s="391"/>
      <c r="X177" s="391"/>
      <c r="Y177" s="402"/>
    </row>
    <row r="178" spans="1:25" ht="27" customHeight="1">
      <c r="A178" s="604"/>
      <c r="B178" s="602"/>
      <c r="C178" s="601"/>
      <c r="D178" s="606"/>
      <c r="E178" s="606"/>
      <c r="F178" s="603"/>
      <c r="G178" s="603"/>
      <c r="H178" s="603"/>
      <c r="I178" s="603"/>
      <c r="J178" s="603"/>
      <c r="K178" s="603"/>
      <c r="L178" s="603"/>
      <c r="M178" s="603"/>
      <c r="N178" s="603"/>
      <c r="O178" s="603"/>
      <c r="P178" s="603"/>
      <c r="Q178" s="453" t="str">
        <f t="shared" si="33"/>
        <v/>
      </c>
    </row>
    <row r="179" spans="1:25" ht="27" customHeight="1">
      <c r="A179" s="604"/>
      <c r="B179" s="602"/>
      <c r="C179" s="601"/>
      <c r="D179" s="606"/>
      <c r="E179" s="606"/>
      <c r="F179" s="603"/>
      <c r="G179" s="603"/>
      <c r="H179" s="603"/>
      <c r="I179" s="603"/>
      <c r="J179" s="603"/>
      <c r="K179" s="603"/>
      <c r="L179" s="603"/>
      <c r="M179" s="603"/>
      <c r="N179" s="603"/>
      <c r="O179" s="603"/>
      <c r="P179" s="603"/>
      <c r="Q179" s="453" t="str">
        <f t="shared" si="33"/>
        <v/>
      </c>
    </row>
    <row r="180" spans="1:25" ht="27" customHeight="1">
      <c r="A180" s="604"/>
      <c r="B180" s="602"/>
      <c r="C180" s="601"/>
      <c r="D180" s="606"/>
      <c r="E180" s="606"/>
      <c r="F180" s="603"/>
      <c r="G180" s="603"/>
      <c r="H180" s="603"/>
      <c r="I180" s="603"/>
      <c r="J180" s="603"/>
      <c r="K180" s="603"/>
      <c r="L180" s="603"/>
      <c r="M180" s="603"/>
      <c r="N180" s="603"/>
      <c r="O180" s="603"/>
      <c r="P180" s="603"/>
      <c r="Q180" s="453" t="str">
        <f t="shared" si="33"/>
        <v/>
      </c>
    </row>
    <row r="181" spans="1:25" ht="27" customHeight="1">
      <c r="A181" s="604"/>
      <c r="B181" s="602"/>
      <c r="C181" s="601"/>
      <c r="D181" s="606"/>
      <c r="E181" s="606"/>
      <c r="F181" s="603"/>
      <c r="G181" s="603"/>
      <c r="H181" s="603"/>
      <c r="I181" s="603"/>
      <c r="J181" s="603"/>
      <c r="K181" s="603"/>
      <c r="L181" s="603"/>
      <c r="M181" s="603"/>
      <c r="N181" s="603"/>
      <c r="O181" s="603"/>
      <c r="P181" s="603"/>
      <c r="Q181" s="453" t="str">
        <f t="shared" si="33"/>
        <v/>
      </c>
    </row>
    <row r="182" spans="1:25" ht="27" customHeight="1">
      <c r="A182" s="604"/>
      <c r="B182" s="602"/>
      <c r="C182" s="601"/>
      <c r="D182" s="606"/>
      <c r="E182" s="606"/>
      <c r="F182" s="603"/>
      <c r="G182" s="603"/>
      <c r="H182" s="603"/>
      <c r="I182" s="603"/>
      <c r="J182" s="603"/>
      <c r="K182" s="603"/>
      <c r="L182" s="603"/>
      <c r="M182" s="603"/>
      <c r="N182" s="603"/>
      <c r="O182" s="603"/>
      <c r="P182" s="603"/>
      <c r="Q182" s="453" t="str">
        <f t="shared" si="33"/>
        <v/>
      </c>
    </row>
    <row r="183" spans="1:25" ht="27" customHeight="1">
      <c r="A183" s="604"/>
      <c r="B183" s="602"/>
      <c r="C183" s="601"/>
      <c r="D183" s="606"/>
      <c r="E183" s="606"/>
      <c r="F183" s="603"/>
      <c r="G183" s="603"/>
      <c r="H183" s="603"/>
      <c r="I183" s="603"/>
      <c r="J183" s="603"/>
      <c r="K183" s="603"/>
      <c r="L183" s="603"/>
      <c r="M183" s="603"/>
      <c r="N183" s="603"/>
      <c r="O183" s="603"/>
      <c r="P183" s="603"/>
      <c r="Q183" s="453" t="str">
        <f t="shared" si="33"/>
        <v/>
      </c>
    </row>
    <row r="184" spans="1:25" ht="27" customHeight="1">
      <c r="A184" s="604"/>
      <c r="B184" s="602"/>
      <c r="C184" s="601"/>
      <c r="D184" s="606"/>
      <c r="E184" s="606"/>
      <c r="F184" s="603"/>
      <c r="G184" s="603"/>
      <c r="H184" s="603"/>
      <c r="I184" s="603"/>
      <c r="J184" s="603"/>
      <c r="K184" s="603"/>
      <c r="L184" s="603"/>
      <c r="M184" s="603"/>
      <c r="N184" s="603"/>
      <c r="O184" s="603"/>
      <c r="P184" s="603"/>
      <c r="Q184" s="453" t="str">
        <f t="shared" si="33"/>
        <v/>
      </c>
    </row>
    <row r="185" spans="1:25" ht="27" customHeight="1">
      <c r="A185" s="604"/>
      <c r="B185" s="602"/>
      <c r="C185" s="601"/>
      <c r="D185" s="606"/>
      <c r="E185" s="606"/>
      <c r="F185" s="603"/>
      <c r="G185" s="603"/>
      <c r="H185" s="603"/>
      <c r="I185" s="603"/>
      <c r="J185" s="603"/>
      <c r="K185" s="603"/>
      <c r="L185" s="603"/>
      <c r="M185" s="603"/>
      <c r="N185" s="603"/>
      <c r="O185" s="603"/>
      <c r="P185" s="603"/>
      <c r="Q185" s="453" t="str">
        <f t="shared" si="33"/>
        <v/>
      </c>
    </row>
    <row r="186" spans="1:25" ht="27" customHeight="1">
      <c r="A186" s="604"/>
      <c r="B186" s="602"/>
      <c r="C186" s="601"/>
      <c r="D186" s="606"/>
      <c r="E186" s="606"/>
      <c r="F186" s="603"/>
      <c r="G186" s="603"/>
      <c r="H186" s="603"/>
      <c r="I186" s="603"/>
      <c r="J186" s="603"/>
      <c r="K186" s="603"/>
      <c r="L186" s="603"/>
      <c r="M186" s="603"/>
      <c r="N186" s="603"/>
      <c r="O186" s="603"/>
      <c r="P186" s="603"/>
      <c r="Q186" s="453" t="str">
        <f t="shared" si="33"/>
        <v/>
      </c>
    </row>
    <row r="187" spans="1:25" ht="27" customHeight="1">
      <c r="A187" s="604"/>
      <c r="B187" s="602"/>
      <c r="C187" s="601"/>
      <c r="D187" s="606"/>
      <c r="E187" s="606"/>
      <c r="F187" s="603"/>
      <c r="G187" s="603"/>
      <c r="H187" s="603"/>
      <c r="I187" s="603"/>
      <c r="J187" s="603"/>
      <c r="K187" s="603"/>
      <c r="L187" s="603"/>
      <c r="M187" s="603"/>
      <c r="N187" s="603"/>
      <c r="O187" s="603"/>
      <c r="P187" s="603"/>
      <c r="Q187" s="453" t="str">
        <f t="shared" si="33"/>
        <v/>
      </c>
    </row>
    <row r="188" spans="1:25" ht="27" customHeight="1">
      <c r="A188" s="604"/>
      <c r="B188" s="602"/>
      <c r="C188" s="601"/>
      <c r="D188" s="606"/>
      <c r="E188" s="606"/>
      <c r="F188" s="603"/>
      <c r="G188" s="603"/>
      <c r="H188" s="603"/>
      <c r="I188" s="603"/>
      <c r="J188" s="603"/>
      <c r="K188" s="603"/>
      <c r="L188" s="603"/>
      <c r="M188" s="603"/>
      <c r="N188" s="603"/>
      <c r="O188" s="603"/>
      <c r="P188" s="603"/>
      <c r="Q188" s="453" t="str">
        <f t="shared" si="33"/>
        <v/>
      </c>
    </row>
    <row r="189" spans="1:25" ht="27" customHeight="1">
      <c r="A189" s="604"/>
      <c r="B189" s="602"/>
      <c r="C189" s="601"/>
      <c r="D189" s="606"/>
      <c r="E189" s="606"/>
      <c r="F189" s="603"/>
      <c r="G189" s="603"/>
      <c r="H189" s="603"/>
      <c r="I189" s="603"/>
      <c r="J189" s="603"/>
      <c r="K189" s="603"/>
      <c r="L189" s="603"/>
      <c r="M189" s="603"/>
      <c r="N189" s="603"/>
      <c r="O189" s="603"/>
      <c r="P189" s="603"/>
      <c r="Q189" s="453" t="str">
        <f t="shared" si="33"/>
        <v/>
      </c>
    </row>
    <row r="190" spans="1:25" ht="27" customHeight="1">
      <c r="A190" s="604"/>
      <c r="B190" s="602"/>
      <c r="C190" s="601"/>
      <c r="D190" s="606"/>
      <c r="E190" s="606"/>
      <c r="F190" s="603"/>
      <c r="G190" s="603"/>
      <c r="H190" s="603"/>
      <c r="I190" s="603"/>
      <c r="J190" s="603"/>
      <c r="K190" s="603"/>
      <c r="L190" s="603"/>
      <c r="M190" s="603"/>
      <c r="N190" s="603"/>
      <c r="O190" s="603"/>
      <c r="P190" s="603"/>
      <c r="Q190" s="453" t="str">
        <f t="shared" si="33"/>
        <v/>
      </c>
    </row>
    <row r="191" spans="1:25" ht="27" customHeight="1">
      <c r="A191" s="604"/>
      <c r="B191" s="602"/>
      <c r="C191" s="601"/>
      <c r="D191" s="606"/>
      <c r="E191" s="606"/>
      <c r="F191" s="603"/>
      <c r="G191" s="603"/>
      <c r="H191" s="603"/>
      <c r="I191" s="603"/>
      <c r="J191" s="603"/>
      <c r="K191" s="603"/>
      <c r="L191" s="603"/>
      <c r="M191" s="603"/>
      <c r="N191" s="603"/>
      <c r="O191" s="603"/>
      <c r="P191" s="603"/>
      <c r="Q191" s="453" t="str">
        <f t="shared" si="33"/>
        <v/>
      </c>
    </row>
    <row r="192" spans="1:25" ht="27" customHeight="1">
      <c r="A192" s="604"/>
      <c r="B192" s="602"/>
      <c r="C192" s="601"/>
      <c r="D192" s="606"/>
      <c r="E192" s="606"/>
      <c r="F192" s="603"/>
      <c r="G192" s="603"/>
      <c r="H192" s="603"/>
      <c r="I192" s="603"/>
      <c r="J192" s="603"/>
      <c r="K192" s="603"/>
      <c r="L192" s="603"/>
      <c r="M192" s="603"/>
      <c r="N192" s="603"/>
      <c r="O192" s="603"/>
      <c r="P192" s="603"/>
      <c r="Q192" s="453" t="str">
        <f t="shared" si="33"/>
        <v/>
      </c>
    </row>
    <row r="193" spans="1:17" ht="27" customHeight="1">
      <c r="A193" s="604"/>
      <c r="B193" s="602"/>
      <c r="C193" s="601"/>
      <c r="D193" s="606"/>
      <c r="E193" s="606"/>
      <c r="F193" s="603"/>
      <c r="G193" s="603"/>
      <c r="H193" s="603"/>
      <c r="I193" s="603"/>
      <c r="J193" s="603"/>
      <c r="K193" s="603"/>
      <c r="L193" s="603"/>
      <c r="M193" s="603"/>
      <c r="N193" s="603"/>
      <c r="O193" s="603"/>
      <c r="P193" s="603"/>
      <c r="Q193" s="453" t="str">
        <f t="shared" si="33"/>
        <v/>
      </c>
    </row>
    <row r="194" spans="1:17" ht="27" customHeight="1">
      <c r="A194" s="604"/>
      <c r="B194" s="602"/>
      <c r="C194" s="601"/>
      <c r="D194" s="606"/>
      <c r="E194" s="606"/>
      <c r="F194" s="603"/>
      <c r="G194" s="603"/>
      <c r="H194" s="603"/>
      <c r="I194" s="603"/>
      <c r="J194" s="603"/>
      <c r="K194" s="603"/>
      <c r="L194" s="603"/>
      <c r="M194" s="603"/>
      <c r="N194" s="603"/>
      <c r="O194" s="603"/>
      <c r="P194" s="603"/>
      <c r="Q194" s="453" t="str">
        <f t="shared" si="33"/>
        <v/>
      </c>
    </row>
    <row r="195" spans="1:17" ht="27" customHeight="1">
      <c r="A195" s="570"/>
      <c r="B195" s="571" t="s">
        <v>38</v>
      </c>
      <c r="C195" s="572"/>
      <c r="D195" s="595"/>
      <c r="E195" s="595">
        <f>SUM(E175:E194)</f>
        <v>0</v>
      </c>
      <c r="F195" s="478"/>
      <c r="G195" s="478"/>
      <c r="H195" s="478"/>
      <c r="I195" s="478"/>
      <c r="J195" s="478"/>
      <c r="K195" s="478"/>
      <c r="L195" s="478"/>
      <c r="M195" s="478"/>
      <c r="N195" s="478"/>
      <c r="O195" s="478"/>
      <c r="P195" s="478"/>
      <c r="Q195" s="453" t="str">
        <f t="shared" si="33"/>
        <v/>
      </c>
    </row>
    <row r="196" spans="1:17" ht="27" customHeight="1">
      <c r="A196" s="500"/>
      <c r="B196" s="501"/>
      <c r="C196" s="501"/>
      <c r="D196" s="502"/>
      <c r="E196" s="502"/>
      <c r="F196" s="503"/>
      <c r="G196" s="503"/>
      <c r="H196" s="503"/>
      <c r="I196" s="503"/>
      <c r="J196" s="503"/>
      <c r="K196" s="738"/>
      <c r="L196" s="738"/>
      <c r="M196" s="738"/>
      <c r="N196" s="738"/>
      <c r="O196" s="738"/>
      <c r="P196" s="690"/>
      <c r="Q196" s="453" t="str">
        <f t="shared" si="33"/>
        <v/>
      </c>
    </row>
    <row r="197" spans="1:17" ht="27" customHeight="1">
      <c r="A197" s="505"/>
      <c r="B197" s="506"/>
      <c r="C197" s="506"/>
      <c r="D197" s="507"/>
      <c r="E197" s="507"/>
      <c r="F197" s="473"/>
      <c r="G197" s="473"/>
      <c r="H197" s="473"/>
      <c r="I197" s="473"/>
      <c r="J197" s="473"/>
      <c r="K197" s="739"/>
      <c r="L197" s="739"/>
      <c r="M197" s="739"/>
      <c r="N197" s="739"/>
      <c r="O197" s="739"/>
      <c r="P197" s="691"/>
      <c r="Q197" s="453" t="str">
        <f t="shared" si="33"/>
        <v/>
      </c>
    </row>
    <row r="198" spans="1:17" ht="27" customHeight="1">
      <c r="A198" s="505"/>
      <c r="B198" s="506"/>
      <c r="C198" s="506"/>
      <c r="D198" s="507"/>
      <c r="E198" s="507"/>
      <c r="F198" s="473"/>
      <c r="G198" s="473"/>
      <c r="H198" s="473"/>
      <c r="I198" s="473"/>
      <c r="J198" s="473"/>
      <c r="K198" s="739"/>
      <c r="L198" s="739"/>
      <c r="M198" s="739"/>
      <c r="N198" s="739"/>
      <c r="O198" s="739"/>
      <c r="P198" s="691"/>
      <c r="Q198" s="453" t="str">
        <f t="shared" si="33"/>
        <v/>
      </c>
    </row>
    <row r="199" spans="1:17" ht="27" customHeight="1">
      <c r="A199" s="505"/>
      <c r="B199" s="506"/>
      <c r="C199" s="506"/>
      <c r="D199" s="507"/>
      <c r="E199" s="507"/>
      <c r="F199" s="473"/>
      <c r="G199" s="473"/>
      <c r="H199" s="473"/>
      <c r="I199" s="473"/>
      <c r="J199" s="473"/>
      <c r="K199" s="739"/>
      <c r="L199" s="739"/>
      <c r="M199" s="739"/>
      <c r="N199" s="739"/>
      <c r="O199" s="739"/>
      <c r="P199" s="691"/>
      <c r="Q199" s="453" t="str">
        <f t="shared" ref="Q199:Q262" si="34">CONCATENATE(C199,F199)</f>
        <v/>
      </c>
    </row>
    <row r="200" spans="1:17" ht="27" customHeight="1">
      <c r="A200" s="505"/>
      <c r="B200" s="506"/>
      <c r="C200" s="506"/>
      <c r="D200" s="507"/>
      <c r="E200" s="507"/>
      <c r="F200" s="473"/>
      <c r="G200" s="473"/>
      <c r="H200" s="473"/>
      <c r="I200" s="473"/>
      <c r="J200" s="473"/>
      <c r="K200" s="739"/>
      <c r="L200" s="739"/>
      <c r="M200" s="739"/>
      <c r="N200" s="739"/>
      <c r="O200" s="739"/>
      <c r="P200" s="691"/>
      <c r="Q200" s="453" t="str">
        <f t="shared" si="34"/>
        <v/>
      </c>
    </row>
    <row r="201" spans="1:17" ht="27" customHeight="1">
      <c r="A201" s="505"/>
      <c r="B201" s="506"/>
      <c r="C201" s="506"/>
      <c r="D201" s="507"/>
      <c r="E201" s="507"/>
      <c r="F201" s="473"/>
      <c r="G201" s="473"/>
      <c r="H201" s="473"/>
      <c r="I201" s="473"/>
      <c r="J201" s="473"/>
      <c r="K201" s="739"/>
      <c r="L201" s="739"/>
      <c r="M201" s="739"/>
      <c r="N201" s="739"/>
      <c r="O201" s="739"/>
      <c r="P201" s="691"/>
      <c r="Q201" s="453" t="str">
        <f t="shared" si="34"/>
        <v/>
      </c>
    </row>
    <row r="202" spans="1:17" ht="27" customHeight="1">
      <c r="A202" s="505"/>
      <c r="B202" s="506"/>
      <c r="C202" s="506"/>
      <c r="D202" s="507"/>
      <c r="E202" s="507"/>
      <c r="F202" s="473"/>
      <c r="G202" s="473"/>
      <c r="H202" s="473"/>
      <c r="I202" s="473"/>
      <c r="J202" s="473"/>
      <c r="K202" s="739"/>
      <c r="L202" s="739"/>
      <c r="M202" s="739"/>
      <c r="N202" s="739"/>
      <c r="O202" s="739"/>
      <c r="P202" s="691"/>
      <c r="Q202" s="453" t="str">
        <f t="shared" si="34"/>
        <v/>
      </c>
    </row>
    <row r="203" spans="1:17" ht="27" customHeight="1">
      <c r="A203" s="505"/>
      <c r="B203" s="506"/>
      <c r="C203" s="506"/>
      <c r="D203" s="507"/>
      <c r="E203" s="507"/>
      <c r="F203" s="473"/>
      <c r="G203" s="473"/>
      <c r="H203" s="473"/>
      <c r="I203" s="473"/>
      <c r="J203" s="473"/>
      <c r="K203" s="739"/>
      <c r="L203" s="739"/>
      <c r="M203" s="739"/>
      <c r="N203" s="739"/>
      <c r="O203" s="739"/>
      <c r="P203" s="691"/>
      <c r="Q203" s="453" t="str">
        <f t="shared" si="34"/>
        <v/>
      </c>
    </row>
    <row r="204" spans="1:17" ht="27" customHeight="1">
      <c r="A204" s="505"/>
      <c r="B204" s="506"/>
      <c r="C204" s="506"/>
      <c r="D204" s="507"/>
      <c r="E204" s="507"/>
      <c r="F204" s="473"/>
      <c r="G204" s="473"/>
      <c r="H204" s="473"/>
      <c r="I204" s="473"/>
      <c r="J204" s="473"/>
      <c r="K204" s="739"/>
      <c r="L204" s="739"/>
      <c r="M204" s="739"/>
      <c r="N204" s="739"/>
      <c r="O204" s="739"/>
      <c r="P204" s="691"/>
      <c r="Q204" s="453" t="str">
        <f t="shared" si="34"/>
        <v/>
      </c>
    </row>
    <row r="205" spans="1:17" ht="27" customHeight="1">
      <c r="A205" s="505"/>
      <c r="B205" s="506"/>
      <c r="C205" s="506"/>
      <c r="D205" s="507"/>
      <c r="E205" s="507"/>
      <c r="F205" s="473"/>
      <c r="G205" s="473"/>
      <c r="H205" s="473"/>
      <c r="I205" s="473"/>
      <c r="J205" s="473"/>
      <c r="K205" s="739"/>
      <c r="L205" s="739"/>
      <c r="M205" s="739"/>
      <c r="N205" s="739"/>
      <c r="O205" s="739"/>
      <c r="P205" s="691"/>
      <c r="Q205" s="453" t="str">
        <f t="shared" si="34"/>
        <v/>
      </c>
    </row>
    <row r="206" spans="1:17" ht="27" customHeight="1">
      <c r="A206" s="505"/>
      <c r="B206" s="506"/>
      <c r="C206" s="506"/>
      <c r="D206" s="507"/>
      <c r="E206" s="507"/>
      <c r="F206" s="473"/>
      <c r="G206" s="473"/>
      <c r="H206" s="473"/>
      <c r="I206" s="473"/>
      <c r="J206" s="473"/>
      <c r="K206" s="739"/>
      <c r="L206" s="739"/>
      <c r="M206" s="739"/>
      <c r="N206" s="739"/>
      <c r="O206" s="739"/>
      <c r="P206" s="691"/>
      <c r="Q206" s="453" t="str">
        <f t="shared" si="34"/>
        <v/>
      </c>
    </row>
    <row r="207" spans="1:17" ht="27" customHeight="1">
      <c r="A207" s="505"/>
      <c r="B207" s="506"/>
      <c r="C207" s="506"/>
      <c r="D207" s="507"/>
      <c r="E207" s="507"/>
      <c r="F207" s="473"/>
      <c r="G207" s="473"/>
      <c r="H207" s="473"/>
      <c r="I207" s="473"/>
      <c r="J207" s="473"/>
      <c r="K207" s="739"/>
      <c r="L207" s="739"/>
      <c r="M207" s="739"/>
      <c r="N207" s="739"/>
      <c r="O207" s="739"/>
      <c r="P207" s="691"/>
      <c r="Q207" s="453" t="str">
        <f t="shared" si="34"/>
        <v/>
      </c>
    </row>
    <row r="208" spans="1:17" ht="27" customHeight="1">
      <c r="A208" s="505"/>
      <c r="B208" s="506"/>
      <c r="C208" s="506"/>
      <c r="D208" s="507"/>
      <c r="E208" s="507"/>
      <c r="F208" s="473"/>
      <c r="G208" s="473"/>
      <c r="H208" s="473"/>
      <c r="I208" s="473"/>
      <c r="J208" s="473"/>
      <c r="K208" s="739"/>
      <c r="L208" s="739"/>
      <c r="M208" s="739"/>
      <c r="N208" s="739"/>
      <c r="O208" s="739"/>
      <c r="P208" s="691"/>
      <c r="Q208" s="453" t="str">
        <f t="shared" si="34"/>
        <v/>
      </c>
    </row>
    <row r="209" spans="1:17" ht="27" customHeight="1">
      <c r="A209" s="505"/>
      <c r="B209" s="506"/>
      <c r="C209" s="506"/>
      <c r="D209" s="507"/>
      <c r="E209" s="507"/>
      <c r="F209" s="473"/>
      <c r="G209" s="473"/>
      <c r="H209" s="473"/>
      <c r="I209" s="473"/>
      <c r="J209" s="473"/>
      <c r="K209" s="739"/>
      <c r="L209" s="739"/>
      <c r="M209" s="739"/>
      <c r="N209" s="739"/>
      <c r="O209" s="739"/>
      <c r="P209" s="691"/>
      <c r="Q209" s="453" t="str">
        <f t="shared" si="34"/>
        <v/>
      </c>
    </row>
    <row r="210" spans="1:17" ht="27" customHeight="1">
      <c r="A210" s="505"/>
      <c r="B210" s="506"/>
      <c r="C210" s="506"/>
      <c r="D210" s="507"/>
      <c r="E210" s="507"/>
      <c r="F210" s="473"/>
      <c r="G210" s="473"/>
      <c r="H210" s="473"/>
      <c r="I210" s="473"/>
      <c r="J210" s="473"/>
      <c r="K210" s="739"/>
      <c r="L210" s="739"/>
      <c r="M210" s="739"/>
      <c r="N210" s="739"/>
      <c r="O210" s="739"/>
      <c r="P210" s="691"/>
      <c r="Q210" s="453" t="str">
        <f t="shared" si="34"/>
        <v/>
      </c>
    </row>
    <row r="211" spans="1:17" ht="27" customHeight="1">
      <c r="A211" s="505"/>
      <c r="B211" s="506"/>
      <c r="C211" s="506"/>
      <c r="D211" s="507"/>
      <c r="E211" s="507"/>
      <c r="F211" s="473"/>
      <c r="G211" s="473"/>
      <c r="H211" s="473"/>
      <c r="I211" s="473"/>
      <c r="J211" s="473"/>
      <c r="K211" s="739"/>
      <c r="L211" s="739"/>
      <c r="M211" s="739"/>
      <c r="N211" s="739"/>
      <c r="O211" s="739"/>
      <c r="P211" s="691"/>
      <c r="Q211" s="453" t="str">
        <f t="shared" si="34"/>
        <v/>
      </c>
    </row>
    <row r="212" spans="1:17" ht="27" customHeight="1">
      <c r="A212" s="505"/>
      <c r="B212" s="506"/>
      <c r="C212" s="506"/>
      <c r="D212" s="507"/>
      <c r="E212" s="507"/>
      <c r="F212" s="473"/>
      <c r="G212" s="473"/>
      <c r="H212" s="473"/>
      <c r="I212" s="473"/>
      <c r="J212" s="473"/>
      <c r="K212" s="739"/>
      <c r="L212" s="739"/>
      <c r="M212" s="739"/>
      <c r="N212" s="739"/>
      <c r="O212" s="739"/>
      <c r="P212" s="691"/>
      <c r="Q212" s="453" t="str">
        <f t="shared" si="34"/>
        <v/>
      </c>
    </row>
    <row r="213" spans="1:17" ht="27" customHeight="1">
      <c r="A213" s="505"/>
      <c r="B213" s="506"/>
      <c r="C213" s="506"/>
      <c r="D213" s="507"/>
      <c r="E213" s="507"/>
      <c r="F213" s="473"/>
      <c r="G213" s="473"/>
      <c r="H213" s="473"/>
      <c r="I213" s="473"/>
      <c r="J213" s="473"/>
      <c r="K213" s="739"/>
      <c r="L213" s="739"/>
      <c r="M213" s="739"/>
      <c r="N213" s="739"/>
      <c r="O213" s="739"/>
      <c r="P213" s="691"/>
      <c r="Q213" s="453" t="str">
        <f t="shared" si="34"/>
        <v/>
      </c>
    </row>
    <row r="214" spans="1:17" ht="27" customHeight="1">
      <c r="A214" s="505"/>
      <c r="B214" s="506"/>
      <c r="C214" s="506"/>
      <c r="D214" s="507"/>
      <c r="E214" s="507"/>
      <c r="F214" s="473"/>
      <c r="G214" s="473"/>
      <c r="H214" s="473"/>
      <c r="I214" s="473"/>
      <c r="J214" s="473"/>
      <c r="K214" s="739"/>
      <c r="L214" s="739"/>
      <c r="M214" s="739"/>
      <c r="N214" s="739"/>
      <c r="O214" s="739"/>
      <c r="P214" s="691"/>
      <c r="Q214" s="453" t="str">
        <f t="shared" si="34"/>
        <v/>
      </c>
    </row>
    <row r="215" spans="1:17" ht="27" customHeight="1">
      <c r="A215" s="505"/>
      <c r="B215" s="506"/>
      <c r="C215" s="506"/>
      <c r="D215" s="507"/>
      <c r="E215" s="507"/>
      <c r="F215" s="473"/>
      <c r="G215" s="473"/>
      <c r="H215" s="473"/>
      <c r="I215" s="473"/>
      <c r="J215" s="473"/>
      <c r="K215" s="739"/>
      <c r="L215" s="739"/>
      <c r="M215" s="739"/>
      <c r="N215" s="739"/>
      <c r="O215" s="739"/>
      <c r="P215" s="691"/>
      <c r="Q215" s="453" t="str">
        <f t="shared" si="34"/>
        <v/>
      </c>
    </row>
    <row r="216" spans="1:17" ht="27" customHeight="1">
      <c r="A216" s="497"/>
      <c r="B216" s="498"/>
      <c r="C216" s="499"/>
      <c r="D216" s="509"/>
      <c r="E216" s="509"/>
      <c r="F216" s="510"/>
      <c r="G216" s="510"/>
      <c r="H216" s="510"/>
      <c r="I216" s="510"/>
      <c r="J216" s="510"/>
      <c r="K216" s="740"/>
      <c r="L216" s="740"/>
      <c r="M216" s="740"/>
      <c r="N216" s="740"/>
      <c r="O216" s="740"/>
      <c r="P216" s="692"/>
      <c r="Q216" s="453" t="str">
        <f t="shared" si="34"/>
        <v/>
      </c>
    </row>
    <row r="217" spans="1:17" ht="27" customHeight="1">
      <c r="A217" s="500"/>
      <c r="B217" s="501"/>
      <c r="C217" s="501"/>
      <c r="D217" s="502"/>
      <c r="E217" s="502"/>
      <c r="F217" s="503"/>
      <c r="G217" s="503"/>
      <c r="H217" s="503"/>
      <c r="I217" s="503"/>
      <c r="J217" s="503"/>
      <c r="K217" s="738"/>
      <c r="L217" s="738"/>
      <c r="M217" s="738"/>
      <c r="N217" s="738"/>
      <c r="O217" s="738"/>
      <c r="P217" s="690"/>
      <c r="Q217" s="453" t="str">
        <f t="shared" si="34"/>
        <v/>
      </c>
    </row>
    <row r="218" spans="1:17" ht="27" customHeight="1">
      <c r="A218" s="505"/>
      <c r="B218" s="506"/>
      <c r="C218" s="506"/>
      <c r="D218" s="507"/>
      <c r="E218" s="507"/>
      <c r="F218" s="473"/>
      <c r="G218" s="473"/>
      <c r="H218" s="473"/>
      <c r="I218" s="473"/>
      <c r="J218" s="473"/>
      <c r="K218" s="739"/>
      <c r="L218" s="739"/>
      <c r="M218" s="739"/>
      <c r="N218" s="739"/>
      <c r="O218" s="739"/>
      <c r="P218" s="691"/>
      <c r="Q218" s="453" t="str">
        <f t="shared" si="34"/>
        <v/>
      </c>
    </row>
    <row r="219" spans="1:17" ht="27" customHeight="1">
      <c r="A219" s="505"/>
      <c r="B219" s="506"/>
      <c r="C219" s="506"/>
      <c r="D219" s="507"/>
      <c r="E219" s="507"/>
      <c r="F219" s="473"/>
      <c r="G219" s="473"/>
      <c r="H219" s="473"/>
      <c r="I219" s="473"/>
      <c r="J219" s="473"/>
      <c r="K219" s="739"/>
      <c r="L219" s="739"/>
      <c r="M219" s="739"/>
      <c r="N219" s="739"/>
      <c r="O219" s="739"/>
      <c r="P219" s="691"/>
      <c r="Q219" s="453" t="str">
        <f t="shared" si="34"/>
        <v/>
      </c>
    </row>
    <row r="220" spans="1:17" ht="27" customHeight="1">
      <c r="A220" s="505"/>
      <c r="B220" s="506"/>
      <c r="C220" s="506"/>
      <c r="D220" s="507"/>
      <c r="E220" s="507"/>
      <c r="F220" s="473"/>
      <c r="G220" s="473"/>
      <c r="H220" s="473"/>
      <c r="I220" s="473"/>
      <c r="J220" s="473"/>
      <c r="K220" s="739"/>
      <c r="L220" s="739"/>
      <c r="M220" s="739"/>
      <c r="N220" s="739"/>
      <c r="O220" s="739"/>
      <c r="P220" s="691"/>
      <c r="Q220" s="453" t="str">
        <f t="shared" si="34"/>
        <v/>
      </c>
    </row>
    <row r="221" spans="1:17" ht="27" customHeight="1">
      <c r="A221" s="505"/>
      <c r="B221" s="506"/>
      <c r="C221" s="506"/>
      <c r="D221" s="507"/>
      <c r="E221" s="507"/>
      <c r="F221" s="473"/>
      <c r="G221" s="473"/>
      <c r="H221" s="473"/>
      <c r="I221" s="473"/>
      <c r="J221" s="473"/>
      <c r="K221" s="739"/>
      <c r="L221" s="739"/>
      <c r="M221" s="739"/>
      <c r="N221" s="739"/>
      <c r="O221" s="739"/>
      <c r="P221" s="691"/>
      <c r="Q221" s="453" t="str">
        <f t="shared" si="34"/>
        <v/>
      </c>
    </row>
    <row r="222" spans="1:17" ht="27" customHeight="1">
      <c r="A222" s="505"/>
      <c r="B222" s="506"/>
      <c r="C222" s="506"/>
      <c r="D222" s="507"/>
      <c r="E222" s="507"/>
      <c r="F222" s="473"/>
      <c r="G222" s="473"/>
      <c r="H222" s="473"/>
      <c r="I222" s="473"/>
      <c r="J222" s="473"/>
      <c r="K222" s="739"/>
      <c r="L222" s="739"/>
      <c r="M222" s="739"/>
      <c r="N222" s="739"/>
      <c r="O222" s="739"/>
      <c r="P222" s="691"/>
      <c r="Q222" s="453" t="str">
        <f t="shared" si="34"/>
        <v/>
      </c>
    </row>
    <row r="223" spans="1:17" ht="27" customHeight="1">
      <c r="A223" s="505"/>
      <c r="B223" s="506"/>
      <c r="C223" s="506"/>
      <c r="D223" s="507"/>
      <c r="E223" s="507"/>
      <c r="F223" s="473"/>
      <c r="G223" s="473"/>
      <c r="H223" s="473"/>
      <c r="I223" s="473"/>
      <c r="J223" s="473"/>
      <c r="K223" s="739"/>
      <c r="L223" s="739"/>
      <c r="M223" s="739"/>
      <c r="N223" s="739"/>
      <c r="O223" s="739"/>
      <c r="P223" s="691"/>
      <c r="Q223" s="453" t="str">
        <f t="shared" si="34"/>
        <v/>
      </c>
    </row>
    <row r="224" spans="1:17" ht="27" customHeight="1">
      <c r="A224" s="505"/>
      <c r="B224" s="506"/>
      <c r="C224" s="506"/>
      <c r="D224" s="507"/>
      <c r="E224" s="507"/>
      <c r="F224" s="473"/>
      <c r="G224" s="473"/>
      <c r="H224" s="473"/>
      <c r="I224" s="473"/>
      <c r="J224" s="473"/>
      <c r="K224" s="739"/>
      <c r="L224" s="739"/>
      <c r="M224" s="739"/>
      <c r="N224" s="739"/>
      <c r="O224" s="739"/>
      <c r="P224" s="691"/>
      <c r="Q224" s="453" t="str">
        <f t="shared" si="34"/>
        <v/>
      </c>
    </row>
    <row r="225" spans="1:17" ht="27" customHeight="1">
      <c r="A225" s="505"/>
      <c r="B225" s="506"/>
      <c r="C225" s="506"/>
      <c r="D225" s="507"/>
      <c r="E225" s="507"/>
      <c r="F225" s="473"/>
      <c r="G225" s="473"/>
      <c r="H225" s="473"/>
      <c r="I225" s="473"/>
      <c r="J225" s="473"/>
      <c r="K225" s="739"/>
      <c r="L225" s="739"/>
      <c r="M225" s="739"/>
      <c r="N225" s="739"/>
      <c r="O225" s="739"/>
      <c r="P225" s="691"/>
      <c r="Q225" s="453" t="str">
        <f t="shared" si="34"/>
        <v/>
      </c>
    </row>
    <row r="226" spans="1:17" ht="27" customHeight="1">
      <c r="A226" s="505"/>
      <c r="B226" s="506"/>
      <c r="C226" s="506"/>
      <c r="D226" s="507"/>
      <c r="E226" s="507"/>
      <c r="F226" s="473"/>
      <c r="G226" s="473"/>
      <c r="H226" s="473"/>
      <c r="I226" s="473"/>
      <c r="J226" s="473"/>
      <c r="K226" s="739"/>
      <c r="L226" s="739"/>
      <c r="M226" s="739"/>
      <c r="N226" s="739"/>
      <c r="O226" s="739"/>
      <c r="P226" s="691"/>
      <c r="Q226" s="453" t="str">
        <f t="shared" si="34"/>
        <v/>
      </c>
    </row>
    <row r="227" spans="1:17" ht="27" customHeight="1">
      <c r="A227" s="505"/>
      <c r="B227" s="506"/>
      <c r="C227" s="506"/>
      <c r="D227" s="507"/>
      <c r="E227" s="507"/>
      <c r="F227" s="473"/>
      <c r="G227" s="473"/>
      <c r="H227" s="473"/>
      <c r="I227" s="473"/>
      <c r="J227" s="473"/>
      <c r="K227" s="739"/>
      <c r="L227" s="739"/>
      <c r="M227" s="739"/>
      <c r="N227" s="739"/>
      <c r="O227" s="739"/>
      <c r="P227" s="691"/>
      <c r="Q227" s="453" t="str">
        <f t="shared" si="34"/>
        <v/>
      </c>
    </row>
    <row r="228" spans="1:17" ht="27" customHeight="1">
      <c r="A228" s="505"/>
      <c r="B228" s="506"/>
      <c r="C228" s="506"/>
      <c r="D228" s="507"/>
      <c r="E228" s="507"/>
      <c r="F228" s="473"/>
      <c r="G228" s="473"/>
      <c r="H228" s="473"/>
      <c r="I228" s="473"/>
      <c r="J228" s="473"/>
      <c r="K228" s="739"/>
      <c r="L228" s="739"/>
      <c r="M228" s="739"/>
      <c r="N228" s="739"/>
      <c r="O228" s="739"/>
      <c r="P228" s="691"/>
      <c r="Q228" s="453" t="str">
        <f t="shared" si="34"/>
        <v/>
      </c>
    </row>
    <row r="229" spans="1:17" ht="27" customHeight="1">
      <c r="A229" s="505"/>
      <c r="B229" s="506"/>
      <c r="C229" s="506"/>
      <c r="D229" s="507"/>
      <c r="E229" s="507"/>
      <c r="F229" s="473"/>
      <c r="G229" s="473"/>
      <c r="H229" s="473"/>
      <c r="I229" s="473"/>
      <c r="J229" s="473"/>
      <c r="K229" s="739"/>
      <c r="L229" s="739"/>
      <c r="M229" s="739"/>
      <c r="N229" s="739"/>
      <c r="O229" s="739"/>
      <c r="P229" s="691"/>
      <c r="Q229" s="453" t="str">
        <f t="shared" si="34"/>
        <v/>
      </c>
    </row>
    <row r="230" spans="1:17" ht="27" customHeight="1">
      <c r="A230" s="505"/>
      <c r="B230" s="506"/>
      <c r="C230" s="506"/>
      <c r="D230" s="507"/>
      <c r="E230" s="507"/>
      <c r="F230" s="473"/>
      <c r="G230" s="473"/>
      <c r="H230" s="473"/>
      <c r="I230" s="473"/>
      <c r="J230" s="473"/>
      <c r="K230" s="739"/>
      <c r="L230" s="739"/>
      <c r="M230" s="739"/>
      <c r="N230" s="739"/>
      <c r="O230" s="739"/>
      <c r="P230" s="691"/>
      <c r="Q230" s="453" t="str">
        <f t="shared" si="34"/>
        <v/>
      </c>
    </row>
    <row r="231" spans="1:17" ht="27" customHeight="1">
      <c r="A231" s="505"/>
      <c r="B231" s="506"/>
      <c r="C231" s="506"/>
      <c r="D231" s="507"/>
      <c r="E231" s="507"/>
      <c r="F231" s="473"/>
      <c r="G231" s="473"/>
      <c r="H231" s="473"/>
      <c r="I231" s="473"/>
      <c r="J231" s="473"/>
      <c r="K231" s="739"/>
      <c r="L231" s="739"/>
      <c r="M231" s="739"/>
      <c r="N231" s="739"/>
      <c r="O231" s="739"/>
      <c r="P231" s="691"/>
      <c r="Q231" s="453" t="str">
        <f t="shared" si="34"/>
        <v/>
      </c>
    </row>
    <row r="232" spans="1:17" ht="27" customHeight="1">
      <c r="A232" s="505"/>
      <c r="B232" s="506"/>
      <c r="C232" s="506"/>
      <c r="D232" s="507"/>
      <c r="E232" s="507"/>
      <c r="F232" s="473"/>
      <c r="G232" s="473"/>
      <c r="H232" s="473"/>
      <c r="I232" s="473"/>
      <c r="J232" s="473"/>
      <c r="K232" s="739"/>
      <c r="L232" s="739"/>
      <c r="M232" s="739"/>
      <c r="N232" s="739"/>
      <c r="O232" s="739"/>
      <c r="P232" s="691"/>
      <c r="Q232" s="453" t="str">
        <f t="shared" si="34"/>
        <v/>
      </c>
    </row>
    <row r="233" spans="1:17" ht="27" customHeight="1">
      <c r="A233" s="505"/>
      <c r="B233" s="506"/>
      <c r="C233" s="506"/>
      <c r="D233" s="507"/>
      <c r="E233" s="507"/>
      <c r="F233" s="473"/>
      <c r="G233" s="473"/>
      <c r="H233" s="473"/>
      <c r="I233" s="473"/>
      <c r="J233" s="473"/>
      <c r="K233" s="739"/>
      <c r="L233" s="739"/>
      <c r="M233" s="739"/>
      <c r="N233" s="739"/>
      <c r="O233" s="739"/>
      <c r="P233" s="691"/>
      <c r="Q233" s="453" t="str">
        <f t="shared" si="34"/>
        <v/>
      </c>
    </row>
    <row r="234" spans="1:17" ht="27" customHeight="1">
      <c r="A234" s="505"/>
      <c r="B234" s="506"/>
      <c r="C234" s="506"/>
      <c r="D234" s="507"/>
      <c r="E234" s="507"/>
      <c r="F234" s="473"/>
      <c r="G234" s="473"/>
      <c r="H234" s="473"/>
      <c r="I234" s="473"/>
      <c r="J234" s="473"/>
      <c r="K234" s="739"/>
      <c r="L234" s="739"/>
      <c r="M234" s="739"/>
      <c r="N234" s="739"/>
      <c r="O234" s="739"/>
      <c r="P234" s="691"/>
      <c r="Q234" s="453" t="str">
        <f t="shared" si="34"/>
        <v/>
      </c>
    </row>
    <row r="235" spans="1:17" ht="27" customHeight="1">
      <c r="A235" s="505"/>
      <c r="B235" s="506"/>
      <c r="C235" s="506"/>
      <c r="D235" s="507"/>
      <c r="E235" s="507"/>
      <c r="F235" s="473"/>
      <c r="G235" s="473"/>
      <c r="H235" s="473"/>
      <c r="I235" s="473"/>
      <c r="J235" s="473"/>
      <c r="K235" s="739"/>
      <c r="L235" s="739"/>
      <c r="M235" s="739"/>
      <c r="N235" s="739"/>
      <c r="O235" s="739"/>
      <c r="P235" s="691"/>
      <c r="Q235" s="453" t="str">
        <f t="shared" si="34"/>
        <v/>
      </c>
    </row>
    <row r="236" spans="1:17" ht="27" customHeight="1">
      <c r="A236" s="505"/>
      <c r="B236" s="506"/>
      <c r="C236" s="506"/>
      <c r="D236" s="507"/>
      <c r="E236" s="507"/>
      <c r="F236" s="473"/>
      <c r="G236" s="473"/>
      <c r="H236" s="473"/>
      <c r="I236" s="473"/>
      <c r="J236" s="473"/>
      <c r="K236" s="739"/>
      <c r="L236" s="739"/>
      <c r="M236" s="739"/>
      <c r="N236" s="739"/>
      <c r="O236" s="739"/>
      <c r="P236" s="691"/>
      <c r="Q236" s="453" t="str">
        <f t="shared" si="34"/>
        <v/>
      </c>
    </row>
    <row r="237" spans="1:17" ht="27" customHeight="1">
      <c r="A237" s="497"/>
      <c r="B237" s="498"/>
      <c r="C237" s="499"/>
      <c r="D237" s="509"/>
      <c r="E237" s="509"/>
      <c r="F237" s="510"/>
      <c r="G237" s="510"/>
      <c r="H237" s="510"/>
      <c r="I237" s="510"/>
      <c r="J237" s="510"/>
      <c r="K237" s="740"/>
      <c r="L237" s="740"/>
      <c r="M237" s="740"/>
      <c r="N237" s="740"/>
      <c r="O237" s="740"/>
      <c r="P237" s="692"/>
      <c r="Q237" s="453" t="str">
        <f t="shared" si="34"/>
        <v/>
      </c>
    </row>
    <row r="238" spans="1:17" ht="27" customHeight="1">
      <c r="A238" s="500"/>
      <c r="B238" s="501"/>
      <c r="C238" s="501"/>
      <c r="D238" s="502"/>
      <c r="E238" s="502"/>
      <c r="F238" s="503"/>
      <c r="G238" s="503"/>
      <c r="H238" s="503"/>
      <c r="I238" s="503"/>
      <c r="J238" s="503"/>
      <c r="K238" s="738"/>
      <c r="L238" s="738"/>
      <c r="M238" s="738"/>
      <c r="N238" s="738"/>
      <c r="O238" s="738"/>
      <c r="P238" s="690"/>
      <c r="Q238" s="453" t="str">
        <f t="shared" si="34"/>
        <v/>
      </c>
    </row>
    <row r="239" spans="1:17" ht="27" customHeight="1">
      <c r="A239" s="505"/>
      <c r="B239" s="506"/>
      <c r="C239" s="506"/>
      <c r="D239" s="507"/>
      <c r="E239" s="507"/>
      <c r="F239" s="473"/>
      <c r="G239" s="473"/>
      <c r="H239" s="473"/>
      <c r="I239" s="473"/>
      <c r="J239" s="473"/>
      <c r="K239" s="739"/>
      <c r="L239" s="739"/>
      <c r="M239" s="739"/>
      <c r="N239" s="739"/>
      <c r="O239" s="739"/>
      <c r="P239" s="691"/>
      <c r="Q239" s="453" t="str">
        <f t="shared" si="34"/>
        <v/>
      </c>
    </row>
    <row r="240" spans="1:17" ht="27" customHeight="1">
      <c r="A240" s="505"/>
      <c r="B240" s="506"/>
      <c r="C240" s="506"/>
      <c r="D240" s="507"/>
      <c r="E240" s="507"/>
      <c r="F240" s="473"/>
      <c r="G240" s="473"/>
      <c r="H240" s="473"/>
      <c r="I240" s="473"/>
      <c r="J240" s="473"/>
      <c r="K240" s="739"/>
      <c r="L240" s="739"/>
      <c r="M240" s="739"/>
      <c r="N240" s="739"/>
      <c r="O240" s="739"/>
      <c r="P240" s="691"/>
      <c r="Q240" s="453" t="str">
        <f t="shared" si="34"/>
        <v/>
      </c>
    </row>
    <row r="241" spans="1:17" ht="27" customHeight="1">
      <c r="A241" s="505"/>
      <c r="B241" s="506"/>
      <c r="C241" s="506"/>
      <c r="D241" s="507"/>
      <c r="E241" s="507"/>
      <c r="F241" s="473"/>
      <c r="G241" s="473"/>
      <c r="H241" s="473"/>
      <c r="I241" s="473"/>
      <c r="J241" s="473"/>
      <c r="K241" s="739"/>
      <c r="L241" s="739"/>
      <c r="M241" s="739"/>
      <c r="N241" s="739"/>
      <c r="O241" s="739"/>
      <c r="P241" s="691"/>
      <c r="Q241" s="453" t="str">
        <f t="shared" si="34"/>
        <v/>
      </c>
    </row>
    <row r="242" spans="1:17" ht="27" customHeight="1">
      <c r="A242" s="505"/>
      <c r="B242" s="506"/>
      <c r="C242" s="506"/>
      <c r="D242" s="507"/>
      <c r="E242" s="507"/>
      <c r="F242" s="473"/>
      <c r="G242" s="473"/>
      <c r="H242" s="473"/>
      <c r="I242" s="473"/>
      <c r="J242" s="473"/>
      <c r="K242" s="739"/>
      <c r="L242" s="739"/>
      <c r="M242" s="739"/>
      <c r="N242" s="739"/>
      <c r="O242" s="739"/>
      <c r="P242" s="691"/>
      <c r="Q242" s="453" t="str">
        <f t="shared" si="34"/>
        <v/>
      </c>
    </row>
    <row r="243" spans="1:17" ht="27" customHeight="1">
      <c r="A243" s="505"/>
      <c r="B243" s="506"/>
      <c r="C243" s="506"/>
      <c r="D243" s="507"/>
      <c r="E243" s="507"/>
      <c r="F243" s="473"/>
      <c r="G243" s="473"/>
      <c r="H243" s="473"/>
      <c r="I243" s="473"/>
      <c r="J243" s="473"/>
      <c r="K243" s="739"/>
      <c r="L243" s="739"/>
      <c r="M243" s="739"/>
      <c r="N243" s="739"/>
      <c r="O243" s="739"/>
      <c r="P243" s="691"/>
      <c r="Q243" s="453" t="str">
        <f t="shared" si="34"/>
        <v/>
      </c>
    </row>
    <row r="244" spans="1:17" ht="27" customHeight="1">
      <c r="A244" s="505"/>
      <c r="B244" s="506"/>
      <c r="C244" s="506"/>
      <c r="D244" s="507"/>
      <c r="E244" s="507"/>
      <c r="F244" s="473"/>
      <c r="G244" s="473"/>
      <c r="H244" s="473"/>
      <c r="I244" s="473"/>
      <c r="J244" s="473"/>
      <c r="K244" s="739"/>
      <c r="L244" s="739"/>
      <c r="M244" s="739"/>
      <c r="N244" s="739"/>
      <c r="O244" s="739"/>
      <c r="P244" s="691"/>
      <c r="Q244" s="453" t="str">
        <f t="shared" si="34"/>
        <v/>
      </c>
    </row>
    <row r="245" spans="1:17" ht="27" customHeight="1">
      <c r="A245" s="505"/>
      <c r="B245" s="506"/>
      <c r="C245" s="506"/>
      <c r="D245" s="507"/>
      <c r="E245" s="507"/>
      <c r="F245" s="473"/>
      <c r="G245" s="473"/>
      <c r="H245" s="473"/>
      <c r="I245" s="473"/>
      <c r="J245" s="473"/>
      <c r="K245" s="739"/>
      <c r="L245" s="739"/>
      <c r="M245" s="739"/>
      <c r="N245" s="739"/>
      <c r="O245" s="739"/>
      <c r="P245" s="691"/>
      <c r="Q245" s="453" t="str">
        <f t="shared" si="34"/>
        <v/>
      </c>
    </row>
    <row r="246" spans="1:17" ht="27" customHeight="1">
      <c r="A246" s="505"/>
      <c r="B246" s="506"/>
      <c r="C246" s="506"/>
      <c r="D246" s="507"/>
      <c r="E246" s="507"/>
      <c r="F246" s="473"/>
      <c r="G246" s="473"/>
      <c r="H246" s="473"/>
      <c r="I246" s="473"/>
      <c r="J246" s="473"/>
      <c r="K246" s="739"/>
      <c r="L246" s="739"/>
      <c r="M246" s="739"/>
      <c r="N246" s="739"/>
      <c r="O246" s="739"/>
      <c r="P246" s="691"/>
      <c r="Q246" s="453" t="str">
        <f t="shared" si="34"/>
        <v/>
      </c>
    </row>
    <row r="247" spans="1:17" ht="27" customHeight="1">
      <c r="A247" s="505"/>
      <c r="B247" s="506"/>
      <c r="C247" s="506"/>
      <c r="D247" s="507"/>
      <c r="E247" s="507"/>
      <c r="F247" s="473"/>
      <c r="G247" s="473"/>
      <c r="H247" s="473"/>
      <c r="I247" s="473"/>
      <c r="J247" s="473"/>
      <c r="K247" s="739"/>
      <c r="L247" s="739"/>
      <c r="M247" s="739"/>
      <c r="N247" s="739"/>
      <c r="O247" s="739"/>
      <c r="P247" s="691"/>
      <c r="Q247" s="453" t="str">
        <f t="shared" si="34"/>
        <v/>
      </c>
    </row>
    <row r="248" spans="1:17" ht="27" customHeight="1">
      <c r="A248" s="505"/>
      <c r="B248" s="506"/>
      <c r="C248" s="506"/>
      <c r="D248" s="507"/>
      <c r="E248" s="507"/>
      <c r="F248" s="473"/>
      <c r="G248" s="473"/>
      <c r="H248" s="473"/>
      <c r="I248" s="473"/>
      <c r="J248" s="473"/>
      <c r="K248" s="739"/>
      <c r="L248" s="739"/>
      <c r="M248" s="739"/>
      <c r="N248" s="739"/>
      <c r="O248" s="739"/>
      <c r="P248" s="691"/>
      <c r="Q248" s="453" t="str">
        <f t="shared" si="34"/>
        <v/>
      </c>
    </row>
    <row r="249" spans="1:17" ht="27" customHeight="1">
      <c r="A249" s="505"/>
      <c r="B249" s="506"/>
      <c r="C249" s="506"/>
      <c r="D249" s="507"/>
      <c r="E249" s="507"/>
      <c r="F249" s="473"/>
      <c r="G249" s="473"/>
      <c r="H249" s="473"/>
      <c r="I249" s="473"/>
      <c r="J249" s="473"/>
      <c r="K249" s="739"/>
      <c r="L249" s="739"/>
      <c r="M249" s="739"/>
      <c r="N249" s="739"/>
      <c r="O249" s="739"/>
      <c r="P249" s="691"/>
      <c r="Q249" s="453" t="str">
        <f t="shared" si="34"/>
        <v/>
      </c>
    </row>
    <row r="250" spans="1:17" ht="27" customHeight="1">
      <c r="A250" s="505"/>
      <c r="B250" s="506"/>
      <c r="C250" s="506"/>
      <c r="D250" s="507"/>
      <c r="E250" s="507"/>
      <c r="F250" s="473"/>
      <c r="G250" s="473"/>
      <c r="H250" s="473"/>
      <c r="I250" s="473"/>
      <c r="J250" s="473"/>
      <c r="K250" s="739"/>
      <c r="L250" s="739"/>
      <c r="M250" s="739"/>
      <c r="N250" s="739"/>
      <c r="O250" s="739"/>
      <c r="P250" s="691"/>
      <c r="Q250" s="453" t="str">
        <f t="shared" si="34"/>
        <v/>
      </c>
    </row>
    <row r="251" spans="1:17" ht="27" customHeight="1">
      <c r="A251" s="505"/>
      <c r="B251" s="506"/>
      <c r="C251" s="506"/>
      <c r="D251" s="507"/>
      <c r="E251" s="507"/>
      <c r="F251" s="473"/>
      <c r="G251" s="473"/>
      <c r="H251" s="473"/>
      <c r="I251" s="473"/>
      <c r="J251" s="473"/>
      <c r="K251" s="739"/>
      <c r="L251" s="739"/>
      <c r="M251" s="739"/>
      <c r="N251" s="739"/>
      <c r="O251" s="739"/>
      <c r="P251" s="691"/>
      <c r="Q251" s="453" t="str">
        <f t="shared" si="34"/>
        <v/>
      </c>
    </row>
    <row r="252" spans="1:17" ht="27" customHeight="1">
      <c r="A252" s="505"/>
      <c r="B252" s="506"/>
      <c r="C252" s="506"/>
      <c r="D252" s="507"/>
      <c r="E252" s="507"/>
      <c r="F252" s="473"/>
      <c r="G252" s="473"/>
      <c r="H252" s="473"/>
      <c r="I252" s="473"/>
      <c r="J252" s="473"/>
      <c r="K252" s="739"/>
      <c r="L252" s="739"/>
      <c r="M252" s="739"/>
      <c r="N252" s="739"/>
      <c r="O252" s="739"/>
      <c r="P252" s="691"/>
      <c r="Q252" s="453" t="str">
        <f t="shared" si="34"/>
        <v/>
      </c>
    </row>
    <row r="253" spans="1:17" ht="27" customHeight="1">
      <c r="A253" s="505"/>
      <c r="B253" s="506"/>
      <c r="C253" s="506"/>
      <c r="D253" s="507"/>
      <c r="E253" s="507"/>
      <c r="F253" s="473"/>
      <c r="G253" s="473"/>
      <c r="H253" s="473"/>
      <c r="I253" s="473"/>
      <c r="J253" s="473"/>
      <c r="K253" s="739"/>
      <c r="L253" s="739"/>
      <c r="M253" s="739"/>
      <c r="N253" s="739"/>
      <c r="O253" s="739"/>
      <c r="P253" s="691"/>
      <c r="Q253" s="453" t="str">
        <f t="shared" si="34"/>
        <v/>
      </c>
    </row>
    <row r="254" spans="1:17" ht="27" customHeight="1">
      <c r="A254" s="505"/>
      <c r="B254" s="506"/>
      <c r="C254" s="506"/>
      <c r="D254" s="507"/>
      <c r="E254" s="507"/>
      <c r="F254" s="473"/>
      <c r="G254" s="473"/>
      <c r="H254" s="473"/>
      <c r="I254" s="473"/>
      <c r="J254" s="473"/>
      <c r="K254" s="739"/>
      <c r="L254" s="739"/>
      <c r="M254" s="739"/>
      <c r="N254" s="739"/>
      <c r="O254" s="739"/>
      <c r="P254" s="691"/>
      <c r="Q254" s="453" t="str">
        <f t="shared" si="34"/>
        <v/>
      </c>
    </row>
    <row r="255" spans="1:17" ht="27" customHeight="1">
      <c r="A255" s="505"/>
      <c r="B255" s="506"/>
      <c r="C255" s="506"/>
      <c r="D255" s="507"/>
      <c r="E255" s="507"/>
      <c r="F255" s="473"/>
      <c r="G255" s="473"/>
      <c r="H255" s="473"/>
      <c r="I255" s="473"/>
      <c r="J255" s="473"/>
      <c r="K255" s="739"/>
      <c r="L255" s="739"/>
      <c r="M255" s="739"/>
      <c r="N255" s="739"/>
      <c r="O255" s="739"/>
      <c r="P255" s="691"/>
      <c r="Q255" s="453" t="str">
        <f t="shared" si="34"/>
        <v/>
      </c>
    </row>
    <row r="256" spans="1:17" ht="27" customHeight="1">
      <c r="A256" s="505"/>
      <c r="B256" s="506"/>
      <c r="C256" s="506"/>
      <c r="D256" s="507"/>
      <c r="E256" s="507"/>
      <c r="F256" s="473"/>
      <c r="G256" s="473"/>
      <c r="H256" s="473"/>
      <c r="I256" s="473"/>
      <c r="J256" s="473"/>
      <c r="K256" s="739"/>
      <c r="L256" s="739"/>
      <c r="M256" s="739"/>
      <c r="N256" s="739"/>
      <c r="O256" s="739"/>
      <c r="P256" s="691"/>
      <c r="Q256" s="453" t="str">
        <f t="shared" si="34"/>
        <v/>
      </c>
    </row>
    <row r="257" spans="1:17" ht="27" customHeight="1">
      <c r="A257" s="505"/>
      <c r="B257" s="506"/>
      <c r="C257" s="506"/>
      <c r="D257" s="507"/>
      <c r="E257" s="507"/>
      <c r="F257" s="473"/>
      <c r="G257" s="473"/>
      <c r="H257" s="473"/>
      <c r="I257" s="473"/>
      <c r="J257" s="473"/>
      <c r="K257" s="739"/>
      <c r="L257" s="739"/>
      <c r="M257" s="739"/>
      <c r="N257" s="739"/>
      <c r="O257" s="739"/>
      <c r="P257" s="691"/>
      <c r="Q257" s="453" t="str">
        <f t="shared" si="34"/>
        <v/>
      </c>
    </row>
    <row r="258" spans="1:17" ht="27" customHeight="1">
      <c r="A258" s="497"/>
      <c r="B258" s="498"/>
      <c r="C258" s="499"/>
      <c r="D258" s="509"/>
      <c r="E258" s="509"/>
      <c r="F258" s="510"/>
      <c r="G258" s="510"/>
      <c r="H258" s="510"/>
      <c r="I258" s="510"/>
      <c r="J258" s="510"/>
      <c r="K258" s="740"/>
      <c r="L258" s="740"/>
      <c r="M258" s="740"/>
      <c r="N258" s="740"/>
      <c r="O258" s="740"/>
      <c r="P258" s="692"/>
      <c r="Q258" s="453" t="str">
        <f t="shared" si="34"/>
        <v/>
      </c>
    </row>
    <row r="259" spans="1:17" ht="27" customHeight="1">
      <c r="A259" s="500" t="str">
        <f>IF(ISBLANK(C259)," ",484-COUNTBLANK($C$7:C259))</f>
        <v xml:space="preserve"> </v>
      </c>
      <c r="B259" s="501"/>
      <c r="C259" s="501"/>
      <c r="D259" s="502"/>
      <c r="E259" s="502"/>
      <c r="F259" s="503"/>
      <c r="G259" s="503"/>
      <c r="H259" s="503"/>
      <c r="I259" s="503"/>
      <c r="J259" s="503"/>
      <c r="K259" s="738"/>
      <c r="L259" s="738"/>
      <c r="M259" s="738"/>
      <c r="N259" s="738"/>
      <c r="O259" s="738"/>
      <c r="P259" s="690"/>
      <c r="Q259" s="453" t="str">
        <f t="shared" si="34"/>
        <v/>
      </c>
    </row>
    <row r="260" spans="1:17" ht="27" customHeight="1">
      <c r="A260" s="505" t="str">
        <f>IF(ISBLANK(C260)," ",485-COUNTBLANK($C$7:C260))</f>
        <v xml:space="preserve"> </v>
      </c>
      <c r="B260" s="506"/>
      <c r="C260" s="506"/>
      <c r="D260" s="507"/>
      <c r="E260" s="507"/>
      <c r="F260" s="473"/>
      <c r="G260" s="473"/>
      <c r="H260" s="473"/>
      <c r="I260" s="473"/>
      <c r="J260" s="473"/>
      <c r="K260" s="739"/>
      <c r="L260" s="739"/>
      <c r="M260" s="739"/>
      <c r="N260" s="739"/>
      <c r="O260" s="739"/>
      <c r="P260" s="691"/>
      <c r="Q260" s="453" t="str">
        <f t="shared" si="34"/>
        <v/>
      </c>
    </row>
    <row r="261" spans="1:17" ht="27" customHeight="1">
      <c r="A261" s="505" t="str">
        <f>IF(ISBLANK(C261)," ",486-COUNTBLANK($C$7:C261))</f>
        <v xml:space="preserve"> </v>
      </c>
      <c r="B261" s="506"/>
      <c r="C261" s="506"/>
      <c r="D261" s="507"/>
      <c r="E261" s="507"/>
      <c r="F261" s="473"/>
      <c r="G261" s="473"/>
      <c r="H261" s="473"/>
      <c r="I261" s="473"/>
      <c r="J261" s="473"/>
      <c r="K261" s="739"/>
      <c r="L261" s="739"/>
      <c r="M261" s="739"/>
      <c r="N261" s="739"/>
      <c r="O261" s="739"/>
      <c r="P261" s="691"/>
      <c r="Q261" s="453" t="str">
        <f t="shared" si="34"/>
        <v/>
      </c>
    </row>
    <row r="262" spans="1:17" ht="27" customHeight="1">
      <c r="A262" s="505" t="str">
        <f>IF(ISBLANK(C262)," ",487-COUNTBLANK($C$7:C262))</f>
        <v xml:space="preserve"> </v>
      </c>
      <c r="B262" s="506"/>
      <c r="C262" s="506"/>
      <c r="D262" s="507"/>
      <c r="E262" s="507"/>
      <c r="F262" s="473"/>
      <c r="G262" s="473"/>
      <c r="H262" s="473"/>
      <c r="I262" s="473"/>
      <c r="J262" s="473"/>
      <c r="K262" s="739"/>
      <c r="L262" s="739"/>
      <c r="M262" s="739"/>
      <c r="N262" s="739"/>
      <c r="O262" s="739"/>
      <c r="P262" s="691"/>
      <c r="Q262" s="453" t="str">
        <f t="shared" si="34"/>
        <v/>
      </c>
    </row>
    <row r="263" spans="1:17" ht="27" customHeight="1">
      <c r="A263" s="505" t="str">
        <f>IF(ISBLANK(C263)," ",488-COUNTBLANK($C$7:C263))</f>
        <v xml:space="preserve"> </v>
      </c>
      <c r="B263" s="506"/>
      <c r="C263" s="506"/>
      <c r="D263" s="507"/>
      <c r="E263" s="507"/>
      <c r="F263" s="473"/>
      <c r="G263" s="473"/>
      <c r="H263" s="473"/>
      <c r="I263" s="473"/>
      <c r="J263" s="473"/>
      <c r="K263" s="739"/>
      <c r="L263" s="739"/>
      <c r="M263" s="739"/>
      <c r="N263" s="739"/>
      <c r="O263" s="739"/>
      <c r="P263" s="691"/>
      <c r="Q263" s="453" t="str">
        <f t="shared" ref="Q263:Q300" si="35">CONCATENATE(C263,F263)</f>
        <v/>
      </c>
    </row>
    <row r="264" spans="1:17" ht="27" customHeight="1">
      <c r="A264" s="505" t="str">
        <f>IF(ISBLANK(C264)," ",489-COUNTBLANK($C$7:C264))</f>
        <v xml:space="preserve"> </v>
      </c>
      <c r="B264" s="506"/>
      <c r="C264" s="506"/>
      <c r="D264" s="507"/>
      <c r="E264" s="507"/>
      <c r="F264" s="473"/>
      <c r="G264" s="473"/>
      <c r="H264" s="473"/>
      <c r="I264" s="473"/>
      <c r="J264" s="473"/>
      <c r="K264" s="739"/>
      <c r="L264" s="739"/>
      <c r="M264" s="739"/>
      <c r="N264" s="739"/>
      <c r="O264" s="739"/>
      <c r="P264" s="691"/>
      <c r="Q264" s="453" t="str">
        <f t="shared" si="35"/>
        <v/>
      </c>
    </row>
    <row r="265" spans="1:17" ht="27" customHeight="1">
      <c r="A265" s="505" t="str">
        <f>IF(ISBLANK(C265)," ",490-COUNTBLANK($C$7:C265))</f>
        <v xml:space="preserve"> </v>
      </c>
      <c r="B265" s="506"/>
      <c r="C265" s="506"/>
      <c r="D265" s="507"/>
      <c r="E265" s="507"/>
      <c r="F265" s="473"/>
      <c r="G265" s="473"/>
      <c r="H265" s="473"/>
      <c r="I265" s="473"/>
      <c r="J265" s="473"/>
      <c r="K265" s="739"/>
      <c r="L265" s="739"/>
      <c r="M265" s="739"/>
      <c r="N265" s="739"/>
      <c r="O265" s="739"/>
      <c r="P265" s="691"/>
      <c r="Q265" s="453" t="str">
        <f t="shared" si="35"/>
        <v/>
      </c>
    </row>
    <row r="266" spans="1:17" ht="27" customHeight="1">
      <c r="A266" s="505" t="str">
        <f>IF(ISBLANK(C266)," ",491-COUNTBLANK($C$7:C266))</f>
        <v xml:space="preserve"> </v>
      </c>
      <c r="B266" s="506"/>
      <c r="C266" s="506"/>
      <c r="D266" s="507"/>
      <c r="E266" s="507"/>
      <c r="F266" s="473"/>
      <c r="G266" s="473"/>
      <c r="H266" s="473"/>
      <c r="I266" s="473"/>
      <c r="J266" s="473"/>
      <c r="K266" s="739"/>
      <c r="L266" s="739"/>
      <c r="M266" s="739"/>
      <c r="N266" s="739"/>
      <c r="O266" s="739"/>
      <c r="P266" s="691"/>
      <c r="Q266" s="453" t="str">
        <f t="shared" si="35"/>
        <v/>
      </c>
    </row>
    <row r="267" spans="1:17" ht="27" customHeight="1">
      <c r="A267" s="505" t="str">
        <f>IF(ISBLANK(C267)," ",492-COUNTBLANK($C$7:C267))</f>
        <v xml:space="preserve"> </v>
      </c>
      <c r="B267" s="506"/>
      <c r="C267" s="506"/>
      <c r="D267" s="507"/>
      <c r="E267" s="507"/>
      <c r="F267" s="473"/>
      <c r="G267" s="473"/>
      <c r="H267" s="473"/>
      <c r="I267" s="473"/>
      <c r="J267" s="473"/>
      <c r="K267" s="739"/>
      <c r="L267" s="739"/>
      <c r="M267" s="739"/>
      <c r="N267" s="739"/>
      <c r="O267" s="739"/>
      <c r="P267" s="691"/>
      <c r="Q267" s="453" t="str">
        <f t="shared" si="35"/>
        <v/>
      </c>
    </row>
    <row r="268" spans="1:17" ht="27" customHeight="1">
      <c r="A268" s="505" t="str">
        <f>IF(ISBLANK(C268)," ",493-COUNTBLANK($C$7:C268))</f>
        <v xml:space="preserve"> </v>
      </c>
      <c r="B268" s="506"/>
      <c r="C268" s="506"/>
      <c r="D268" s="507"/>
      <c r="E268" s="507"/>
      <c r="F268" s="473"/>
      <c r="G268" s="473"/>
      <c r="H268" s="473"/>
      <c r="I268" s="473"/>
      <c r="J268" s="473"/>
      <c r="K268" s="739"/>
      <c r="L268" s="739"/>
      <c r="M268" s="739"/>
      <c r="N268" s="739"/>
      <c r="O268" s="739"/>
      <c r="P268" s="691"/>
      <c r="Q268" s="453" t="str">
        <f t="shared" si="35"/>
        <v/>
      </c>
    </row>
    <row r="269" spans="1:17" ht="27" customHeight="1">
      <c r="A269" s="505" t="str">
        <f>IF(ISBLANK(C269)," ",494-COUNTBLANK($C$7:C269))</f>
        <v xml:space="preserve"> </v>
      </c>
      <c r="B269" s="506"/>
      <c r="C269" s="506"/>
      <c r="D269" s="507"/>
      <c r="E269" s="507"/>
      <c r="F269" s="473"/>
      <c r="G269" s="473"/>
      <c r="H269" s="473"/>
      <c r="I269" s="473"/>
      <c r="J269" s="473"/>
      <c r="K269" s="739"/>
      <c r="L269" s="739"/>
      <c r="M269" s="739"/>
      <c r="N269" s="739"/>
      <c r="O269" s="739"/>
      <c r="P269" s="691"/>
      <c r="Q269" s="453" t="str">
        <f t="shared" si="35"/>
        <v/>
      </c>
    </row>
    <row r="270" spans="1:17" ht="27" customHeight="1">
      <c r="A270" s="505" t="str">
        <f>IF(ISBLANK(C270)," ",495-COUNTBLANK($C$7:C270))</f>
        <v xml:space="preserve"> </v>
      </c>
      <c r="B270" s="506"/>
      <c r="C270" s="506"/>
      <c r="D270" s="507"/>
      <c r="E270" s="507"/>
      <c r="F270" s="473"/>
      <c r="G270" s="473"/>
      <c r="H270" s="473"/>
      <c r="I270" s="473"/>
      <c r="J270" s="473"/>
      <c r="K270" s="739"/>
      <c r="L270" s="739"/>
      <c r="M270" s="739"/>
      <c r="N270" s="739"/>
      <c r="O270" s="739"/>
      <c r="P270" s="691"/>
      <c r="Q270" s="453" t="str">
        <f t="shared" si="35"/>
        <v/>
      </c>
    </row>
    <row r="271" spans="1:17" ht="27" customHeight="1">
      <c r="A271" s="505" t="str">
        <f>IF(ISBLANK(C271)," ",496-COUNTBLANK($C$7:C271))</f>
        <v xml:space="preserve"> </v>
      </c>
      <c r="B271" s="506"/>
      <c r="C271" s="506"/>
      <c r="D271" s="507"/>
      <c r="E271" s="507"/>
      <c r="F271" s="473"/>
      <c r="G271" s="473"/>
      <c r="H271" s="473"/>
      <c r="I271" s="473"/>
      <c r="J271" s="473"/>
      <c r="K271" s="739"/>
      <c r="L271" s="739"/>
      <c r="M271" s="739"/>
      <c r="N271" s="739"/>
      <c r="O271" s="739"/>
      <c r="P271" s="691"/>
      <c r="Q271" s="453" t="str">
        <f t="shared" si="35"/>
        <v/>
      </c>
    </row>
    <row r="272" spans="1:17" ht="27" customHeight="1">
      <c r="A272" s="505" t="str">
        <f>IF(ISBLANK(C272)," ",497-COUNTBLANK($C$7:C272))</f>
        <v xml:space="preserve"> </v>
      </c>
      <c r="B272" s="506"/>
      <c r="C272" s="506"/>
      <c r="D272" s="507"/>
      <c r="E272" s="507"/>
      <c r="F272" s="473"/>
      <c r="G272" s="473"/>
      <c r="H272" s="473"/>
      <c r="I272" s="473"/>
      <c r="J272" s="473"/>
      <c r="K272" s="739"/>
      <c r="L272" s="739"/>
      <c r="M272" s="739"/>
      <c r="N272" s="739"/>
      <c r="O272" s="739"/>
      <c r="P272" s="691"/>
      <c r="Q272" s="453" t="str">
        <f t="shared" si="35"/>
        <v/>
      </c>
    </row>
    <row r="273" spans="1:17" ht="27" customHeight="1">
      <c r="A273" s="505" t="str">
        <f>IF(ISBLANK(C273)," ",498-COUNTBLANK($C$7:C273))</f>
        <v xml:space="preserve"> </v>
      </c>
      <c r="B273" s="506"/>
      <c r="C273" s="506"/>
      <c r="D273" s="507"/>
      <c r="E273" s="507"/>
      <c r="F273" s="473"/>
      <c r="G273" s="473"/>
      <c r="H273" s="473"/>
      <c r="I273" s="473"/>
      <c r="J273" s="473"/>
      <c r="K273" s="739"/>
      <c r="L273" s="739"/>
      <c r="M273" s="739"/>
      <c r="N273" s="739"/>
      <c r="O273" s="739"/>
      <c r="P273" s="691"/>
      <c r="Q273" s="453" t="str">
        <f t="shared" si="35"/>
        <v/>
      </c>
    </row>
    <row r="274" spans="1:17" ht="27" customHeight="1">
      <c r="A274" s="505" t="str">
        <f>IF(ISBLANK(C274)," ",499-COUNTBLANK($C$7:C274))</f>
        <v xml:space="preserve"> </v>
      </c>
      <c r="B274" s="506"/>
      <c r="C274" s="506"/>
      <c r="D274" s="507"/>
      <c r="E274" s="507"/>
      <c r="F274" s="473"/>
      <c r="G274" s="473"/>
      <c r="H274" s="473"/>
      <c r="I274" s="473"/>
      <c r="J274" s="473"/>
      <c r="K274" s="739"/>
      <c r="L274" s="739"/>
      <c r="M274" s="739"/>
      <c r="N274" s="739"/>
      <c r="O274" s="739"/>
      <c r="P274" s="691"/>
      <c r="Q274" s="453" t="str">
        <f t="shared" si="35"/>
        <v/>
      </c>
    </row>
    <row r="275" spans="1:17" ht="27" customHeight="1">
      <c r="A275" s="505" t="str">
        <f>IF(ISBLANK(C275)," ",500-COUNTBLANK($C$7:C275))</f>
        <v xml:space="preserve"> </v>
      </c>
      <c r="B275" s="506"/>
      <c r="C275" s="506"/>
      <c r="D275" s="507"/>
      <c r="E275" s="507"/>
      <c r="F275" s="473"/>
      <c r="G275" s="473"/>
      <c r="H275" s="473"/>
      <c r="I275" s="473"/>
      <c r="J275" s="473"/>
      <c r="K275" s="739"/>
      <c r="L275" s="739"/>
      <c r="M275" s="739"/>
      <c r="N275" s="739"/>
      <c r="O275" s="739"/>
      <c r="P275" s="691"/>
      <c r="Q275" s="453" t="str">
        <f t="shared" si="35"/>
        <v/>
      </c>
    </row>
    <row r="276" spans="1:17" ht="27" customHeight="1">
      <c r="A276" s="505" t="str">
        <f>IF(ISBLANK(C276)," ",501-COUNTBLANK($C$7:C276))</f>
        <v xml:space="preserve"> </v>
      </c>
      <c r="B276" s="506"/>
      <c r="C276" s="506"/>
      <c r="D276" s="507"/>
      <c r="E276" s="507"/>
      <c r="F276" s="473"/>
      <c r="G276" s="473"/>
      <c r="H276" s="473"/>
      <c r="I276" s="473"/>
      <c r="J276" s="473"/>
      <c r="K276" s="739"/>
      <c r="L276" s="739"/>
      <c r="M276" s="739"/>
      <c r="N276" s="739"/>
      <c r="O276" s="739"/>
      <c r="P276" s="691"/>
      <c r="Q276" s="453" t="str">
        <f t="shared" si="35"/>
        <v/>
      </c>
    </row>
    <row r="277" spans="1:17" ht="27" customHeight="1">
      <c r="A277" s="505" t="str">
        <f>IF(ISBLANK(C277)," ",502-COUNTBLANK($C$7:C277))</f>
        <v xml:space="preserve"> </v>
      </c>
      <c r="B277" s="506"/>
      <c r="C277" s="506"/>
      <c r="D277" s="507"/>
      <c r="E277" s="507"/>
      <c r="F277" s="473"/>
      <c r="G277" s="473"/>
      <c r="H277" s="473"/>
      <c r="I277" s="473"/>
      <c r="J277" s="473"/>
      <c r="K277" s="739"/>
      <c r="L277" s="739"/>
      <c r="M277" s="739"/>
      <c r="N277" s="739"/>
      <c r="O277" s="739"/>
      <c r="P277" s="691"/>
      <c r="Q277" s="453" t="str">
        <f t="shared" si="35"/>
        <v/>
      </c>
    </row>
    <row r="278" spans="1:17" ht="27" customHeight="1">
      <c r="A278" s="505" t="str">
        <f>IF(ISBLANK(C278)," ",503-COUNTBLANK($C$7:C278))</f>
        <v xml:space="preserve"> </v>
      </c>
      <c r="B278" s="506"/>
      <c r="C278" s="506"/>
      <c r="D278" s="507"/>
      <c r="E278" s="507"/>
      <c r="F278" s="473"/>
      <c r="G278" s="473"/>
      <c r="H278" s="473"/>
      <c r="I278" s="473"/>
      <c r="J278" s="473"/>
      <c r="K278" s="739"/>
      <c r="L278" s="739"/>
      <c r="M278" s="739"/>
      <c r="N278" s="739"/>
      <c r="O278" s="739"/>
      <c r="P278" s="691"/>
      <c r="Q278" s="453" t="str">
        <f t="shared" si="35"/>
        <v/>
      </c>
    </row>
    <row r="279" spans="1:17" ht="27" customHeight="1">
      <c r="A279" s="497" t="s">
        <v>38</v>
      </c>
      <c r="B279" s="498"/>
      <c r="C279" s="499"/>
      <c r="D279" s="509"/>
      <c r="E279" s="509">
        <f>SUM(E259:E278)</f>
        <v>0</v>
      </c>
      <c r="F279" s="510"/>
      <c r="G279" s="510"/>
      <c r="H279" s="510"/>
      <c r="I279" s="510"/>
      <c r="J279" s="510"/>
      <c r="K279" s="740"/>
      <c r="L279" s="740"/>
      <c r="M279" s="740"/>
      <c r="N279" s="740"/>
      <c r="O279" s="740"/>
      <c r="P279" s="692"/>
      <c r="Q279" s="453" t="str">
        <f t="shared" si="35"/>
        <v/>
      </c>
    </row>
    <row r="280" spans="1:17" ht="27" customHeight="1">
      <c r="A280" s="500" t="str">
        <f>IF(ISBLANK(C280)," ",505-COUNTBLANK($C$7:C280))</f>
        <v xml:space="preserve"> </v>
      </c>
      <c r="B280" s="501"/>
      <c r="C280" s="501"/>
      <c r="D280" s="502"/>
      <c r="E280" s="502"/>
      <c r="F280" s="503"/>
      <c r="G280" s="503"/>
      <c r="H280" s="503"/>
      <c r="I280" s="503"/>
      <c r="J280" s="503"/>
      <c r="K280" s="738"/>
      <c r="L280" s="738"/>
      <c r="M280" s="738"/>
      <c r="N280" s="738"/>
      <c r="O280" s="738"/>
      <c r="P280" s="690"/>
      <c r="Q280" s="453" t="str">
        <f t="shared" si="35"/>
        <v/>
      </c>
    </row>
    <row r="281" spans="1:17" ht="27" customHeight="1">
      <c r="A281" s="505" t="str">
        <f>IF(ISBLANK(C281)," ",506-COUNTBLANK($C$7:C281))</f>
        <v xml:space="preserve"> </v>
      </c>
      <c r="B281" s="506"/>
      <c r="C281" s="506"/>
      <c r="D281" s="507"/>
      <c r="E281" s="507"/>
      <c r="F281" s="473"/>
      <c r="G281" s="473"/>
      <c r="H281" s="473"/>
      <c r="I281" s="473"/>
      <c r="J281" s="473"/>
      <c r="K281" s="739"/>
      <c r="L281" s="739"/>
      <c r="M281" s="739"/>
      <c r="N281" s="739"/>
      <c r="O281" s="739"/>
      <c r="P281" s="691"/>
      <c r="Q281" s="453" t="str">
        <f t="shared" si="35"/>
        <v/>
      </c>
    </row>
    <row r="282" spans="1:17" ht="27" customHeight="1">
      <c r="A282" s="505" t="str">
        <f>IF(ISBLANK(C282)," ",507-COUNTBLANK($C$7:C282))</f>
        <v xml:space="preserve"> </v>
      </c>
      <c r="B282" s="506"/>
      <c r="C282" s="506"/>
      <c r="D282" s="507"/>
      <c r="E282" s="507"/>
      <c r="F282" s="473"/>
      <c r="G282" s="473"/>
      <c r="H282" s="473"/>
      <c r="I282" s="473"/>
      <c r="J282" s="473"/>
      <c r="K282" s="739"/>
      <c r="L282" s="739"/>
      <c r="M282" s="739"/>
      <c r="N282" s="739"/>
      <c r="O282" s="739"/>
      <c r="P282" s="691"/>
      <c r="Q282" s="453" t="str">
        <f t="shared" si="35"/>
        <v/>
      </c>
    </row>
    <row r="283" spans="1:17" ht="27" customHeight="1">
      <c r="A283" s="505" t="str">
        <f>IF(ISBLANK(C283)," ",508-COUNTBLANK($C$7:C283))</f>
        <v xml:space="preserve"> </v>
      </c>
      <c r="B283" s="506"/>
      <c r="C283" s="506"/>
      <c r="D283" s="507"/>
      <c r="E283" s="507"/>
      <c r="F283" s="473"/>
      <c r="G283" s="473"/>
      <c r="H283" s="473"/>
      <c r="I283" s="473"/>
      <c r="J283" s="473"/>
      <c r="K283" s="739"/>
      <c r="L283" s="739"/>
      <c r="M283" s="739"/>
      <c r="N283" s="739"/>
      <c r="O283" s="739"/>
      <c r="P283" s="691"/>
      <c r="Q283" s="453" t="str">
        <f t="shared" si="35"/>
        <v/>
      </c>
    </row>
    <row r="284" spans="1:17" ht="27" customHeight="1">
      <c r="A284" s="505" t="str">
        <f>IF(ISBLANK(C284)," ",509-COUNTBLANK($C$7:C284))</f>
        <v xml:space="preserve"> </v>
      </c>
      <c r="B284" s="506"/>
      <c r="C284" s="506"/>
      <c r="D284" s="507"/>
      <c r="E284" s="507"/>
      <c r="F284" s="473"/>
      <c r="G284" s="473"/>
      <c r="H284" s="473"/>
      <c r="I284" s="473"/>
      <c r="J284" s="473"/>
      <c r="K284" s="739"/>
      <c r="L284" s="739"/>
      <c r="M284" s="739"/>
      <c r="N284" s="739"/>
      <c r="O284" s="739"/>
      <c r="P284" s="691"/>
      <c r="Q284" s="453" t="str">
        <f t="shared" si="35"/>
        <v/>
      </c>
    </row>
    <row r="285" spans="1:17" ht="27" customHeight="1">
      <c r="A285" s="505" t="str">
        <f>IF(ISBLANK(C285)," ",510-COUNTBLANK($C$7:C285))</f>
        <v xml:space="preserve"> </v>
      </c>
      <c r="B285" s="506"/>
      <c r="C285" s="506"/>
      <c r="D285" s="507"/>
      <c r="E285" s="507"/>
      <c r="F285" s="473"/>
      <c r="G285" s="473"/>
      <c r="H285" s="473"/>
      <c r="I285" s="473"/>
      <c r="J285" s="473"/>
      <c r="K285" s="739"/>
      <c r="L285" s="739"/>
      <c r="M285" s="739"/>
      <c r="N285" s="739"/>
      <c r="O285" s="739"/>
      <c r="P285" s="691"/>
      <c r="Q285" s="453" t="str">
        <f t="shared" si="35"/>
        <v/>
      </c>
    </row>
    <row r="286" spans="1:17" ht="27" customHeight="1">
      <c r="A286" s="505" t="str">
        <f>IF(ISBLANK(C286)," ",511-COUNTBLANK($C$7:C286))</f>
        <v xml:space="preserve"> </v>
      </c>
      <c r="B286" s="506"/>
      <c r="C286" s="506"/>
      <c r="D286" s="507"/>
      <c r="E286" s="507"/>
      <c r="F286" s="473"/>
      <c r="G286" s="473"/>
      <c r="H286" s="473"/>
      <c r="I286" s="473"/>
      <c r="J286" s="473"/>
      <c r="K286" s="739"/>
      <c r="L286" s="739"/>
      <c r="M286" s="739"/>
      <c r="N286" s="739"/>
      <c r="O286" s="739"/>
      <c r="P286" s="691"/>
      <c r="Q286" s="453" t="str">
        <f t="shared" si="35"/>
        <v/>
      </c>
    </row>
    <row r="287" spans="1:17" ht="27" customHeight="1">
      <c r="A287" s="505" t="str">
        <f>IF(ISBLANK(C287)," ",512-COUNTBLANK($C$7:C287))</f>
        <v xml:space="preserve"> </v>
      </c>
      <c r="B287" s="506"/>
      <c r="C287" s="506"/>
      <c r="D287" s="507"/>
      <c r="E287" s="507"/>
      <c r="F287" s="473"/>
      <c r="G287" s="473"/>
      <c r="H287" s="473"/>
      <c r="I287" s="473"/>
      <c r="J287" s="473"/>
      <c r="K287" s="739"/>
      <c r="L287" s="739"/>
      <c r="M287" s="739"/>
      <c r="N287" s="739"/>
      <c r="O287" s="739"/>
      <c r="P287" s="691"/>
      <c r="Q287" s="453" t="str">
        <f t="shared" si="35"/>
        <v/>
      </c>
    </row>
    <row r="288" spans="1:17" ht="27" customHeight="1">
      <c r="A288" s="505" t="str">
        <f>IF(ISBLANK(C288)," ",513-COUNTBLANK($C$7:C288))</f>
        <v xml:space="preserve"> </v>
      </c>
      <c r="B288" s="506"/>
      <c r="C288" s="506"/>
      <c r="D288" s="507"/>
      <c r="E288" s="507"/>
      <c r="F288" s="473"/>
      <c r="G288" s="473"/>
      <c r="H288" s="473"/>
      <c r="I288" s="473"/>
      <c r="J288" s="473"/>
      <c r="K288" s="739"/>
      <c r="L288" s="739"/>
      <c r="M288" s="739"/>
      <c r="N288" s="739"/>
      <c r="O288" s="739"/>
      <c r="P288" s="691"/>
      <c r="Q288" s="453" t="str">
        <f t="shared" si="35"/>
        <v/>
      </c>
    </row>
    <row r="289" spans="1:17" ht="27" customHeight="1">
      <c r="A289" s="505" t="str">
        <f>IF(ISBLANK(C289)," ",514-COUNTBLANK($C$7:C289))</f>
        <v xml:space="preserve"> </v>
      </c>
      <c r="B289" s="506"/>
      <c r="C289" s="506"/>
      <c r="D289" s="507"/>
      <c r="E289" s="507"/>
      <c r="F289" s="473"/>
      <c r="G289" s="473"/>
      <c r="H289" s="473"/>
      <c r="I289" s="473"/>
      <c r="J289" s="473"/>
      <c r="K289" s="739"/>
      <c r="L289" s="739"/>
      <c r="M289" s="739"/>
      <c r="N289" s="739"/>
      <c r="O289" s="739"/>
      <c r="P289" s="691"/>
      <c r="Q289" s="453" t="str">
        <f t="shared" si="35"/>
        <v/>
      </c>
    </row>
    <row r="290" spans="1:17" ht="27" customHeight="1">
      <c r="A290" s="505" t="str">
        <f>IF(ISBLANK(C290)," ",515-COUNTBLANK($C$7:C290))</f>
        <v xml:space="preserve"> </v>
      </c>
      <c r="B290" s="506"/>
      <c r="C290" s="506"/>
      <c r="D290" s="507"/>
      <c r="E290" s="507"/>
      <c r="F290" s="473"/>
      <c r="G290" s="473"/>
      <c r="H290" s="473"/>
      <c r="I290" s="473"/>
      <c r="J290" s="473"/>
      <c r="K290" s="739"/>
      <c r="L290" s="739"/>
      <c r="M290" s="739"/>
      <c r="N290" s="739"/>
      <c r="O290" s="739"/>
      <c r="P290" s="691"/>
      <c r="Q290" s="453" t="str">
        <f t="shared" si="35"/>
        <v/>
      </c>
    </row>
    <row r="291" spans="1:17" ht="27" customHeight="1">
      <c r="A291" s="505" t="str">
        <f>IF(ISBLANK(C291)," ",516-COUNTBLANK($C$7:C291))</f>
        <v xml:space="preserve"> </v>
      </c>
      <c r="B291" s="506"/>
      <c r="C291" s="506"/>
      <c r="D291" s="507"/>
      <c r="E291" s="507"/>
      <c r="F291" s="473"/>
      <c r="G291" s="473"/>
      <c r="H291" s="473"/>
      <c r="I291" s="473"/>
      <c r="J291" s="473"/>
      <c r="K291" s="739"/>
      <c r="L291" s="739"/>
      <c r="M291" s="739"/>
      <c r="N291" s="739"/>
      <c r="O291" s="739"/>
      <c r="P291" s="691"/>
      <c r="Q291" s="453" t="str">
        <f t="shared" si="35"/>
        <v/>
      </c>
    </row>
    <row r="292" spans="1:17" ht="27" customHeight="1">
      <c r="A292" s="505" t="str">
        <f>IF(ISBLANK(C292)," ",517-COUNTBLANK($C$7:C292))</f>
        <v xml:space="preserve"> </v>
      </c>
      <c r="B292" s="506"/>
      <c r="C292" s="506"/>
      <c r="D292" s="507"/>
      <c r="E292" s="507"/>
      <c r="F292" s="473"/>
      <c r="G292" s="473"/>
      <c r="H292" s="473"/>
      <c r="I292" s="473"/>
      <c r="J292" s="473"/>
      <c r="K292" s="739"/>
      <c r="L292" s="739"/>
      <c r="M292" s="739"/>
      <c r="N292" s="739"/>
      <c r="O292" s="739"/>
      <c r="P292" s="691"/>
      <c r="Q292" s="453" t="str">
        <f t="shared" si="35"/>
        <v/>
      </c>
    </row>
    <row r="293" spans="1:17" ht="27" customHeight="1">
      <c r="A293" s="505" t="str">
        <f>IF(ISBLANK(C293)," ",518-COUNTBLANK($C$7:C293))</f>
        <v xml:space="preserve"> </v>
      </c>
      <c r="B293" s="506"/>
      <c r="C293" s="506"/>
      <c r="D293" s="507"/>
      <c r="E293" s="507"/>
      <c r="F293" s="473"/>
      <c r="G293" s="473"/>
      <c r="H293" s="473"/>
      <c r="I293" s="473"/>
      <c r="J293" s="473"/>
      <c r="K293" s="739"/>
      <c r="L293" s="739"/>
      <c r="M293" s="739"/>
      <c r="N293" s="739"/>
      <c r="O293" s="739"/>
      <c r="P293" s="691"/>
      <c r="Q293" s="453" t="str">
        <f t="shared" si="35"/>
        <v/>
      </c>
    </row>
    <row r="294" spans="1:17" ht="27" customHeight="1">
      <c r="A294" s="505" t="str">
        <f>IF(ISBLANK(C294)," ",519-COUNTBLANK($C$7:C294))</f>
        <v xml:space="preserve"> </v>
      </c>
      <c r="B294" s="506"/>
      <c r="C294" s="506"/>
      <c r="D294" s="507"/>
      <c r="E294" s="507"/>
      <c r="F294" s="473"/>
      <c r="G294" s="473"/>
      <c r="H294" s="473"/>
      <c r="I294" s="473"/>
      <c r="J294" s="473"/>
      <c r="K294" s="739"/>
      <c r="L294" s="739"/>
      <c r="M294" s="739"/>
      <c r="N294" s="739"/>
      <c r="O294" s="739"/>
      <c r="P294" s="691"/>
      <c r="Q294" s="453" t="str">
        <f t="shared" si="35"/>
        <v/>
      </c>
    </row>
    <row r="295" spans="1:17" ht="27" customHeight="1">
      <c r="A295" s="505" t="str">
        <f>IF(ISBLANK(C295)," ",520-COUNTBLANK($C$7:C295))</f>
        <v xml:space="preserve"> </v>
      </c>
      <c r="B295" s="506"/>
      <c r="C295" s="506"/>
      <c r="D295" s="507"/>
      <c r="E295" s="507"/>
      <c r="F295" s="473"/>
      <c r="G295" s="473"/>
      <c r="H295" s="473"/>
      <c r="I295" s="473"/>
      <c r="J295" s="473"/>
      <c r="K295" s="739"/>
      <c r="L295" s="739"/>
      <c r="M295" s="739"/>
      <c r="N295" s="739"/>
      <c r="O295" s="739"/>
      <c r="P295" s="691"/>
      <c r="Q295" s="453" t="str">
        <f t="shared" si="35"/>
        <v/>
      </c>
    </row>
    <row r="296" spans="1:17" ht="27" customHeight="1">
      <c r="A296" s="505" t="str">
        <f>IF(ISBLANK(C296)," ",521-COUNTBLANK($C$7:C296))</f>
        <v xml:space="preserve"> </v>
      </c>
      <c r="B296" s="506"/>
      <c r="C296" s="506"/>
      <c r="D296" s="507"/>
      <c r="E296" s="507"/>
      <c r="F296" s="473"/>
      <c r="G296" s="473"/>
      <c r="H296" s="473"/>
      <c r="I296" s="473"/>
      <c r="J296" s="473"/>
      <c r="K296" s="739"/>
      <c r="L296" s="739"/>
      <c r="M296" s="739"/>
      <c r="N296" s="739"/>
      <c r="O296" s="739"/>
      <c r="P296" s="691"/>
      <c r="Q296" s="453" t="str">
        <f t="shared" si="35"/>
        <v/>
      </c>
    </row>
    <row r="297" spans="1:17" ht="27" customHeight="1">
      <c r="A297" s="505" t="str">
        <f>IF(ISBLANK(C297)," ",522-COUNTBLANK($C$7:C297))</f>
        <v xml:space="preserve"> </v>
      </c>
      <c r="B297" s="506"/>
      <c r="C297" s="506"/>
      <c r="D297" s="507"/>
      <c r="E297" s="507"/>
      <c r="F297" s="473"/>
      <c r="G297" s="473"/>
      <c r="H297" s="473"/>
      <c r="I297" s="473"/>
      <c r="J297" s="473"/>
      <c r="K297" s="739"/>
      <c r="L297" s="739"/>
      <c r="M297" s="739"/>
      <c r="N297" s="739"/>
      <c r="O297" s="739"/>
      <c r="P297" s="691"/>
      <c r="Q297" s="453" t="str">
        <f t="shared" si="35"/>
        <v/>
      </c>
    </row>
    <row r="298" spans="1:17" ht="27" customHeight="1">
      <c r="A298" s="505" t="str">
        <f>IF(ISBLANK(C298)," ",523-COUNTBLANK($C$7:C298))</f>
        <v xml:space="preserve"> </v>
      </c>
      <c r="B298" s="506"/>
      <c r="C298" s="506"/>
      <c r="D298" s="507"/>
      <c r="E298" s="507"/>
      <c r="F298" s="473"/>
      <c r="G298" s="473"/>
      <c r="H298" s="473"/>
      <c r="I298" s="473"/>
      <c r="J298" s="473"/>
      <c r="K298" s="739"/>
      <c r="L298" s="739"/>
      <c r="M298" s="739"/>
      <c r="N298" s="739"/>
      <c r="O298" s="739"/>
      <c r="P298" s="691"/>
      <c r="Q298" s="453" t="str">
        <f t="shared" si="35"/>
        <v/>
      </c>
    </row>
    <row r="299" spans="1:17" ht="27" customHeight="1">
      <c r="A299" s="505" t="str">
        <f>IF(ISBLANK(C299)," ",524-COUNTBLANK($C$7:C299))</f>
        <v xml:space="preserve"> </v>
      </c>
      <c r="B299" s="506"/>
      <c r="C299" s="506"/>
      <c r="D299" s="507"/>
      <c r="E299" s="507"/>
      <c r="F299" s="473"/>
      <c r="G299" s="473"/>
      <c r="H299" s="473"/>
      <c r="I299" s="473"/>
      <c r="J299" s="473"/>
      <c r="K299" s="739"/>
      <c r="L299" s="739"/>
      <c r="M299" s="739"/>
      <c r="N299" s="739"/>
      <c r="O299" s="739"/>
      <c r="P299" s="691"/>
      <c r="Q299" s="453" t="str">
        <f t="shared" si="35"/>
        <v/>
      </c>
    </row>
    <row r="300" spans="1:17" ht="27" customHeight="1">
      <c r="A300" s="497" t="s">
        <v>38</v>
      </c>
      <c r="B300" s="498"/>
      <c r="C300" s="499"/>
      <c r="D300" s="509"/>
      <c r="E300" s="509">
        <f>SUM(E280:E299)</f>
        <v>0</v>
      </c>
      <c r="F300" s="510"/>
      <c r="G300" s="510"/>
      <c r="H300" s="510"/>
      <c r="I300" s="510"/>
      <c r="J300" s="510"/>
      <c r="K300" s="740"/>
      <c r="L300" s="740"/>
      <c r="M300" s="740"/>
      <c r="N300" s="740"/>
      <c r="O300" s="740"/>
      <c r="P300" s="692"/>
      <c r="Q300" s="453" t="str">
        <f t="shared" si="35"/>
        <v/>
      </c>
    </row>
    <row r="65306" spans="6:6">
      <c r="F65306" s="473"/>
    </row>
  </sheetData>
  <autoFilter ref="A6:AB300"/>
  <mergeCells count="8">
    <mergeCell ref="T2:T3"/>
    <mergeCell ref="T5:T6"/>
    <mergeCell ref="H3:P3"/>
    <mergeCell ref="A1:P1"/>
    <mergeCell ref="H5:J5"/>
    <mergeCell ref="L5:M5"/>
    <mergeCell ref="N5:O5"/>
    <mergeCell ref="K5:K6"/>
  </mergeCells>
  <phoneticPr fontId="11" type="noConversion"/>
  <printOptions horizontalCentered="1"/>
  <pageMargins left="0.39370078740157483" right="0.39370078740157483" top="1.1811023622047245" bottom="0.59055118110236227" header="0.59055118110236227" footer="0.19685039370078741"/>
  <pageSetup paperSize="9" scale="92" orientation="portrait" r:id="rId1"/>
  <headerFooter alignWithMargins="0"/>
  <rowBreaks count="7" manualBreakCount="7">
    <brk id="27" max="10" man="1"/>
    <brk id="48" max="10" man="1"/>
    <brk id="69" max="10" man="1"/>
    <brk id="90" max="10" man="1"/>
    <brk id="111" max="10" man="1"/>
    <brk id="132" max="10" man="1"/>
    <brk id="195" max="12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5305"/>
  <sheetViews>
    <sheetView showGridLines="0" showZeros="0" view="pageBreakPreview" zoomScaleSheetLayoutView="100" workbookViewId="0">
      <selection activeCell="I41" sqref="I41"/>
    </sheetView>
  </sheetViews>
  <sheetFormatPr defaultRowHeight="11.25"/>
  <cols>
    <col min="1" max="1" width="3.77734375" style="437" customWidth="1"/>
    <col min="2" max="2" width="6.77734375" style="469" customWidth="1"/>
    <col min="3" max="3" width="3.77734375" style="437" customWidth="1"/>
    <col min="4" max="4" width="7.77734375" style="437" customWidth="1"/>
    <col min="5" max="5" width="7.77734375" style="472" customWidth="1"/>
    <col min="6" max="6" width="7.77734375" style="437" customWidth="1"/>
    <col min="7" max="7" width="15.77734375" style="437" customWidth="1"/>
    <col min="8" max="8" width="6.77734375" style="437" customWidth="1"/>
    <col min="9" max="9" width="9.77734375" style="437" customWidth="1"/>
    <col min="10" max="10" width="6.77734375" style="437" customWidth="1"/>
    <col min="11" max="11" width="4.77734375" style="437" customWidth="1"/>
    <col min="12" max="12" width="20.77734375" style="471" customWidth="1"/>
    <col min="13" max="19" width="9.77734375" style="437" customWidth="1"/>
    <col min="20" max="20" width="10.77734375" style="437" customWidth="1"/>
    <col min="21" max="16384" width="8.88671875" style="437"/>
  </cols>
  <sheetData>
    <row r="1" spans="1:20" ht="30" customHeight="1">
      <c r="A1" s="431" t="s">
        <v>0</v>
      </c>
      <c r="B1" s="432"/>
      <c r="C1" s="433"/>
      <c r="D1" s="433"/>
      <c r="E1" s="434"/>
      <c r="F1" s="433"/>
      <c r="G1" s="433"/>
      <c r="H1" s="433"/>
      <c r="I1" s="433"/>
      <c r="J1" s="433"/>
      <c r="K1" s="433"/>
      <c r="L1" s="435"/>
      <c r="M1" s="436"/>
      <c r="N1" s="436"/>
      <c r="O1" s="436"/>
      <c r="P1" s="436"/>
      <c r="Q1" s="436"/>
      <c r="R1" s="436"/>
      <c r="S1" s="436"/>
      <c r="T1" s="436"/>
    </row>
    <row r="2" spans="1:20" s="384" customFormat="1" ht="19.899999999999999" customHeight="1">
      <c r="A2" s="385"/>
      <c r="B2" s="386"/>
      <c r="C2" s="385"/>
      <c r="D2" s="385"/>
      <c r="E2" s="387"/>
      <c r="F2" s="385"/>
      <c r="G2" s="385"/>
      <c r="H2" s="1087" t="s">
        <v>420</v>
      </c>
      <c r="I2" s="1087"/>
      <c r="J2" s="1087"/>
      <c r="K2" s="1087"/>
      <c r="L2" s="388"/>
      <c r="M2" s="383"/>
      <c r="N2" s="383"/>
      <c r="O2" s="383"/>
      <c r="P2" s="383"/>
      <c r="Q2" s="383"/>
      <c r="R2" s="383"/>
      <c r="S2" s="383"/>
      <c r="T2" s="383"/>
    </row>
    <row r="3" spans="1:20" ht="10.15" customHeight="1">
      <c r="A3" s="438"/>
      <c r="B3" s="439"/>
      <c r="C3" s="438"/>
      <c r="D3" s="438"/>
      <c r="E3" s="440"/>
      <c r="F3" s="438"/>
      <c r="G3" s="438"/>
      <c r="H3" s="438"/>
      <c r="I3" s="438"/>
      <c r="J3" s="438"/>
      <c r="K3" s="438"/>
      <c r="L3" s="438"/>
      <c r="M3" s="436"/>
      <c r="N3" s="436"/>
      <c r="O3" s="436"/>
      <c r="P3" s="436"/>
      <c r="Q3" s="436"/>
      <c r="R3" s="436"/>
      <c r="S3" s="436"/>
      <c r="T3" s="436"/>
    </row>
    <row r="4" spans="1:20" ht="30" customHeight="1">
      <c r="A4" s="442" t="s">
        <v>25</v>
      </c>
      <c r="B4" s="389" t="s">
        <v>26</v>
      </c>
      <c r="C4" s="389" t="s">
        <v>27</v>
      </c>
      <c r="D4" s="389" t="s">
        <v>28</v>
      </c>
      <c r="E4" s="389" t="s">
        <v>29</v>
      </c>
      <c r="F4" s="443" t="s">
        <v>31</v>
      </c>
      <c r="G4" s="444"/>
      <c r="H4" s="443" t="s">
        <v>32</v>
      </c>
      <c r="I4" s="445"/>
      <c r="J4" s="444"/>
      <c r="K4" s="446" t="s">
        <v>21</v>
      </c>
      <c r="L4" s="441"/>
      <c r="M4" s="436"/>
      <c r="N4" s="447"/>
      <c r="O4" s="447"/>
      <c r="P4" s="447"/>
      <c r="Q4" s="447"/>
      <c r="R4" s="447"/>
      <c r="S4" s="447"/>
      <c r="T4" s="447"/>
    </row>
    <row r="5" spans="1:20" ht="30" customHeight="1">
      <c r="A5" s="448" t="s">
        <v>33</v>
      </c>
      <c r="B5" s="393"/>
      <c r="C5" s="393"/>
      <c r="D5" s="392" t="s">
        <v>309</v>
      </c>
      <c r="E5" s="392" t="s">
        <v>309</v>
      </c>
      <c r="F5" s="394" t="s">
        <v>35</v>
      </c>
      <c r="G5" s="394" t="s">
        <v>399</v>
      </c>
      <c r="H5" s="394" t="s">
        <v>35</v>
      </c>
      <c r="I5" s="394" t="s">
        <v>36</v>
      </c>
      <c r="J5" s="394" t="s">
        <v>37</v>
      </c>
      <c r="K5" s="449"/>
      <c r="L5" s="450"/>
      <c r="M5" s="447"/>
      <c r="N5" s="451"/>
      <c r="O5" s="451"/>
      <c r="P5" s="451"/>
      <c r="Q5" s="451"/>
      <c r="R5" s="451"/>
      <c r="S5" s="451"/>
      <c r="T5" s="436"/>
    </row>
    <row r="6" spans="1:20" ht="27.95" customHeight="1">
      <c r="A6" s="618" t="s">
        <v>400</v>
      </c>
      <c r="B6" s="462"/>
      <c r="C6" s="463"/>
      <c r="D6" s="622"/>
      <c r="E6" s="622"/>
      <c r="F6" s="610"/>
      <c r="G6" s="610"/>
      <c r="H6" s="603"/>
      <c r="I6" s="603"/>
      <c r="J6" s="603"/>
      <c r="K6" s="603"/>
      <c r="L6" s="453" t="str">
        <f t="shared" ref="L6:L69" si="0">CONCATENATE(C6,F6)</f>
        <v/>
      </c>
      <c r="M6" s="408">
        <f>E26+E47+E68+E89+E110+E131+E152+E173+E194</f>
        <v>0</v>
      </c>
      <c r="N6" s="454"/>
      <c r="O6" s="454"/>
      <c r="P6" s="454"/>
      <c r="Q6" s="454"/>
      <c r="R6" s="454"/>
      <c r="S6" s="454"/>
      <c r="T6" s="454"/>
    </row>
    <row r="7" spans="1:20" ht="27.95" customHeight="1">
      <c r="A7" s="618" t="s">
        <v>408</v>
      </c>
      <c r="B7" s="462"/>
      <c r="C7" s="463"/>
      <c r="D7" s="622"/>
      <c r="E7" s="622"/>
      <c r="F7" s="610"/>
      <c r="G7" s="610"/>
      <c r="H7" s="603"/>
      <c r="I7" s="603"/>
      <c r="J7" s="603"/>
      <c r="K7" s="603"/>
      <c r="L7" s="453" t="str">
        <f t="shared" si="0"/>
        <v/>
      </c>
      <c r="M7" s="454"/>
      <c r="N7" s="454"/>
      <c r="O7" s="454"/>
      <c r="P7" s="454"/>
      <c r="Q7" s="454"/>
      <c r="R7" s="454"/>
      <c r="S7" s="454"/>
      <c r="T7" s="454"/>
    </row>
    <row r="8" spans="1:20" ht="27.95" customHeight="1">
      <c r="A8" s="618" t="s">
        <v>341</v>
      </c>
      <c r="B8" s="462"/>
      <c r="C8" s="463"/>
      <c r="D8" s="622"/>
      <c r="E8" s="622"/>
      <c r="F8" s="610"/>
      <c r="G8" s="610"/>
      <c r="H8" s="603"/>
      <c r="I8" s="603"/>
      <c r="J8" s="603"/>
      <c r="K8" s="603"/>
      <c r="L8" s="453" t="str">
        <f t="shared" si="0"/>
        <v/>
      </c>
      <c r="M8" s="454"/>
      <c r="N8" s="454"/>
      <c r="O8" s="454"/>
      <c r="P8" s="454"/>
      <c r="Q8" s="454"/>
      <c r="R8" s="454"/>
      <c r="S8" s="454"/>
      <c r="T8" s="454"/>
    </row>
    <row r="9" spans="1:20" ht="27.95" customHeight="1">
      <c r="A9" s="618" t="s">
        <v>342</v>
      </c>
      <c r="B9" s="462"/>
      <c r="C9" s="463"/>
      <c r="D9" s="622"/>
      <c r="E9" s="622"/>
      <c r="F9" s="610"/>
      <c r="G9" s="610"/>
      <c r="H9" s="603"/>
      <c r="I9" s="603"/>
      <c r="J9" s="603"/>
      <c r="K9" s="603"/>
      <c r="L9" s="453" t="str">
        <f t="shared" si="0"/>
        <v/>
      </c>
      <c r="M9" s="454"/>
      <c r="N9" s="454"/>
      <c r="O9" s="454"/>
      <c r="P9" s="454"/>
      <c r="Q9" s="454"/>
      <c r="R9" s="454"/>
      <c r="S9" s="454"/>
      <c r="T9" s="454"/>
    </row>
    <row r="10" spans="1:20" ht="27.95" customHeight="1">
      <c r="A10" s="618" t="s">
        <v>343</v>
      </c>
      <c r="B10" s="462"/>
      <c r="C10" s="463"/>
      <c r="D10" s="622"/>
      <c r="E10" s="622"/>
      <c r="F10" s="610"/>
      <c r="G10" s="610"/>
      <c r="H10" s="603"/>
      <c r="I10" s="603"/>
      <c r="J10" s="603"/>
      <c r="K10" s="603"/>
      <c r="L10" s="453" t="str">
        <f t="shared" si="0"/>
        <v/>
      </c>
      <c r="M10" s="454"/>
      <c r="N10" s="454"/>
      <c r="O10" s="454"/>
      <c r="P10" s="454"/>
      <c r="Q10" s="454"/>
      <c r="R10" s="454"/>
      <c r="S10" s="454"/>
      <c r="T10" s="454"/>
    </row>
    <row r="11" spans="1:20" ht="27.95" customHeight="1">
      <c r="A11" s="618" t="s">
        <v>344</v>
      </c>
      <c r="B11" s="462"/>
      <c r="C11" s="463"/>
      <c r="D11" s="622"/>
      <c r="E11" s="622"/>
      <c r="F11" s="610"/>
      <c r="G11" s="610"/>
      <c r="H11" s="603"/>
      <c r="I11" s="603"/>
      <c r="J11" s="603"/>
      <c r="K11" s="603"/>
      <c r="L11" s="453" t="str">
        <f t="shared" si="0"/>
        <v/>
      </c>
      <c r="M11" s="454"/>
      <c r="N11" s="454"/>
      <c r="O11" s="454"/>
      <c r="P11" s="454"/>
      <c r="Q11" s="454"/>
      <c r="R11" s="454"/>
      <c r="S11" s="454"/>
      <c r="T11" s="454"/>
    </row>
    <row r="12" spans="1:20" ht="27.95" customHeight="1">
      <c r="A12" s="618" t="s">
        <v>345</v>
      </c>
      <c r="B12" s="462"/>
      <c r="C12" s="463"/>
      <c r="D12" s="622"/>
      <c r="E12" s="622"/>
      <c r="F12" s="610"/>
      <c r="G12" s="610"/>
      <c r="H12" s="603"/>
      <c r="I12" s="603"/>
      <c r="J12" s="603"/>
      <c r="K12" s="603"/>
      <c r="L12" s="453" t="str">
        <f t="shared" si="0"/>
        <v/>
      </c>
      <c r="M12" s="454"/>
      <c r="N12" s="454"/>
      <c r="O12" s="454"/>
      <c r="P12" s="454"/>
      <c r="Q12" s="454"/>
      <c r="R12" s="454"/>
      <c r="S12" s="454"/>
      <c r="T12" s="454"/>
    </row>
    <row r="13" spans="1:20" s="410" customFormat="1" ht="27.95" customHeight="1">
      <c r="A13" s="618" t="s">
        <v>346</v>
      </c>
      <c r="B13" s="462"/>
      <c r="C13" s="463"/>
      <c r="D13" s="622"/>
      <c r="E13" s="622"/>
      <c r="F13" s="610"/>
      <c r="G13" s="610"/>
      <c r="H13" s="603"/>
      <c r="I13" s="603"/>
      <c r="J13" s="603"/>
      <c r="K13" s="603"/>
      <c r="L13" s="475" t="str">
        <f t="shared" si="0"/>
        <v/>
      </c>
      <c r="M13" s="408"/>
      <c r="N13" s="408"/>
      <c r="O13" s="408"/>
      <c r="P13" s="408"/>
      <c r="Q13" s="408"/>
      <c r="R13" s="408"/>
      <c r="S13" s="408"/>
      <c r="T13" s="408"/>
    </row>
    <row r="14" spans="1:20" s="410" customFormat="1" ht="27.95" customHeight="1">
      <c r="A14" s="618" t="s">
        <v>347</v>
      </c>
      <c r="B14" s="462"/>
      <c r="C14" s="463"/>
      <c r="D14" s="622"/>
      <c r="E14" s="622"/>
      <c r="F14" s="610"/>
      <c r="G14" s="610"/>
      <c r="H14" s="603"/>
      <c r="I14" s="603"/>
      <c r="J14" s="603"/>
      <c r="K14" s="603"/>
      <c r="L14" s="475" t="str">
        <f t="shared" si="0"/>
        <v/>
      </c>
      <c r="M14" s="408"/>
      <c r="N14" s="408"/>
      <c r="O14" s="408"/>
      <c r="P14" s="408"/>
      <c r="Q14" s="408"/>
      <c r="R14" s="408"/>
      <c r="S14" s="408"/>
      <c r="T14" s="408"/>
    </row>
    <row r="15" spans="1:20" s="410" customFormat="1" ht="27.95" customHeight="1">
      <c r="A15" s="618" t="s">
        <v>348</v>
      </c>
      <c r="B15" s="462"/>
      <c r="C15" s="463"/>
      <c r="D15" s="622"/>
      <c r="E15" s="622"/>
      <c r="F15" s="610"/>
      <c r="G15" s="610"/>
      <c r="H15" s="603"/>
      <c r="I15" s="603"/>
      <c r="J15" s="603"/>
      <c r="K15" s="603"/>
      <c r="L15" s="475" t="str">
        <f t="shared" si="0"/>
        <v/>
      </c>
      <c r="M15" s="408"/>
      <c r="N15" s="408"/>
      <c r="O15" s="408"/>
      <c r="P15" s="408"/>
      <c r="Q15" s="408"/>
      <c r="R15" s="408"/>
      <c r="S15" s="408"/>
      <c r="T15" s="408"/>
    </row>
    <row r="16" spans="1:20" s="410" customFormat="1" ht="27.95" customHeight="1">
      <c r="A16" s="618" t="s">
        <v>56</v>
      </c>
      <c r="B16" s="462"/>
      <c r="C16" s="463"/>
      <c r="D16" s="622"/>
      <c r="E16" s="622"/>
      <c r="F16" s="610"/>
      <c r="G16" s="610"/>
      <c r="H16" s="603"/>
      <c r="I16" s="603"/>
      <c r="J16" s="603"/>
      <c r="K16" s="603"/>
      <c r="L16" s="475" t="str">
        <f t="shared" si="0"/>
        <v/>
      </c>
      <c r="M16" s="408"/>
      <c r="N16" s="408"/>
      <c r="O16" s="408"/>
      <c r="P16" s="408"/>
      <c r="Q16" s="408"/>
      <c r="R16" s="408"/>
      <c r="S16" s="408"/>
      <c r="T16" s="408"/>
    </row>
    <row r="17" spans="1:23" s="410" customFormat="1" ht="27.95" customHeight="1">
      <c r="A17" s="618" t="s">
        <v>349</v>
      </c>
      <c r="B17" s="619"/>
      <c r="C17" s="463"/>
      <c r="D17" s="622"/>
      <c r="E17" s="622"/>
      <c r="F17" s="610"/>
      <c r="G17" s="610"/>
      <c r="H17" s="603"/>
      <c r="I17" s="603"/>
      <c r="J17" s="603"/>
      <c r="K17" s="603"/>
      <c r="L17" s="475" t="str">
        <f t="shared" si="0"/>
        <v/>
      </c>
      <c r="M17" s="408"/>
      <c r="N17" s="408"/>
      <c r="O17" s="408"/>
      <c r="P17" s="408"/>
      <c r="Q17" s="408"/>
      <c r="R17" s="408"/>
      <c r="S17" s="408"/>
      <c r="T17" s="408"/>
    </row>
    <row r="18" spans="1:23" s="410" customFormat="1" ht="27.95" customHeight="1">
      <c r="A18" s="618" t="s">
        <v>350</v>
      </c>
      <c r="B18" s="619"/>
      <c r="C18" s="463"/>
      <c r="D18" s="622"/>
      <c r="E18" s="622"/>
      <c r="F18" s="610"/>
      <c r="G18" s="610"/>
      <c r="H18" s="603"/>
      <c r="I18" s="603"/>
      <c r="J18" s="603"/>
      <c r="K18" s="603"/>
      <c r="L18" s="475" t="str">
        <f t="shared" si="0"/>
        <v/>
      </c>
      <c r="M18" s="408"/>
      <c r="N18" s="408"/>
      <c r="O18" s="408"/>
      <c r="P18" s="408"/>
      <c r="Q18" s="408"/>
      <c r="R18" s="408"/>
      <c r="S18" s="408"/>
      <c r="T18" s="408"/>
    </row>
    <row r="19" spans="1:23" s="410" customFormat="1" ht="27.95" customHeight="1">
      <c r="A19" s="618" t="s">
        <v>351</v>
      </c>
      <c r="B19" s="462"/>
      <c r="C19" s="463"/>
      <c r="D19" s="623"/>
      <c r="E19" s="623"/>
      <c r="F19" s="610"/>
      <c r="G19" s="610"/>
      <c r="H19" s="603"/>
      <c r="I19" s="603"/>
      <c r="J19" s="603"/>
      <c r="K19" s="603"/>
      <c r="L19" s="475" t="str">
        <f t="shared" si="0"/>
        <v/>
      </c>
      <c r="M19" s="408"/>
      <c r="N19" s="408"/>
      <c r="O19" s="408"/>
      <c r="P19" s="408"/>
      <c r="Q19" s="408"/>
      <c r="R19" s="408"/>
      <c r="S19" s="408"/>
      <c r="T19" s="408"/>
    </row>
    <row r="20" spans="1:23" s="410" customFormat="1" ht="27.95" customHeight="1">
      <c r="A20" s="618" t="s">
        <v>409</v>
      </c>
      <c r="B20" s="462"/>
      <c r="C20" s="463"/>
      <c r="D20" s="622"/>
      <c r="E20" s="622"/>
      <c r="F20" s="610"/>
      <c r="G20" s="610"/>
      <c r="H20" s="603"/>
      <c r="I20" s="603"/>
      <c r="J20" s="603"/>
      <c r="K20" s="603"/>
      <c r="L20" s="475" t="str">
        <f t="shared" si="0"/>
        <v/>
      </c>
      <c r="M20" s="408"/>
      <c r="N20" s="408"/>
      <c r="O20" s="408"/>
      <c r="P20" s="408"/>
      <c r="Q20" s="408"/>
      <c r="R20" s="408"/>
      <c r="S20" s="408"/>
      <c r="T20" s="408"/>
    </row>
    <row r="21" spans="1:23" s="410" customFormat="1" ht="27.95" customHeight="1">
      <c r="A21" s="618" t="s">
        <v>410</v>
      </c>
      <c r="B21" s="462"/>
      <c r="C21" s="463"/>
      <c r="D21" s="622"/>
      <c r="E21" s="622"/>
      <c r="F21" s="610"/>
      <c r="G21" s="610"/>
      <c r="H21" s="603"/>
      <c r="I21" s="603"/>
      <c r="J21" s="603"/>
      <c r="K21" s="603"/>
      <c r="L21" s="475" t="str">
        <f t="shared" si="0"/>
        <v/>
      </c>
      <c r="M21" s="408"/>
      <c r="N21" s="408"/>
      <c r="O21" s="408"/>
      <c r="P21" s="408"/>
      <c r="Q21" s="408"/>
      <c r="R21" s="408"/>
      <c r="S21" s="408"/>
      <c r="T21" s="408"/>
    </row>
    <row r="22" spans="1:23" s="410" customFormat="1" ht="27.95" customHeight="1">
      <c r="A22" s="618" t="s">
        <v>354</v>
      </c>
      <c r="B22" s="462"/>
      <c r="C22" s="463"/>
      <c r="D22" s="623"/>
      <c r="E22" s="623"/>
      <c r="F22" s="610"/>
      <c r="G22" s="610"/>
      <c r="H22" s="603"/>
      <c r="I22" s="603"/>
      <c r="J22" s="603"/>
      <c r="K22" s="603"/>
      <c r="L22" s="475" t="str">
        <f t="shared" si="0"/>
        <v/>
      </c>
      <c r="M22" s="408"/>
      <c r="N22" s="408"/>
      <c r="O22" s="408"/>
      <c r="P22" s="408"/>
      <c r="Q22" s="408"/>
      <c r="R22" s="408"/>
      <c r="S22" s="408"/>
      <c r="T22" s="408"/>
    </row>
    <row r="23" spans="1:23" s="410" customFormat="1" ht="27.95" customHeight="1">
      <c r="A23" s="618" t="s">
        <v>355</v>
      </c>
      <c r="B23" s="462"/>
      <c r="C23" s="463"/>
      <c r="D23" s="622"/>
      <c r="E23" s="622"/>
      <c r="F23" s="610"/>
      <c r="G23" s="610"/>
      <c r="H23" s="603"/>
      <c r="I23" s="603"/>
      <c r="J23" s="603"/>
      <c r="K23" s="603"/>
      <c r="L23" s="475" t="str">
        <f t="shared" si="0"/>
        <v/>
      </c>
      <c r="M23" s="408"/>
      <c r="N23" s="408"/>
      <c r="O23" s="408"/>
      <c r="P23" s="408"/>
      <c r="Q23" s="408"/>
      <c r="R23" s="408"/>
      <c r="S23" s="408"/>
      <c r="T23" s="408"/>
    </row>
    <row r="24" spans="1:23" s="410" customFormat="1" ht="27.95" customHeight="1">
      <c r="A24" s="618" t="s">
        <v>356</v>
      </c>
      <c r="B24" s="462"/>
      <c r="C24" s="463"/>
      <c r="D24" s="622"/>
      <c r="E24" s="622"/>
      <c r="F24" s="610"/>
      <c r="G24" s="610"/>
      <c r="H24" s="603"/>
      <c r="I24" s="603"/>
      <c r="J24" s="603"/>
      <c r="K24" s="603"/>
      <c r="L24" s="475" t="str">
        <f t="shared" si="0"/>
        <v/>
      </c>
      <c r="M24" s="408"/>
      <c r="N24" s="408"/>
      <c r="O24" s="408"/>
      <c r="P24" s="408"/>
      <c r="Q24" s="408"/>
      <c r="R24" s="408"/>
      <c r="S24" s="408"/>
      <c r="T24" s="408"/>
    </row>
    <row r="25" spans="1:23" s="410" customFormat="1" ht="27.95" customHeight="1">
      <c r="A25" s="618" t="s">
        <v>357</v>
      </c>
      <c r="B25" s="462"/>
      <c r="C25" s="463"/>
      <c r="D25" s="622"/>
      <c r="E25" s="622"/>
      <c r="F25" s="610"/>
      <c r="G25" s="610"/>
      <c r="H25" s="603"/>
      <c r="I25" s="603"/>
      <c r="J25" s="603"/>
      <c r="K25" s="603"/>
      <c r="L25" s="475" t="str">
        <f t="shared" si="0"/>
        <v/>
      </c>
      <c r="M25" s="408"/>
      <c r="N25" s="408"/>
      <c r="O25" s="408"/>
      <c r="P25" s="408"/>
      <c r="Q25" s="408"/>
      <c r="R25" s="408"/>
      <c r="S25" s="408"/>
      <c r="T25" s="408"/>
    </row>
    <row r="26" spans="1:23" ht="27.95" customHeight="1">
      <c r="A26" s="570"/>
      <c r="B26" s="571"/>
      <c r="C26" s="572"/>
      <c r="D26" s="624"/>
      <c r="E26" s="624"/>
      <c r="F26" s="478"/>
      <c r="G26" s="478"/>
      <c r="H26" s="478"/>
      <c r="I26" s="478"/>
      <c r="J26" s="478"/>
      <c r="K26" s="478"/>
      <c r="L26" s="453" t="str">
        <f t="shared" si="0"/>
        <v/>
      </c>
      <c r="M26" s="460"/>
      <c r="N26" s="454"/>
      <c r="O26" s="454"/>
      <c r="P26" s="454"/>
      <c r="Q26" s="454"/>
      <c r="R26" s="454"/>
      <c r="S26" s="454"/>
      <c r="T26" s="461"/>
      <c r="U26" s="454"/>
      <c r="V26" s="454"/>
      <c r="W26" s="454"/>
    </row>
    <row r="27" spans="1:23" s="410" customFormat="1" ht="27.95" customHeight="1">
      <c r="A27" s="618" t="s">
        <v>358</v>
      </c>
      <c r="B27" s="462"/>
      <c r="C27" s="463"/>
      <c r="D27" s="622"/>
      <c r="E27" s="622"/>
      <c r="F27" s="610"/>
      <c r="G27" s="610"/>
      <c r="H27" s="603"/>
      <c r="I27" s="603"/>
      <c r="J27" s="603"/>
      <c r="K27" s="603"/>
      <c r="L27" s="475" t="str">
        <f t="shared" si="0"/>
        <v/>
      </c>
      <c r="M27" s="408"/>
      <c r="N27" s="408"/>
      <c r="O27" s="408"/>
      <c r="P27" s="408"/>
      <c r="Q27" s="408"/>
      <c r="R27" s="408"/>
      <c r="S27" s="408"/>
      <c r="T27" s="408"/>
    </row>
    <row r="28" spans="1:23" s="410" customFormat="1" ht="27.95" customHeight="1">
      <c r="A28" s="618" t="s">
        <v>359</v>
      </c>
      <c r="B28" s="462"/>
      <c r="C28" s="463"/>
      <c r="D28" s="622"/>
      <c r="E28" s="622"/>
      <c r="F28" s="610"/>
      <c r="G28" s="610"/>
      <c r="H28" s="603"/>
      <c r="I28" s="603"/>
      <c r="J28" s="603"/>
      <c r="K28" s="603"/>
      <c r="L28" s="475" t="str">
        <f t="shared" si="0"/>
        <v/>
      </c>
      <c r="M28" s="408"/>
      <c r="N28" s="408"/>
      <c r="O28" s="408"/>
      <c r="P28" s="408"/>
      <c r="Q28" s="408"/>
      <c r="R28" s="408"/>
      <c r="S28" s="408"/>
      <c r="T28" s="408"/>
    </row>
    <row r="29" spans="1:23" s="410" customFormat="1" ht="27.95" customHeight="1">
      <c r="A29" s="618" t="s">
        <v>360</v>
      </c>
      <c r="B29" s="462"/>
      <c r="C29" s="463"/>
      <c r="D29" s="622"/>
      <c r="E29" s="622"/>
      <c r="F29" s="610"/>
      <c r="G29" s="610"/>
      <c r="H29" s="603"/>
      <c r="I29" s="603"/>
      <c r="J29" s="603"/>
      <c r="K29" s="603"/>
      <c r="L29" s="475" t="str">
        <f t="shared" si="0"/>
        <v/>
      </c>
      <c r="M29" s="408"/>
      <c r="N29" s="408"/>
      <c r="O29" s="408"/>
      <c r="P29" s="408"/>
      <c r="Q29" s="408"/>
      <c r="R29" s="408"/>
      <c r="S29" s="408"/>
      <c r="T29" s="456"/>
    </row>
    <row r="30" spans="1:23" s="410" customFormat="1" ht="27.95" customHeight="1">
      <c r="A30" s="618" t="s">
        <v>361</v>
      </c>
      <c r="B30" s="462"/>
      <c r="C30" s="463"/>
      <c r="D30" s="622"/>
      <c r="E30" s="622"/>
      <c r="F30" s="610"/>
      <c r="G30" s="610"/>
      <c r="H30" s="603"/>
      <c r="I30" s="603"/>
      <c r="J30" s="603"/>
      <c r="K30" s="603"/>
      <c r="L30" s="475" t="str">
        <f t="shared" si="0"/>
        <v/>
      </c>
      <c r="M30" s="408"/>
      <c r="N30" s="408"/>
      <c r="O30" s="408"/>
      <c r="P30" s="408"/>
      <c r="Q30" s="408"/>
      <c r="R30" s="408"/>
      <c r="S30" s="408"/>
      <c r="T30" s="456"/>
    </row>
    <row r="31" spans="1:23" s="410" customFormat="1" ht="27.95" customHeight="1">
      <c r="A31" s="618" t="s">
        <v>362</v>
      </c>
      <c r="B31" s="462"/>
      <c r="C31" s="463"/>
      <c r="D31" s="622"/>
      <c r="E31" s="622"/>
      <c r="F31" s="610"/>
      <c r="G31" s="610"/>
      <c r="H31" s="603"/>
      <c r="I31" s="603"/>
      <c r="J31" s="603"/>
      <c r="K31" s="603"/>
      <c r="L31" s="475" t="str">
        <f t="shared" si="0"/>
        <v/>
      </c>
      <c r="M31" s="408"/>
      <c r="N31" s="408"/>
      <c r="O31" s="408"/>
      <c r="P31" s="408"/>
      <c r="Q31" s="408"/>
      <c r="R31" s="408"/>
      <c r="S31" s="408"/>
      <c r="T31" s="456"/>
    </row>
    <row r="32" spans="1:23" s="481" customFormat="1" ht="27.95" customHeight="1">
      <c r="A32" s="618" t="s">
        <v>363</v>
      </c>
      <c r="B32" s="462"/>
      <c r="C32" s="463"/>
      <c r="D32" s="622"/>
      <c r="E32" s="622"/>
      <c r="F32" s="610"/>
      <c r="G32" s="610"/>
      <c r="H32" s="603"/>
      <c r="I32" s="603"/>
      <c r="J32" s="603"/>
      <c r="K32" s="603"/>
      <c r="L32" s="475" t="str">
        <f t="shared" si="0"/>
        <v/>
      </c>
      <c r="M32" s="408"/>
      <c r="N32" s="479"/>
      <c r="O32" s="479"/>
      <c r="P32" s="479"/>
      <c r="Q32" s="479"/>
      <c r="R32" s="479"/>
      <c r="S32" s="479"/>
      <c r="T32" s="480"/>
    </row>
    <row r="33" spans="1:23" s="410" customFormat="1" ht="27.95" customHeight="1">
      <c r="A33" s="618" t="s">
        <v>364</v>
      </c>
      <c r="B33" s="620"/>
      <c r="C33" s="485"/>
      <c r="D33" s="625"/>
      <c r="E33" s="625"/>
      <c r="F33" s="610"/>
      <c r="G33" s="610"/>
      <c r="H33" s="603"/>
      <c r="I33" s="603"/>
      <c r="J33" s="603"/>
      <c r="K33" s="603"/>
      <c r="L33" s="475" t="str">
        <f t="shared" si="0"/>
        <v/>
      </c>
      <c r="M33" s="408"/>
      <c r="N33" s="408"/>
      <c r="O33" s="408"/>
      <c r="P33" s="408"/>
      <c r="Q33" s="408"/>
      <c r="R33" s="408"/>
      <c r="S33" s="408"/>
      <c r="T33" s="409"/>
      <c r="U33" s="408"/>
      <c r="V33" s="408"/>
      <c r="W33" s="408"/>
    </row>
    <row r="34" spans="1:23" s="410" customFormat="1" ht="27.95" customHeight="1">
      <c r="A34" s="618" t="s">
        <v>365</v>
      </c>
      <c r="B34" s="462"/>
      <c r="C34" s="463"/>
      <c r="D34" s="622"/>
      <c r="E34" s="622"/>
      <c r="F34" s="610"/>
      <c r="G34" s="610"/>
      <c r="H34" s="603"/>
      <c r="I34" s="603"/>
      <c r="J34" s="603"/>
      <c r="K34" s="603"/>
      <c r="L34" s="475" t="str">
        <f t="shared" si="0"/>
        <v/>
      </c>
      <c r="M34" s="408"/>
      <c r="N34" s="408"/>
      <c r="O34" s="408"/>
      <c r="P34" s="408"/>
      <c r="Q34" s="408"/>
      <c r="R34" s="408"/>
      <c r="S34" s="408"/>
      <c r="T34" s="408"/>
    </row>
    <row r="35" spans="1:23" s="410" customFormat="1" ht="27.95" customHeight="1">
      <c r="A35" s="618" t="s">
        <v>411</v>
      </c>
      <c r="B35" s="462"/>
      <c r="C35" s="463"/>
      <c r="D35" s="622"/>
      <c r="E35" s="622"/>
      <c r="F35" s="610"/>
      <c r="G35" s="610"/>
      <c r="H35" s="603"/>
      <c r="I35" s="603"/>
      <c r="J35" s="603"/>
      <c r="K35" s="603"/>
      <c r="L35" s="475" t="str">
        <f t="shared" si="0"/>
        <v/>
      </c>
      <c r="M35" s="408"/>
      <c r="N35" s="408"/>
      <c r="O35" s="408"/>
      <c r="P35" s="408"/>
      <c r="Q35" s="408"/>
      <c r="R35" s="408"/>
      <c r="S35" s="408"/>
      <c r="T35" s="408"/>
    </row>
    <row r="36" spans="1:23" s="410" customFormat="1" ht="27.95" customHeight="1">
      <c r="A36" s="618" t="s">
        <v>412</v>
      </c>
      <c r="B36" s="462"/>
      <c r="C36" s="463"/>
      <c r="D36" s="622"/>
      <c r="E36" s="622"/>
      <c r="F36" s="610"/>
      <c r="G36" s="610"/>
      <c r="H36" s="603"/>
      <c r="I36" s="603"/>
      <c r="J36" s="603"/>
      <c r="K36" s="603"/>
      <c r="L36" s="475" t="str">
        <f t="shared" si="0"/>
        <v/>
      </c>
      <c r="M36" s="408"/>
      <c r="N36" s="408"/>
      <c r="O36" s="408"/>
      <c r="P36" s="408"/>
      <c r="Q36" s="408"/>
      <c r="R36" s="408"/>
      <c r="S36" s="408"/>
      <c r="T36" s="408"/>
    </row>
    <row r="37" spans="1:23" s="410" customFormat="1" ht="27.95" customHeight="1">
      <c r="A37" s="618" t="s">
        <v>368</v>
      </c>
      <c r="B37" s="462"/>
      <c r="C37" s="463"/>
      <c r="D37" s="622"/>
      <c r="E37" s="622"/>
      <c r="F37" s="610"/>
      <c r="G37" s="610"/>
      <c r="H37" s="603"/>
      <c r="I37" s="603"/>
      <c r="J37" s="603"/>
      <c r="K37" s="603"/>
      <c r="L37" s="475" t="str">
        <f t="shared" si="0"/>
        <v/>
      </c>
      <c r="M37" s="408"/>
      <c r="N37" s="408"/>
      <c r="O37" s="408"/>
      <c r="P37" s="408"/>
      <c r="Q37" s="408"/>
      <c r="R37" s="408"/>
      <c r="S37" s="408"/>
      <c r="T37" s="408"/>
    </row>
    <row r="38" spans="1:23" s="410" customFormat="1" ht="27.95" customHeight="1">
      <c r="A38" s="618" t="s">
        <v>369</v>
      </c>
      <c r="B38" s="462"/>
      <c r="C38" s="463"/>
      <c r="D38" s="623"/>
      <c r="E38" s="623"/>
      <c r="F38" s="621"/>
      <c r="G38" s="610"/>
      <c r="H38" s="603"/>
      <c r="I38" s="603"/>
      <c r="J38" s="603"/>
      <c r="K38" s="603"/>
      <c r="L38" s="475" t="str">
        <f t="shared" si="0"/>
        <v/>
      </c>
      <c r="M38" s="408"/>
      <c r="N38" s="408"/>
      <c r="O38" s="408"/>
      <c r="P38" s="408"/>
      <c r="Q38" s="408"/>
      <c r="R38" s="408"/>
      <c r="S38" s="408"/>
      <c r="T38" s="408"/>
    </row>
    <row r="39" spans="1:23" s="410" customFormat="1" ht="27.95" customHeight="1">
      <c r="A39" s="618" t="s">
        <v>370</v>
      </c>
      <c r="B39" s="462"/>
      <c r="C39" s="463"/>
      <c r="D39" s="622"/>
      <c r="E39" s="622"/>
      <c r="F39" s="610"/>
      <c r="G39" s="610"/>
      <c r="H39" s="603"/>
      <c r="I39" s="603"/>
      <c r="J39" s="603"/>
      <c r="K39" s="603"/>
      <c r="L39" s="475" t="str">
        <f t="shared" si="0"/>
        <v/>
      </c>
      <c r="M39" s="408"/>
      <c r="N39" s="408"/>
      <c r="O39" s="408"/>
      <c r="P39" s="408"/>
      <c r="Q39" s="408"/>
      <c r="R39" s="408"/>
      <c r="S39" s="408"/>
      <c r="T39" s="408"/>
    </row>
    <row r="40" spans="1:23" s="410" customFormat="1" ht="27.95" customHeight="1">
      <c r="A40" s="618" t="s">
        <v>371</v>
      </c>
      <c r="B40" s="462"/>
      <c r="C40" s="463"/>
      <c r="D40" s="622"/>
      <c r="E40" s="622"/>
      <c r="F40" s="610"/>
      <c r="G40" s="610"/>
      <c r="H40" s="603"/>
      <c r="I40" s="603"/>
      <c r="J40" s="603"/>
      <c r="K40" s="603"/>
      <c r="L40" s="475" t="str">
        <f t="shared" si="0"/>
        <v/>
      </c>
      <c r="M40" s="408"/>
      <c r="N40" s="408"/>
      <c r="O40" s="408"/>
      <c r="P40" s="408"/>
      <c r="Q40" s="408"/>
      <c r="R40" s="408"/>
      <c r="S40" s="408"/>
      <c r="T40" s="408"/>
    </row>
    <row r="41" spans="1:23" s="410" customFormat="1" ht="27.95" customHeight="1">
      <c r="A41" s="618" t="s">
        <v>372</v>
      </c>
      <c r="B41" s="462"/>
      <c r="C41" s="463"/>
      <c r="D41" s="622"/>
      <c r="E41" s="622"/>
      <c r="F41" s="610"/>
      <c r="G41" s="610"/>
      <c r="H41" s="603"/>
      <c r="I41" s="603"/>
      <c r="J41" s="603"/>
      <c r="K41" s="603"/>
      <c r="L41" s="475" t="str">
        <f t="shared" si="0"/>
        <v/>
      </c>
      <c r="M41" s="408"/>
      <c r="N41" s="408"/>
      <c r="O41" s="408"/>
      <c r="P41" s="408"/>
      <c r="Q41" s="408"/>
      <c r="R41" s="408"/>
      <c r="S41" s="408"/>
      <c r="T41" s="408"/>
    </row>
    <row r="42" spans="1:23" s="410" customFormat="1" ht="27.95" customHeight="1">
      <c r="A42" s="618" t="s">
        <v>373</v>
      </c>
      <c r="B42" s="462"/>
      <c r="C42" s="463"/>
      <c r="D42" s="622"/>
      <c r="E42" s="622"/>
      <c r="F42" s="610"/>
      <c r="G42" s="610"/>
      <c r="H42" s="603"/>
      <c r="I42" s="603"/>
      <c r="J42" s="603"/>
      <c r="K42" s="603"/>
      <c r="L42" s="475" t="str">
        <f t="shared" si="0"/>
        <v/>
      </c>
      <c r="M42" s="408"/>
      <c r="N42" s="408"/>
      <c r="O42" s="408"/>
      <c r="P42" s="408"/>
      <c r="Q42" s="408"/>
      <c r="R42" s="408"/>
      <c r="S42" s="408"/>
      <c r="T42" s="408"/>
    </row>
    <row r="43" spans="1:23" s="410" customFormat="1" ht="27.95" customHeight="1">
      <c r="A43" s="618" t="s">
        <v>374</v>
      </c>
      <c r="B43" s="462"/>
      <c r="C43" s="463"/>
      <c r="D43" s="622"/>
      <c r="E43" s="622"/>
      <c r="F43" s="610"/>
      <c r="G43" s="610"/>
      <c r="H43" s="603"/>
      <c r="I43" s="603"/>
      <c r="J43" s="603"/>
      <c r="K43" s="603"/>
      <c r="L43" s="475" t="str">
        <f t="shared" si="0"/>
        <v/>
      </c>
      <c r="M43" s="408"/>
      <c r="N43" s="408"/>
      <c r="O43" s="408"/>
      <c r="P43" s="408"/>
      <c r="Q43" s="408"/>
      <c r="R43" s="408"/>
      <c r="S43" s="408"/>
      <c r="T43" s="408"/>
    </row>
    <row r="44" spans="1:23" s="410" customFormat="1" ht="27.95" customHeight="1">
      <c r="A44" s="618" t="s">
        <v>375</v>
      </c>
      <c r="B44" s="462"/>
      <c r="C44" s="463"/>
      <c r="D44" s="622"/>
      <c r="E44" s="622"/>
      <c r="F44" s="610"/>
      <c r="G44" s="610"/>
      <c r="H44" s="603"/>
      <c r="I44" s="603"/>
      <c r="J44" s="603"/>
      <c r="K44" s="603"/>
      <c r="L44" s="475" t="str">
        <f t="shared" si="0"/>
        <v/>
      </c>
      <c r="M44" s="408"/>
      <c r="N44" s="408"/>
      <c r="O44" s="408"/>
      <c r="P44" s="408"/>
      <c r="Q44" s="408"/>
      <c r="R44" s="408"/>
      <c r="S44" s="408"/>
      <c r="T44" s="408"/>
    </row>
    <row r="45" spans="1:23" s="410" customFormat="1" ht="27.95" customHeight="1">
      <c r="A45" s="618" t="s">
        <v>376</v>
      </c>
      <c r="B45" s="462"/>
      <c r="C45" s="463"/>
      <c r="D45" s="622"/>
      <c r="E45" s="622"/>
      <c r="F45" s="610"/>
      <c r="G45" s="610"/>
      <c r="H45" s="603"/>
      <c r="I45" s="603"/>
      <c r="J45" s="603"/>
      <c r="K45" s="603"/>
      <c r="L45" s="475" t="str">
        <f t="shared" si="0"/>
        <v/>
      </c>
      <c r="M45" s="408"/>
      <c r="N45" s="408"/>
      <c r="O45" s="408"/>
      <c r="P45" s="408"/>
      <c r="Q45" s="408"/>
      <c r="R45" s="408"/>
      <c r="S45" s="408"/>
      <c r="T45" s="408"/>
    </row>
    <row r="46" spans="1:23" s="410" customFormat="1" ht="27.95" customHeight="1">
      <c r="A46" s="618" t="s">
        <v>377</v>
      </c>
      <c r="B46" s="462"/>
      <c r="C46" s="463"/>
      <c r="D46" s="622"/>
      <c r="E46" s="622"/>
      <c r="F46" s="610"/>
      <c r="G46" s="610"/>
      <c r="H46" s="603"/>
      <c r="I46" s="603"/>
      <c r="J46" s="603"/>
      <c r="K46" s="603"/>
      <c r="L46" s="475" t="str">
        <f t="shared" si="0"/>
        <v/>
      </c>
      <c r="M46" s="408"/>
      <c r="N46" s="408"/>
      <c r="O46" s="408"/>
      <c r="P46" s="408"/>
      <c r="Q46" s="408"/>
      <c r="R46" s="408"/>
      <c r="S46" s="408"/>
      <c r="T46" s="408"/>
    </row>
    <row r="47" spans="1:23" ht="27.95" customHeight="1">
      <c r="A47" s="570"/>
      <c r="B47" s="571"/>
      <c r="C47" s="572"/>
      <c r="D47" s="636"/>
      <c r="E47" s="636"/>
      <c r="F47" s="478"/>
      <c r="G47" s="478"/>
      <c r="H47" s="478"/>
      <c r="I47" s="478"/>
      <c r="J47" s="478"/>
      <c r="K47" s="478"/>
      <c r="L47" s="453" t="str">
        <f t="shared" si="0"/>
        <v/>
      </c>
      <c r="M47" s="460"/>
      <c r="N47" s="454"/>
      <c r="O47" s="454"/>
      <c r="P47" s="454"/>
      <c r="Q47" s="454"/>
      <c r="R47" s="454"/>
      <c r="S47" s="454"/>
      <c r="T47" s="461"/>
      <c r="U47" s="454"/>
      <c r="V47" s="454"/>
      <c r="W47" s="454"/>
    </row>
    <row r="48" spans="1:23" s="410" customFormat="1" ht="27.95" customHeight="1">
      <c r="A48" s="618" t="s">
        <v>378</v>
      </c>
      <c r="B48" s="462"/>
      <c r="C48" s="463"/>
      <c r="D48" s="622"/>
      <c r="E48" s="622"/>
      <c r="F48" s="610"/>
      <c r="G48" s="610"/>
      <c r="H48" s="603"/>
      <c r="I48" s="603"/>
      <c r="J48" s="603"/>
      <c r="K48" s="603"/>
      <c r="L48" s="475" t="str">
        <f t="shared" si="0"/>
        <v/>
      </c>
      <c r="M48" s="408"/>
      <c r="N48" s="408"/>
      <c r="O48" s="408"/>
      <c r="P48" s="408"/>
      <c r="Q48" s="408"/>
      <c r="R48" s="408"/>
      <c r="S48" s="408"/>
      <c r="T48" s="408"/>
    </row>
    <row r="49" spans="1:23" s="410" customFormat="1" ht="27.95" customHeight="1">
      <c r="A49" s="618" t="s">
        <v>379</v>
      </c>
      <c r="B49" s="462"/>
      <c r="C49" s="463"/>
      <c r="D49" s="622"/>
      <c r="E49" s="622"/>
      <c r="F49" s="610"/>
      <c r="G49" s="610"/>
      <c r="H49" s="603"/>
      <c r="I49" s="603"/>
      <c r="J49" s="603"/>
      <c r="K49" s="603"/>
      <c r="L49" s="475" t="str">
        <f t="shared" si="0"/>
        <v/>
      </c>
      <c r="M49" s="408"/>
      <c r="N49" s="408"/>
      <c r="O49" s="408"/>
      <c r="P49" s="408"/>
      <c r="Q49" s="408"/>
      <c r="R49" s="408"/>
      <c r="S49" s="408"/>
      <c r="T49" s="408"/>
    </row>
    <row r="50" spans="1:23" s="410" customFormat="1" ht="27.95" customHeight="1">
      <c r="A50" s="618" t="s">
        <v>413</v>
      </c>
      <c r="B50" s="620"/>
      <c r="C50" s="485"/>
      <c r="D50" s="625"/>
      <c r="E50" s="625"/>
      <c r="F50" s="610"/>
      <c r="G50" s="610"/>
      <c r="H50" s="603"/>
      <c r="I50" s="603"/>
      <c r="J50" s="603"/>
      <c r="K50" s="603"/>
      <c r="L50" s="475" t="str">
        <f t="shared" si="0"/>
        <v/>
      </c>
      <c r="M50" s="408"/>
      <c r="N50" s="408"/>
      <c r="O50" s="408"/>
      <c r="P50" s="408"/>
      <c r="Q50" s="408"/>
      <c r="R50" s="408"/>
      <c r="S50" s="408"/>
      <c r="T50" s="456"/>
    </row>
    <row r="51" spans="1:23" s="410" customFormat="1" ht="27.95" customHeight="1">
      <c r="A51" s="618" t="s">
        <v>414</v>
      </c>
      <c r="B51" s="462"/>
      <c r="C51" s="463"/>
      <c r="D51" s="622"/>
      <c r="E51" s="622"/>
      <c r="F51" s="610"/>
      <c r="G51" s="610"/>
      <c r="H51" s="603"/>
      <c r="I51" s="603"/>
      <c r="J51" s="603"/>
      <c r="K51" s="603"/>
      <c r="L51" s="475" t="str">
        <f t="shared" si="0"/>
        <v/>
      </c>
      <c r="M51" s="408"/>
      <c r="N51" s="408"/>
      <c r="O51" s="408"/>
      <c r="P51" s="408"/>
      <c r="Q51" s="408"/>
      <c r="R51" s="408"/>
      <c r="S51" s="408"/>
      <c r="T51" s="456"/>
    </row>
    <row r="52" spans="1:23" s="481" customFormat="1" ht="27.95" customHeight="1">
      <c r="A52" s="618" t="s">
        <v>382</v>
      </c>
      <c r="B52" s="462"/>
      <c r="C52" s="463"/>
      <c r="D52" s="622"/>
      <c r="E52" s="622"/>
      <c r="F52" s="610"/>
      <c r="G52" s="610"/>
      <c r="H52" s="603"/>
      <c r="I52" s="603"/>
      <c r="J52" s="603"/>
      <c r="K52" s="603"/>
      <c r="L52" s="484" t="str">
        <f t="shared" si="0"/>
        <v/>
      </c>
      <c r="M52" s="408"/>
      <c r="N52" s="479"/>
      <c r="O52" s="479"/>
      <c r="P52" s="479"/>
      <c r="Q52" s="479"/>
      <c r="R52" s="479"/>
      <c r="S52" s="479"/>
      <c r="T52" s="480"/>
    </row>
    <row r="53" spans="1:23" s="410" customFormat="1" ht="27.95" customHeight="1">
      <c r="A53" s="618" t="s">
        <v>383</v>
      </c>
      <c r="B53" s="462"/>
      <c r="C53" s="463"/>
      <c r="D53" s="622"/>
      <c r="E53" s="622"/>
      <c r="F53" s="610"/>
      <c r="G53" s="610"/>
      <c r="H53" s="603"/>
      <c r="I53" s="603"/>
      <c r="J53" s="603"/>
      <c r="K53" s="603"/>
      <c r="L53" s="475" t="str">
        <f t="shared" si="0"/>
        <v/>
      </c>
      <c r="M53" s="408"/>
      <c r="N53" s="408"/>
      <c r="O53" s="408"/>
      <c r="P53" s="408"/>
      <c r="Q53" s="408"/>
      <c r="R53" s="408"/>
      <c r="S53" s="408"/>
      <c r="T53" s="456"/>
    </row>
    <row r="54" spans="1:23" s="410" customFormat="1" ht="27.95" customHeight="1">
      <c r="A54" s="618" t="s">
        <v>384</v>
      </c>
      <c r="B54" s="620"/>
      <c r="C54" s="485"/>
      <c r="D54" s="622"/>
      <c r="E54" s="622"/>
      <c r="F54" s="610"/>
      <c r="G54" s="610"/>
      <c r="H54" s="603"/>
      <c r="I54" s="603"/>
      <c r="J54" s="603"/>
      <c r="K54" s="603"/>
      <c r="L54" s="475" t="str">
        <f t="shared" si="0"/>
        <v/>
      </c>
      <c r="M54" s="408"/>
      <c r="N54" s="408"/>
      <c r="O54" s="408"/>
      <c r="P54" s="408"/>
      <c r="Q54" s="408"/>
      <c r="R54" s="408"/>
      <c r="S54" s="408"/>
      <c r="T54" s="409"/>
      <c r="U54" s="408"/>
      <c r="V54" s="408"/>
      <c r="W54" s="408"/>
    </row>
    <row r="55" spans="1:23" s="410" customFormat="1" ht="27.95" customHeight="1">
      <c r="A55" s="618" t="s">
        <v>385</v>
      </c>
      <c r="B55" s="462"/>
      <c r="C55" s="463"/>
      <c r="D55" s="623"/>
      <c r="E55" s="623"/>
      <c r="F55" s="621"/>
      <c r="G55" s="621"/>
      <c r="H55" s="603"/>
      <c r="I55" s="603"/>
      <c r="J55" s="603"/>
      <c r="K55" s="603"/>
      <c r="L55" s="475" t="str">
        <f t="shared" si="0"/>
        <v/>
      </c>
      <c r="M55" s="408"/>
      <c r="N55" s="408"/>
      <c r="O55" s="408"/>
      <c r="P55" s="408"/>
      <c r="Q55" s="408"/>
      <c r="R55" s="408"/>
      <c r="S55" s="408"/>
      <c r="T55" s="408"/>
    </row>
    <row r="56" spans="1:23" s="410" customFormat="1" ht="27.95" customHeight="1">
      <c r="A56" s="618" t="s">
        <v>386</v>
      </c>
      <c r="B56" s="462"/>
      <c r="C56" s="463"/>
      <c r="D56" s="622"/>
      <c r="E56" s="622"/>
      <c r="F56" s="610"/>
      <c r="G56" s="610"/>
      <c r="H56" s="603"/>
      <c r="I56" s="603"/>
      <c r="J56" s="603"/>
      <c r="K56" s="603"/>
      <c r="L56" s="475" t="str">
        <f t="shared" si="0"/>
        <v/>
      </c>
      <c r="M56" s="408"/>
      <c r="N56" s="408"/>
      <c r="O56" s="408"/>
      <c r="P56" s="408"/>
      <c r="Q56" s="408"/>
      <c r="R56" s="408"/>
      <c r="S56" s="408"/>
      <c r="T56" s="408"/>
    </row>
    <row r="57" spans="1:23" s="410" customFormat="1" ht="27.95" customHeight="1">
      <c r="A57" s="618" t="s">
        <v>387</v>
      </c>
      <c r="B57" s="462"/>
      <c r="C57" s="463"/>
      <c r="D57" s="623"/>
      <c r="E57" s="623"/>
      <c r="F57" s="610"/>
      <c r="G57" s="610"/>
      <c r="H57" s="603"/>
      <c r="I57" s="603"/>
      <c r="J57" s="603"/>
      <c r="K57" s="603"/>
      <c r="L57" s="475" t="str">
        <f t="shared" si="0"/>
        <v/>
      </c>
      <c r="M57" s="408"/>
      <c r="N57" s="408"/>
      <c r="O57" s="408"/>
      <c r="P57" s="408"/>
      <c r="Q57" s="408"/>
      <c r="R57" s="408"/>
      <c r="S57" s="408"/>
      <c r="T57" s="408"/>
    </row>
    <row r="58" spans="1:23" s="410" customFormat="1" ht="27.95" customHeight="1">
      <c r="A58" s="618" t="s">
        <v>388</v>
      </c>
      <c r="B58" s="462"/>
      <c r="C58" s="463"/>
      <c r="D58" s="623"/>
      <c r="E58" s="623"/>
      <c r="F58" s="610"/>
      <c r="G58" s="610"/>
      <c r="H58" s="603"/>
      <c r="I58" s="603"/>
      <c r="J58" s="603"/>
      <c r="K58" s="603"/>
      <c r="L58" s="475" t="str">
        <f t="shared" si="0"/>
        <v/>
      </c>
      <c r="M58" s="408"/>
      <c r="N58" s="408"/>
      <c r="O58" s="408"/>
      <c r="P58" s="408"/>
      <c r="Q58" s="408"/>
      <c r="R58" s="408"/>
      <c r="S58" s="408"/>
      <c r="T58" s="408"/>
    </row>
    <row r="59" spans="1:23" s="410" customFormat="1" ht="27.95" customHeight="1">
      <c r="A59" s="618" t="s">
        <v>389</v>
      </c>
      <c r="B59" s="462"/>
      <c r="C59" s="463"/>
      <c r="D59" s="622"/>
      <c r="E59" s="622"/>
      <c r="F59" s="610"/>
      <c r="G59" s="610"/>
      <c r="H59" s="603"/>
      <c r="I59" s="603"/>
      <c r="J59" s="603"/>
      <c r="K59" s="603"/>
      <c r="L59" s="475" t="str">
        <f t="shared" si="0"/>
        <v/>
      </c>
      <c r="M59" s="408"/>
      <c r="N59" s="408"/>
      <c r="O59" s="408"/>
      <c r="P59" s="408"/>
      <c r="Q59" s="408"/>
      <c r="R59" s="408"/>
      <c r="S59" s="408"/>
      <c r="T59" s="408"/>
    </row>
    <row r="60" spans="1:23" s="410" customFormat="1" ht="27.95" customHeight="1">
      <c r="A60" s="618" t="s">
        <v>390</v>
      </c>
      <c r="B60" s="462"/>
      <c r="C60" s="463"/>
      <c r="D60" s="622"/>
      <c r="E60" s="622"/>
      <c r="F60" s="610"/>
      <c r="G60" s="610"/>
      <c r="H60" s="603"/>
      <c r="I60" s="603"/>
      <c r="J60" s="603"/>
      <c r="K60" s="603"/>
      <c r="L60" s="475" t="str">
        <f t="shared" si="0"/>
        <v/>
      </c>
      <c r="M60" s="408"/>
      <c r="N60" s="408"/>
      <c r="O60" s="408"/>
      <c r="P60" s="408"/>
      <c r="Q60" s="408"/>
      <c r="R60" s="408"/>
      <c r="S60" s="408"/>
      <c r="T60" s="408"/>
    </row>
    <row r="61" spans="1:23" s="410" customFormat="1" ht="27.95" customHeight="1">
      <c r="A61" s="618" t="s">
        <v>391</v>
      </c>
      <c r="B61" s="462"/>
      <c r="C61" s="463"/>
      <c r="D61" s="623"/>
      <c r="E61" s="623"/>
      <c r="F61" s="610"/>
      <c r="G61" s="610"/>
      <c r="H61" s="603"/>
      <c r="I61" s="603"/>
      <c r="J61" s="603"/>
      <c r="K61" s="603"/>
      <c r="L61" s="475" t="str">
        <f t="shared" si="0"/>
        <v/>
      </c>
      <c r="M61" s="408"/>
      <c r="N61" s="408"/>
      <c r="O61" s="408"/>
      <c r="P61" s="408"/>
      <c r="Q61" s="408"/>
      <c r="R61" s="408"/>
      <c r="S61" s="408"/>
      <c r="T61" s="408"/>
    </row>
    <row r="62" spans="1:23" s="410" customFormat="1" ht="27.95" customHeight="1">
      <c r="A62" s="618" t="s">
        <v>392</v>
      </c>
      <c r="B62" s="462"/>
      <c r="C62" s="463"/>
      <c r="D62" s="623"/>
      <c r="E62" s="623"/>
      <c r="F62" s="621"/>
      <c r="G62" s="621"/>
      <c r="H62" s="603"/>
      <c r="I62" s="603"/>
      <c r="J62" s="603"/>
      <c r="K62" s="603"/>
      <c r="L62" s="475" t="str">
        <f t="shared" si="0"/>
        <v/>
      </c>
      <c r="M62" s="408"/>
      <c r="N62" s="408"/>
      <c r="O62" s="408"/>
      <c r="P62" s="408"/>
      <c r="Q62" s="408"/>
      <c r="R62" s="408"/>
      <c r="S62" s="408"/>
      <c r="T62" s="408"/>
    </row>
    <row r="63" spans="1:23" s="410" customFormat="1" ht="27.95" customHeight="1">
      <c r="A63" s="618" t="s">
        <v>393</v>
      </c>
      <c r="B63" s="462"/>
      <c r="C63" s="463"/>
      <c r="D63" s="622"/>
      <c r="E63" s="622"/>
      <c r="F63" s="610"/>
      <c r="G63" s="610"/>
      <c r="H63" s="603"/>
      <c r="I63" s="603"/>
      <c r="J63" s="603"/>
      <c r="K63" s="603"/>
      <c r="L63" s="475" t="str">
        <f t="shared" si="0"/>
        <v/>
      </c>
      <c r="M63" s="408"/>
      <c r="N63" s="408"/>
      <c r="O63" s="408"/>
      <c r="P63" s="408"/>
      <c r="Q63" s="408"/>
      <c r="R63" s="408"/>
      <c r="S63" s="408"/>
      <c r="T63" s="408"/>
    </row>
    <row r="64" spans="1:23" s="410" customFormat="1" ht="27.95" customHeight="1">
      <c r="A64" s="618" t="s">
        <v>415</v>
      </c>
      <c r="B64" s="462"/>
      <c r="C64" s="463"/>
      <c r="D64" s="623"/>
      <c r="E64" s="623"/>
      <c r="F64" s="610"/>
      <c r="G64" s="610"/>
      <c r="H64" s="603"/>
      <c r="I64" s="603"/>
      <c r="J64" s="603"/>
      <c r="K64" s="603"/>
      <c r="L64" s="475" t="str">
        <f t="shared" si="0"/>
        <v/>
      </c>
      <c r="M64" s="408"/>
      <c r="N64" s="408"/>
      <c r="O64" s="408"/>
      <c r="P64" s="408"/>
      <c r="Q64" s="408"/>
      <c r="R64" s="408"/>
      <c r="S64" s="408"/>
      <c r="T64" s="408"/>
    </row>
    <row r="65" spans="1:23" s="384" customFormat="1" ht="27.95" customHeight="1">
      <c r="A65" s="618" t="s">
        <v>416</v>
      </c>
      <c r="B65" s="462"/>
      <c r="C65" s="463"/>
      <c r="D65" s="622"/>
      <c r="E65" s="622"/>
      <c r="F65" s="610"/>
      <c r="G65" s="610"/>
      <c r="H65" s="603"/>
      <c r="I65" s="603"/>
      <c r="J65" s="603"/>
      <c r="K65" s="603"/>
      <c r="L65" s="486" t="str">
        <f t="shared" si="0"/>
        <v/>
      </c>
      <c r="M65" s="408"/>
      <c r="N65" s="391"/>
      <c r="O65" s="391"/>
      <c r="P65" s="391"/>
      <c r="Q65" s="391"/>
      <c r="R65" s="391"/>
      <c r="S65" s="391"/>
      <c r="T65" s="391"/>
    </row>
    <row r="66" spans="1:23" s="481" customFormat="1" ht="27.95" customHeight="1">
      <c r="A66" s="618" t="s">
        <v>396</v>
      </c>
      <c r="B66" s="462"/>
      <c r="C66" s="463"/>
      <c r="D66" s="622"/>
      <c r="E66" s="622"/>
      <c r="F66" s="610"/>
      <c r="G66" s="610"/>
      <c r="H66" s="603"/>
      <c r="I66" s="603"/>
      <c r="J66" s="603"/>
      <c r="K66" s="603"/>
      <c r="L66" s="484" t="str">
        <f t="shared" si="0"/>
        <v/>
      </c>
      <c r="M66" s="408"/>
      <c r="N66" s="479"/>
      <c r="O66" s="479"/>
      <c r="P66" s="479"/>
      <c r="Q66" s="479"/>
      <c r="R66" s="479"/>
      <c r="S66" s="479"/>
      <c r="T66" s="479"/>
    </row>
    <row r="67" spans="1:23" s="481" customFormat="1" ht="27.95" customHeight="1">
      <c r="A67" s="618" t="s">
        <v>397</v>
      </c>
      <c r="B67" s="462"/>
      <c r="C67" s="463"/>
      <c r="D67" s="623"/>
      <c r="E67" s="623"/>
      <c r="F67" s="610"/>
      <c r="G67" s="610"/>
      <c r="H67" s="603"/>
      <c r="I67" s="603"/>
      <c r="J67" s="603"/>
      <c r="K67" s="603"/>
      <c r="L67" s="484" t="str">
        <f t="shared" si="0"/>
        <v/>
      </c>
      <c r="M67" s="408"/>
      <c r="N67" s="479"/>
      <c r="O67" s="479"/>
      <c r="P67" s="479"/>
      <c r="Q67" s="479"/>
      <c r="R67" s="479"/>
      <c r="S67" s="479"/>
      <c r="T67" s="479"/>
    </row>
    <row r="68" spans="1:23" ht="27.95" customHeight="1">
      <c r="A68" s="570"/>
      <c r="B68" s="571"/>
      <c r="C68" s="572"/>
      <c r="D68" s="636"/>
      <c r="E68" s="636"/>
      <c r="F68" s="478"/>
      <c r="G68" s="478"/>
      <c r="H68" s="478"/>
      <c r="I68" s="478"/>
      <c r="J68" s="478"/>
      <c r="K68" s="478"/>
      <c r="L68" s="453" t="str">
        <f t="shared" si="0"/>
        <v/>
      </c>
      <c r="M68" s="460"/>
      <c r="N68" s="454"/>
      <c r="O68" s="454"/>
      <c r="P68" s="454"/>
      <c r="Q68" s="454"/>
      <c r="R68" s="454"/>
      <c r="S68" s="454"/>
      <c r="T68" s="461"/>
      <c r="U68" s="454"/>
      <c r="V68" s="454"/>
      <c r="W68" s="454"/>
    </row>
    <row r="69" spans="1:23" s="410" customFormat="1" ht="27.95" customHeight="1">
      <c r="A69" s="618" t="s">
        <v>57</v>
      </c>
      <c r="B69" s="462"/>
      <c r="C69" s="463"/>
      <c r="D69" s="623"/>
      <c r="E69" s="623"/>
      <c r="F69" s="610"/>
      <c r="G69" s="610"/>
      <c r="H69" s="603"/>
      <c r="I69" s="603"/>
      <c r="J69" s="603"/>
      <c r="K69" s="603"/>
      <c r="L69" s="475" t="str">
        <f t="shared" si="0"/>
        <v/>
      </c>
      <c r="M69" s="408"/>
      <c r="N69" s="408"/>
      <c r="O69" s="408"/>
      <c r="P69" s="408"/>
      <c r="Q69" s="408"/>
      <c r="R69" s="408"/>
      <c r="S69" s="408"/>
      <c r="T69" s="408"/>
    </row>
    <row r="70" spans="1:23" s="410" customFormat="1" ht="27.95" customHeight="1">
      <c r="A70" s="618" t="s">
        <v>311</v>
      </c>
      <c r="B70" s="462"/>
      <c r="C70" s="463"/>
      <c r="D70" s="623"/>
      <c r="E70" s="623"/>
      <c r="F70" s="610"/>
      <c r="G70" s="610"/>
      <c r="H70" s="603"/>
      <c r="I70" s="603"/>
      <c r="J70" s="603"/>
      <c r="K70" s="603"/>
      <c r="L70" s="475" t="str">
        <f t="shared" ref="L70:L133" si="1">CONCATENATE(C70,F70)</f>
        <v/>
      </c>
      <c r="M70" s="408"/>
      <c r="N70" s="408"/>
      <c r="O70" s="408"/>
      <c r="P70" s="408"/>
      <c r="Q70" s="408"/>
      <c r="R70" s="408"/>
      <c r="S70" s="408"/>
      <c r="T70" s="408"/>
    </row>
    <row r="71" spans="1:23" s="410" customFormat="1" ht="27.95" customHeight="1">
      <c r="A71" s="618" t="s">
        <v>312</v>
      </c>
      <c r="B71" s="462"/>
      <c r="C71" s="463"/>
      <c r="D71" s="622"/>
      <c r="E71" s="622"/>
      <c r="F71" s="610"/>
      <c r="G71" s="610"/>
      <c r="H71" s="603"/>
      <c r="I71" s="603"/>
      <c r="J71" s="603"/>
      <c r="K71" s="603"/>
      <c r="L71" s="475" t="str">
        <f t="shared" si="1"/>
        <v/>
      </c>
      <c r="M71" s="408"/>
      <c r="N71" s="408"/>
      <c r="O71" s="408"/>
      <c r="P71" s="408"/>
      <c r="Q71" s="408"/>
      <c r="R71" s="408"/>
      <c r="S71" s="408"/>
      <c r="T71" s="456"/>
    </row>
    <row r="72" spans="1:23" s="410" customFormat="1" ht="27.95" customHeight="1">
      <c r="A72" s="604"/>
      <c r="B72" s="602"/>
      <c r="C72" s="601"/>
      <c r="D72" s="626"/>
      <c r="E72" s="626"/>
      <c r="F72" s="603"/>
      <c r="G72" s="603"/>
      <c r="H72" s="603"/>
      <c r="I72" s="603"/>
      <c r="J72" s="603"/>
      <c r="K72" s="603"/>
      <c r="L72" s="475" t="str">
        <f t="shared" si="1"/>
        <v/>
      </c>
      <c r="M72" s="408"/>
      <c r="N72" s="408"/>
      <c r="O72" s="408"/>
      <c r="P72" s="408"/>
      <c r="Q72" s="408"/>
      <c r="R72" s="408"/>
      <c r="S72" s="408"/>
      <c r="T72" s="456"/>
    </row>
    <row r="73" spans="1:23" s="410" customFormat="1" ht="27.95" customHeight="1">
      <c r="A73" s="604"/>
      <c r="B73" s="602"/>
      <c r="C73" s="601"/>
      <c r="D73" s="626"/>
      <c r="E73" s="626"/>
      <c r="F73" s="603"/>
      <c r="G73" s="603"/>
      <c r="H73" s="603"/>
      <c r="I73" s="603"/>
      <c r="J73" s="603"/>
      <c r="K73" s="603"/>
      <c r="L73" s="475" t="str">
        <f t="shared" si="1"/>
        <v/>
      </c>
      <c r="M73" s="408"/>
      <c r="N73" s="408"/>
      <c r="O73" s="408"/>
      <c r="P73" s="408"/>
      <c r="Q73" s="408"/>
      <c r="R73" s="408"/>
      <c r="S73" s="408"/>
      <c r="T73" s="456"/>
    </row>
    <row r="74" spans="1:23" s="410" customFormat="1" ht="27.95" customHeight="1">
      <c r="A74" s="604"/>
      <c r="B74" s="602"/>
      <c r="C74" s="601"/>
      <c r="D74" s="626"/>
      <c r="E74" s="626"/>
      <c r="F74" s="603"/>
      <c r="G74" s="603"/>
      <c r="H74" s="603"/>
      <c r="I74" s="603"/>
      <c r="J74" s="603"/>
      <c r="K74" s="603"/>
      <c r="L74" s="475" t="str">
        <f t="shared" si="1"/>
        <v/>
      </c>
      <c r="M74" s="408"/>
      <c r="N74" s="408"/>
      <c r="O74" s="408"/>
      <c r="P74" s="408"/>
      <c r="Q74" s="408"/>
      <c r="R74" s="408"/>
      <c r="S74" s="408"/>
      <c r="T74" s="456"/>
    </row>
    <row r="75" spans="1:23" s="410" customFormat="1" ht="27.95" customHeight="1">
      <c r="A75" s="604"/>
      <c r="B75" s="602"/>
      <c r="C75" s="601"/>
      <c r="D75" s="626"/>
      <c r="E75" s="626"/>
      <c r="F75" s="603"/>
      <c r="G75" s="603"/>
      <c r="H75" s="603"/>
      <c r="I75" s="603"/>
      <c r="J75" s="603"/>
      <c r="K75" s="603"/>
      <c r="L75" s="475" t="str">
        <f t="shared" si="1"/>
        <v/>
      </c>
      <c r="M75" s="408"/>
      <c r="N75" s="408"/>
      <c r="O75" s="408"/>
      <c r="P75" s="408"/>
      <c r="Q75" s="408"/>
      <c r="R75" s="408"/>
      <c r="S75" s="408"/>
      <c r="T75" s="409"/>
      <c r="U75" s="408"/>
      <c r="V75" s="408"/>
      <c r="W75" s="408"/>
    </row>
    <row r="76" spans="1:23" s="410" customFormat="1" ht="27.95" customHeight="1">
      <c r="A76" s="604"/>
      <c r="B76" s="602"/>
      <c r="C76" s="601"/>
      <c r="D76" s="626"/>
      <c r="E76" s="626"/>
      <c r="F76" s="603"/>
      <c r="G76" s="603"/>
      <c r="H76" s="603"/>
      <c r="I76" s="603"/>
      <c r="J76" s="603"/>
      <c r="K76" s="603"/>
      <c r="L76" s="475" t="str">
        <f t="shared" si="1"/>
        <v/>
      </c>
      <c r="M76" s="408"/>
      <c r="N76" s="408"/>
      <c r="O76" s="408"/>
      <c r="P76" s="408"/>
      <c r="Q76" s="408"/>
      <c r="R76" s="408"/>
      <c r="S76" s="408"/>
      <c r="T76" s="408"/>
    </row>
    <row r="77" spans="1:23" s="410" customFormat="1" ht="27.95" customHeight="1">
      <c r="A77" s="604"/>
      <c r="B77" s="602"/>
      <c r="C77" s="601"/>
      <c r="D77" s="626"/>
      <c r="E77" s="626"/>
      <c r="F77" s="603"/>
      <c r="G77" s="603"/>
      <c r="H77" s="603"/>
      <c r="I77" s="603"/>
      <c r="J77" s="603"/>
      <c r="K77" s="603"/>
      <c r="L77" s="475" t="str">
        <f t="shared" si="1"/>
        <v/>
      </c>
      <c r="M77" s="408"/>
      <c r="N77" s="408"/>
      <c r="O77" s="408"/>
      <c r="P77" s="408"/>
      <c r="Q77" s="408"/>
      <c r="R77" s="408"/>
      <c r="S77" s="408"/>
      <c r="T77" s="408"/>
    </row>
    <row r="78" spans="1:23" s="410" customFormat="1" ht="27.95" customHeight="1">
      <c r="A78" s="604"/>
      <c r="B78" s="602"/>
      <c r="C78" s="601"/>
      <c r="D78" s="626"/>
      <c r="E78" s="626"/>
      <c r="F78" s="603"/>
      <c r="G78" s="603"/>
      <c r="H78" s="603"/>
      <c r="I78" s="603"/>
      <c r="J78" s="603"/>
      <c r="K78" s="603"/>
      <c r="L78" s="475" t="str">
        <f t="shared" si="1"/>
        <v/>
      </c>
      <c r="M78" s="408"/>
      <c r="N78" s="408"/>
      <c r="O78" s="408"/>
      <c r="P78" s="408"/>
      <c r="Q78" s="408"/>
      <c r="R78" s="408"/>
      <c r="S78" s="408"/>
      <c r="T78" s="408"/>
    </row>
    <row r="79" spans="1:23" s="410" customFormat="1" ht="27.95" customHeight="1">
      <c r="A79" s="604"/>
      <c r="B79" s="602"/>
      <c r="C79" s="601"/>
      <c r="D79" s="626"/>
      <c r="E79" s="626"/>
      <c r="F79" s="603"/>
      <c r="G79" s="603"/>
      <c r="H79" s="603"/>
      <c r="I79" s="603"/>
      <c r="J79" s="603"/>
      <c r="K79" s="603"/>
      <c r="L79" s="475" t="str">
        <f t="shared" si="1"/>
        <v/>
      </c>
      <c r="M79" s="408"/>
      <c r="N79" s="408"/>
      <c r="O79" s="408"/>
      <c r="P79" s="408"/>
      <c r="Q79" s="408"/>
      <c r="R79" s="408"/>
      <c r="S79" s="408"/>
      <c r="T79" s="408"/>
    </row>
    <row r="80" spans="1:23" s="410" customFormat="1" ht="27.95" customHeight="1">
      <c r="A80" s="604"/>
      <c r="B80" s="602"/>
      <c r="C80" s="601"/>
      <c r="D80" s="626"/>
      <c r="E80" s="626"/>
      <c r="F80" s="603"/>
      <c r="G80" s="603"/>
      <c r="H80" s="603"/>
      <c r="I80" s="603"/>
      <c r="J80" s="603"/>
      <c r="K80" s="603"/>
      <c r="L80" s="475" t="str">
        <f t="shared" si="1"/>
        <v/>
      </c>
      <c r="M80" s="408"/>
      <c r="N80" s="408"/>
      <c r="O80" s="408"/>
      <c r="P80" s="408"/>
      <c r="Q80" s="408"/>
      <c r="R80" s="408"/>
      <c r="S80" s="408"/>
      <c r="T80" s="408"/>
    </row>
    <row r="81" spans="1:23" s="410" customFormat="1" ht="27.95" customHeight="1">
      <c r="A81" s="604"/>
      <c r="B81" s="602"/>
      <c r="C81" s="601"/>
      <c r="D81" s="626"/>
      <c r="E81" s="626"/>
      <c r="F81" s="603"/>
      <c r="G81" s="603"/>
      <c r="H81" s="603"/>
      <c r="I81" s="603"/>
      <c r="J81" s="603"/>
      <c r="K81" s="603"/>
      <c r="L81" s="475" t="str">
        <f t="shared" si="1"/>
        <v/>
      </c>
      <c r="M81" s="408"/>
      <c r="N81" s="408"/>
      <c r="O81" s="408"/>
      <c r="P81" s="408"/>
      <c r="Q81" s="408"/>
      <c r="R81" s="408"/>
      <c r="S81" s="408"/>
      <c r="T81" s="408"/>
    </row>
    <row r="82" spans="1:23" s="410" customFormat="1" ht="27.95" customHeight="1">
      <c r="A82" s="604"/>
      <c r="B82" s="602"/>
      <c r="C82" s="601"/>
      <c r="D82" s="626"/>
      <c r="E82" s="626"/>
      <c r="F82" s="603"/>
      <c r="G82" s="603"/>
      <c r="H82" s="603"/>
      <c r="I82" s="603"/>
      <c r="J82" s="603"/>
      <c r="K82" s="603"/>
      <c r="L82" s="475" t="str">
        <f t="shared" si="1"/>
        <v/>
      </c>
      <c r="M82" s="408"/>
      <c r="N82" s="408"/>
      <c r="O82" s="408"/>
      <c r="P82" s="408"/>
      <c r="Q82" s="408"/>
      <c r="R82" s="408"/>
      <c r="S82" s="408"/>
      <c r="T82" s="408"/>
    </row>
    <row r="83" spans="1:23" s="410" customFormat="1" ht="27.95" customHeight="1">
      <c r="A83" s="604"/>
      <c r="B83" s="602"/>
      <c r="C83" s="601"/>
      <c r="D83" s="626"/>
      <c r="E83" s="626"/>
      <c r="F83" s="603"/>
      <c r="G83" s="603"/>
      <c r="H83" s="603"/>
      <c r="I83" s="603"/>
      <c r="J83" s="603"/>
      <c r="K83" s="603"/>
      <c r="L83" s="475" t="str">
        <f t="shared" si="1"/>
        <v/>
      </c>
      <c r="M83" s="408"/>
      <c r="N83" s="408"/>
      <c r="O83" s="408"/>
      <c r="P83" s="408"/>
      <c r="Q83" s="408"/>
      <c r="R83" s="408"/>
      <c r="S83" s="408"/>
      <c r="T83" s="408"/>
    </row>
    <row r="84" spans="1:23" s="410" customFormat="1" ht="27.95" customHeight="1">
      <c r="A84" s="604"/>
      <c r="B84" s="602"/>
      <c r="C84" s="601"/>
      <c r="D84" s="626"/>
      <c r="E84" s="626"/>
      <c r="F84" s="603"/>
      <c r="G84" s="603"/>
      <c r="H84" s="603"/>
      <c r="I84" s="603"/>
      <c r="J84" s="603"/>
      <c r="K84" s="603"/>
      <c r="L84" s="475" t="str">
        <f t="shared" si="1"/>
        <v/>
      </c>
      <c r="M84" s="408"/>
      <c r="N84" s="408"/>
      <c r="O84" s="408"/>
      <c r="P84" s="408"/>
      <c r="Q84" s="408"/>
      <c r="R84" s="408"/>
      <c r="S84" s="408"/>
      <c r="T84" s="408"/>
    </row>
    <row r="85" spans="1:23" s="410" customFormat="1" ht="27.95" customHeight="1">
      <c r="A85" s="604"/>
      <c r="B85" s="602"/>
      <c r="C85" s="601"/>
      <c r="D85" s="626"/>
      <c r="E85" s="626"/>
      <c r="F85" s="603"/>
      <c r="G85" s="603"/>
      <c r="H85" s="603"/>
      <c r="I85" s="603"/>
      <c r="J85" s="603"/>
      <c r="K85" s="603"/>
      <c r="L85" s="475" t="str">
        <f t="shared" si="1"/>
        <v/>
      </c>
      <c r="M85" s="408"/>
      <c r="N85" s="408"/>
      <c r="O85" s="408"/>
      <c r="P85" s="408"/>
      <c r="Q85" s="408"/>
      <c r="R85" s="408"/>
      <c r="S85" s="408"/>
      <c r="T85" s="408"/>
    </row>
    <row r="86" spans="1:23" s="410" customFormat="1" ht="27.95" customHeight="1">
      <c r="A86" s="604"/>
      <c r="B86" s="602"/>
      <c r="C86" s="601"/>
      <c r="D86" s="626"/>
      <c r="E86" s="626"/>
      <c r="F86" s="603"/>
      <c r="G86" s="603"/>
      <c r="H86" s="603"/>
      <c r="I86" s="603"/>
      <c r="J86" s="603"/>
      <c r="K86" s="603"/>
      <c r="L86" s="475" t="str">
        <f t="shared" si="1"/>
        <v/>
      </c>
      <c r="M86" s="408"/>
      <c r="N86" s="408"/>
      <c r="O86" s="408"/>
      <c r="P86" s="408"/>
      <c r="Q86" s="408"/>
      <c r="R86" s="408"/>
      <c r="S86" s="408"/>
      <c r="T86" s="408"/>
    </row>
    <row r="87" spans="1:23" s="410" customFormat="1" ht="27.95" customHeight="1">
      <c r="A87" s="604"/>
      <c r="B87" s="602"/>
      <c r="C87" s="601"/>
      <c r="D87" s="626"/>
      <c r="E87" s="626"/>
      <c r="F87" s="603"/>
      <c r="G87" s="603"/>
      <c r="H87" s="603"/>
      <c r="I87" s="603"/>
      <c r="J87" s="603"/>
      <c r="K87" s="603"/>
      <c r="L87" s="475" t="str">
        <f t="shared" si="1"/>
        <v/>
      </c>
      <c r="M87" s="408"/>
      <c r="N87" s="408"/>
      <c r="O87" s="408"/>
      <c r="P87" s="408"/>
      <c r="Q87" s="408"/>
      <c r="R87" s="408"/>
      <c r="S87" s="408"/>
      <c r="T87" s="408"/>
    </row>
    <row r="88" spans="1:23" s="384" customFormat="1" ht="27.95" customHeight="1">
      <c r="A88" s="570"/>
      <c r="B88" s="571" t="s">
        <v>38</v>
      </c>
      <c r="C88" s="572"/>
      <c r="D88" s="624">
        <f>SUM(D69:D87)</f>
        <v>0</v>
      </c>
      <c r="E88" s="624">
        <f>SUM(E69:E87)</f>
        <v>0</v>
      </c>
      <c r="F88" s="478"/>
      <c r="G88" s="478"/>
      <c r="H88" s="478"/>
      <c r="I88" s="478"/>
      <c r="J88" s="478"/>
      <c r="K88" s="478"/>
      <c r="L88" s="486" t="str">
        <f t="shared" si="1"/>
        <v/>
      </c>
      <c r="M88" s="408"/>
      <c r="N88" s="391"/>
      <c r="O88" s="391"/>
      <c r="P88" s="391"/>
      <c r="Q88" s="391"/>
      <c r="R88" s="391"/>
      <c r="S88" s="391"/>
      <c r="T88" s="391"/>
    </row>
    <row r="89" spans="1:23" ht="27.95" customHeight="1">
      <c r="A89" s="570"/>
      <c r="B89" s="571" t="s">
        <v>405</v>
      </c>
      <c r="C89" s="572"/>
      <c r="D89" s="636">
        <f>D88+D68+D47+D26</f>
        <v>0</v>
      </c>
      <c r="E89" s="636">
        <f>E88+E68+E47+E26</f>
        <v>0</v>
      </c>
      <c r="F89" s="478"/>
      <c r="G89" s="478"/>
      <c r="H89" s="478"/>
      <c r="I89" s="478"/>
      <c r="J89" s="478"/>
      <c r="K89" s="478"/>
      <c r="L89" s="453" t="str">
        <f t="shared" si="1"/>
        <v/>
      </c>
      <c r="M89" s="460"/>
      <c r="N89" s="454"/>
      <c r="O89" s="454"/>
      <c r="P89" s="454"/>
      <c r="Q89" s="454"/>
      <c r="R89" s="454"/>
      <c r="S89" s="454"/>
      <c r="T89" s="461"/>
      <c r="U89" s="454"/>
      <c r="V89" s="454"/>
      <c r="W89" s="454"/>
    </row>
    <row r="90" spans="1:23" s="384" customFormat="1" ht="27.95" customHeight="1">
      <c r="A90" s="604"/>
      <c r="B90" s="602"/>
      <c r="C90" s="601"/>
      <c r="D90" s="605"/>
      <c r="E90" s="605"/>
      <c r="F90" s="603"/>
      <c r="G90" s="603"/>
      <c r="H90" s="603"/>
      <c r="I90" s="603"/>
      <c r="J90" s="603"/>
      <c r="K90" s="603"/>
      <c r="L90" s="486" t="str">
        <f t="shared" si="1"/>
        <v/>
      </c>
      <c r="M90" s="408"/>
      <c r="N90" s="391"/>
      <c r="O90" s="391"/>
      <c r="P90" s="391"/>
      <c r="Q90" s="391"/>
      <c r="R90" s="391"/>
      <c r="S90" s="391"/>
      <c r="T90" s="391"/>
    </row>
    <row r="91" spans="1:23" s="384" customFormat="1" ht="27.95" customHeight="1">
      <c r="A91" s="604"/>
      <c r="B91" s="602"/>
      <c r="C91" s="601"/>
      <c r="D91" s="605"/>
      <c r="E91" s="605"/>
      <c r="F91" s="603"/>
      <c r="G91" s="603"/>
      <c r="H91" s="603"/>
      <c r="I91" s="603"/>
      <c r="J91" s="603"/>
      <c r="K91" s="603"/>
      <c r="L91" s="475" t="str">
        <f t="shared" si="1"/>
        <v/>
      </c>
      <c r="M91" s="408"/>
      <c r="N91" s="391"/>
      <c r="O91" s="391"/>
      <c r="P91" s="391"/>
      <c r="Q91" s="391"/>
      <c r="R91" s="391"/>
      <c r="S91" s="391"/>
      <c r="T91" s="391"/>
    </row>
    <row r="92" spans="1:23" s="481" customFormat="1" ht="27.95" customHeight="1">
      <c r="A92" s="604"/>
      <c r="B92" s="602"/>
      <c r="C92" s="601"/>
      <c r="D92" s="605"/>
      <c r="E92" s="605"/>
      <c r="F92" s="603"/>
      <c r="G92" s="603"/>
      <c r="H92" s="603"/>
      <c r="I92" s="603"/>
      <c r="J92" s="603"/>
      <c r="K92" s="603"/>
      <c r="L92" s="484" t="str">
        <f t="shared" si="1"/>
        <v/>
      </c>
      <c r="M92" s="408"/>
      <c r="N92" s="479"/>
      <c r="O92" s="479"/>
      <c r="P92" s="479"/>
      <c r="Q92" s="479"/>
      <c r="R92" s="479"/>
      <c r="S92" s="479"/>
      <c r="T92" s="480"/>
    </row>
    <row r="93" spans="1:23" s="384" customFormat="1" ht="27.95" customHeight="1">
      <c r="A93" s="604"/>
      <c r="B93" s="602"/>
      <c r="C93" s="601"/>
      <c r="D93" s="605"/>
      <c r="E93" s="605"/>
      <c r="F93" s="603"/>
      <c r="G93" s="603"/>
      <c r="H93" s="603"/>
      <c r="I93" s="603"/>
      <c r="J93" s="603"/>
      <c r="K93" s="603"/>
      <c r="L93" s="486" t="str">
        <f t="shared" si="1"/>
        <v/>
      </c>
      <c r="M93" s="408"/>
      <c r="N93" s="391"/>
      <c r="O93" s="391"/>
      <c r="P93" s="391"/>
      <c r="Q93" s="391"/>
      <c r="R93" s="391"/>
      <c r="S93" s="391"/>
      <c r="T93" s="402"/>
    </row>
    <row r="94" spans="1:23" s="410" customFormat="1" ht="27.95" customHeight="1">
      <c r="A94" s="604"/>
      <c r="B94" s="602"/>
      <c r="C94" s="601"/>
      <c r="D94" s="605"/>
      <c r="E94" s="605"/>
      <c r="F94" s="603"/>
      <c r="G94" s="603"/>
      <c r="H94" s="603"/>
      <c r="I94" s="603"/>
      <c r="J94" s="603"/>
      <c r="K94" s="603"/>
      <c r="L94" s="475" t="str">
        <f t="shared" si="1"/>
        <v/>
      </c>
      <c r="M94" s="408"/>
      <c r="N94" s="408"/>
      <c r="O94" s="408"/>
      <c r="P94" s="408"/>
      <c r="Q94" s="408"/>
      <c r="R94" s="408"/>
      <c r="S94" s="408"/>
      <c r="T94" s="456"/>
    </row>
    <row r="95" spans="1:23" s="410" customFormat="1" ht="27.95" customHeight="1">
      <c r="A95" s="604"/>
      <c r="B95" s="602"/>
      <c r="C95" s="601"/>
      <c r="D95" s="605"/>
      <c r="E95" s="605"/>
      <c r="F95" s="603"/>
      <c r="G95" s="603"/>
      <c r="H95" s="603"/>
      <c r="I95" s="603"/>
      <c r="J95" s="603"/>
      <c r="K95" s="603"/>
      <c r="L95" s="475" t="str">
        <f t="shared" si="1"/>
        <v/>
      </c>
      <c r="M95" s="408"/>
      <c r="N95" s="408"/>
      <c r="O95" s="408"/>
      <c r="P95" s="408"/>
      <c r="Q95" s="408"/>
      <c r="R95" s="408"/>
      <c r="S95" s="408"/>
      <c r="T95" s="456"/>
    </row>
    <row r="96" spans="1:23" s="410" customFormat="1" ht="27.95" customHeight="1">
      <c r="A96" s="604"/>
      <c r="B96" s="602"/>
      <c r="C96" s="601"/>
      <c r="D96" s="605"/>
      <c r="E96" s="605"/>
      <c r="F96" s="603"/>
      <c r="G96" s="603"/>
      <c r="H96" s="603"/>
      <c r="I96" s="603"/>
      <c r="J96" s="603"/>
      <c r="K96" s="603"/>
      <c r="L96" s="475" t="str">
        <f t="shared" si="1"/>
        <v/>
      </c>
      <c r="M96" s="408"/>
      <c r="N96" s="408"/>
      <c r="O96" s="408"/>
      <c r="P96" s="408"/>
      <c r="Q96" s="408"/>
      <c r="R96" s="408"/>
      <c r="S96" s="408"/>
      <c r="T96" s="409"/>
      <c r="U96" s="408"/>
      <c r="V96" s="408"/>
      <c r="W96" s="408"/>
    </row>
    <row r="97" spans="1:23" s="410" customFormat="1" ht="27.95" customHeight="1">
      <c r="A97" s="604"/>
      <c r="B97" s="602"/>
      <c r="C97" s="601"/>
      <c r="D97" s="605"/>
      <c r="E97" s="605"/>
      <c r="F97" s="603"/>
      <c r="G97" s="603"/>
      <c r="H97" s="603"/>
      <c r="I97" s="603"/>
      <c r="J97" s="603"/>
      <c r="K97" s="603"/>
      <c r="L97" s="475" t="str">
        <f t="shared" si="1"/>
        <v/>
      </c>
      <c r="M97" s="408"/>
      <c r="N97" s="408"/>
      <c r="O97" s="408"/>
      <c r="P97" s="408"/>
      <c r="Q97" s="408"/>
      <c r="R97" s="408"/>
      <c r="S97" s="408"/>
      <c r="T97" s="408"/>
    </row>
    <row r="98" spans="1:23" s="410" customFormat="1" ht="27.95" customHeight="1">
      <c r="A98" s="604"/>
      <c r="B98" s="602"/>
      <c r="C98" s="601"/>
      <c r="D98" s="605"/>
      <c r="E98" s="605"/>
      <c r="F98" s="603"/>
      <c r="G98" s="603"/>
      <c r="H98" s="603"/>
      <c r="I98" s="603"/>
      <c r="J98" s="603"/>
      <c r="K98" s="603"/>
      <c r="L98" s="475" t="str">
        <f t="shared" si="1"/>
        <v/>
      </c>
      <c r="M98" s="408"/>
      <c r="N98" s="408"/>
      <c r="O98" s="408"/>
      <c r="P98" s="408"/>
      <c r="Q98" s="408"/>
      <c r="R98" s="408"/>
      <c r="S98" s="408"/>
      <c r="T98" s="408"/>
    </row>
    <row r="99" spans="1:23" s="410" customFormat="1" ht="27.95" customHeight="1">
      <c r="A99" s="604"/>
      <c r="B99" s="602"/>
      <c r="C99" s="601"/>
      <c r="D99" s="605"/>
      <c r="E99" s="605"/>
      <c r="F99" s="603"/>
      <c r="G99" s="603"/>
      <c r="H99" s="603"/>
      <c r="I99" s="603"/>
      <c r="J99" s="603"/>
      <c r="K99" s="603"/>
      <c r="L99" s="475" t="str">
        <f t="shared" si="1"/>
        <v/>
      </c>
      <c r="M99" s="408"/>
      <c r="N99" s="408"/>
      <c r="O99" s="408"/>
      <c r="P99" s="408"/>
      <c r="Q99" s="408"/>
      <c r="R99" s="408"/>
      <c r="S99" s="408"/>
      <c r="T99" s="408"/>
    </row>
    <row r="100" spans="1:23" s="410" customFormat="1" ht="27.95" customHeight="1">
      <c r="A100" s="604"/>
      <c r="B100" s="602"/>
      <c r="C100" s="601"/>
      <c r="D100" s="605"/>
      <c r="E100" s="605"/>
      <c r="F100" s="603"/>
      <c r="G100" s="603"/>
      <c r="H100" s="603"/>
      <c r="I100" s="603"/>
      <c r="J100" s="603"/>
      <c r="K100" s="603"/>
      <c r="L100" s="475" t="str">
        <f t="shared" si="1"/>
        <v/>
      </c>
      <c r="M100" s="408"/>
      <c r="N100" s="408"/>
      <c r="O100" s="408"/>
      <c r="P100" s="408"/>
      <c r="Q100" s="408"/>
      <c r="R100" s="408"/>
      <c r="S100" s="408"/>
      <c r="T100" s="408"/>
    </row>
    <row r="101" spans="1:23" s="410" customFormat="1" ht="27.95" customHeight="1">
      <c r="A101" s="604"/>
      <c r="B101" s="602"/>
      <c r="C101" s="601"/>
      <c r="D101" s="605"/>
      <c r="E101" s="605"/>
      <c r="F101" s="603"/>
      <c r="G101" s="603"/>
      <c r="H101" s="603"/>
      <c r="I101" s="603"/>
      <c r="J101" s="603"/>
      <c r="K101" s="603"/>
      <c r="L101" s="475" t="str">
        <f t="shared" si="1"/>
        <v/>
      </c>
      <c r="M101" s="408"/>
      <c r="N101" s="408"/>
      <c r="O101" s="408"/>
      <c r="P101" s="408"/>
      <c r="Q101" s="408"/>
      <c r="R101" s="408"/>
      <c r="S101" s="408"/>
      <c r="T101" s="408"/>
    </row>
    <row r="102" spans="1:23" s="410" customFormat="1" ht="27.95" customHeight="1">
      <c r="A102" s="604"/>
      <c r="B102" s="602"/>
      <c r="C102" s="601"/>
      <c r="D102" s="605"/>
      <c r="E102" s="605"/>
      <c r="F102" s="603"/>
      <c r="G102" s="603"/>
      <c r="H102" s="603"/>
      <c r="I102" s="603"/>
      <c r="J102" s="603"/>
      <c r="K102" s="603"/>
      <c r="L102" s="475" t="str">
        <f t="shared" si="1"/>
        <v/>
      </c>
      <c r="M102" s="408"/>
      <c r="N102" s="408"/>
      <c r="O102" s="408"/>
      <c r="P102" s="408"/>
      <c r="Q102" s="408"/>
      <c r="R102" s="408"/>
      <c r="S102" s="408"/>
      <c r="T102" s="408"/>
    </row>
    <row r="103" spans="1:23" s="410" customFormat="1" ht="27.95" customHeight="1">
      <c r="A103" s="604"/>
      <c r="B103" s="602"/>
      <c r="C103" s="601"/>
      <c r="D103" s="605"/>
      <c r="E103" s="605"/>
      <c r="F103" s="603"/>
      <c r="G103" s="603"/>
      <c r="H103" s="603"/>
      <c r="I103" s="603"/>
      <c r="J103" s="603"/>
      <c r="K103" s="603"/>
      <c r="L103" s="475" t="str">
        <f t="shared" si="1"/>
        <v/>
      </c>
      <c r="M103" s="408"/>
      <c r="N103" s="408"/>
      <c r="O103" s="408"/>
      <c r="P103" s="408"/>
      <c r="Q103" s="408"/>
      <c r="R103" s="408"/>
      <c r="S103" s="408"/>
      <c r="T103" s="408"/>
    </row>
    <row r="104" spans="1:23" s="410" customFormat="1" ht="27.95" customHeight="1">
      <c r="A104" s="604"/>
      <c r="B104" s="602"/>
      <c r="C104" s="601"/>
      <c r="D104" s="605"/>
      <c r="E104" s="605"/>
      <c r="F104" s="603"/>
      <c r="G104" s="603"/>
      <c r="H104" s="603"/>
      <c r="I104" s="603"/>
      <c r="J104" s="603"/>
      <c r="K104" s="603"/>
      <c r="L104" s="475" t="str">
        <f t="shared" si="1"/>
        <v/>
      </c>
      <c r="M104" s="408"/>
      <c r="N104" s="408"/>
      <c r="O104" s="408"/>
      <c r="P104" s="408"/>
      <c r="Q104" s="408"/>
      <c r="R104" s="408"/>
      <c r="S104" s="408"/>
      <c r="T104" s="408"/>
    </row>
    <row r="105" spans="1:23" s="410" customFormat="1" ht="27.95" customHeight="1">
      <c r="A105" s="604"/>
      <c r="B105" s="602"/>
      <c r="C105" s="601"/>
      <c r="D105" s="605"/>
      <c r="E105" s="605"/>
      <c r="F105" s="603"/>
      <c r="G105" s="603"/>
      <c r="H105" s="603"/>
      <c r="I105" s="603"/>
      <c r="J105" s="603"/>
      <c r="K105" s="603"/>
      <c r="L105" s="475" t="str">
        <f t="shared" si="1"/>
        <v/>
      </c>
      <c r="M105" s="408"/>
      <c r="N105" s="408"/>
      <c r="O105" s="408"/>
      <c r="P105" s="408"/>
      <c r="Q105" s="408"/>
      <c r="R105" s="408"/>
      <c r="S105" s="408"/>
      <c r="T105" s="408"/>
    </row>
    <row r="106" spans="1:23" s="410" customFormat="1" ht="27.95" customHeight="1">
      <c r="A106" s="604"/>
      <c r="B106" s="602"/>
      <c r="C106" s="601"/>
      <c r="D106" s="605"/>
      <c r="E106" s="605"/>
      <c r="F106" s="603"/>
      <c r="G106" s="603"/>
      <c r="H106" s="603"/>
      <c r="I106" s="603"/>
      <c r="J106" s="603"/>
      <c r="K106" s="603"/>
      <c r="L106" s="475" t="str">
        <f t="shared" si="1"/>
        <v/>
      </c>
      <c r="M106" s="408"/>
      <c r="N106" s="408"/>
      <c r="O106" s="408"/>
      <c r="P106" s="408"/>
      <c r="Q106" s="408"/>
      <c r="R106" s="408"/>
      <c r="S106" s="408"/>
      <c r="T106" s="408"/>
    </row>
    <row r="107" spans="1:23" s="410" customFormat="1" ht="27.95" customHeight="1">
      <c r="A107" s="604"/>
      <c r="B107" s="602"/>
      <c r="C107" s="601"/>
      <c r="D107" s="605"/>
      <c r="E107" s="605"/>
      <c r="F107" s="603"/>
      <c r="G107" s="603"/>
      <c r="H107" s="603"/>
      <c r="I107" s="603"/>
      <c r="J107" s="603"/>
      <c r="K107" s="603"/>
      <c r="L107" s="475" t="str">
        <f t="shared" si="1"/>
        <v/>
      </c>
      <c r="M107" s="408"/>
      <c r="N107" s="408"/>
      <c r="O107" s="408"/>
      <c r="P107" s="408"/>
      <c r="Q107" s="408"/>
      <c r="R107" s="408"/>
      <c r="S107" s="408"/>
      <c r="T107" s="408"/>
    </row>
    <row r="108" spans="1:23" s="410" customFormat="1" ht="27.95" customHeight="1">
      <c r="A108" s="604"/>
      <c r="B108" s="602"/>
      <c r="C108" s="601"/>
      <c r="D108" s="605"/>
      <c r="E108" s="605"/>
      <c r="F108" s="603"/>
      <c r="G108" s="603"/>
      <c r="H108" s="603"/>
      <c r="I108" s="603"/>
      <c r="J108" s="603"/>
      <c r="K108" s="603"/>
      <c r="L108" s="475" t="str">
        <f t="shared" si="1"/>
        <v/>
      </c>
      <c r="M108" s="408"/>
      <c r="N108" s="408"/>
      <c r="O108" s="408"/>
      <c r="P108" s="408"/>
      <c r="Q108" s="408"/>
      <c r="R108" s="408"/>
      <c r="S108" s="408"/>
      <c r="T108" s="408"/>
    </row>
    <row r="109" spans="1:23" s="410" customFormat="1" ht="27.95" customHeight="1">
      <c r="A109" s="604"/>
      <c r="B109" s="602"/>
      <c r="C109" s="601"/>
      <c r="D109" s="605"/>
      <c r="E109" s="605"/>
      <c r="F109" s="603"/>
      <c r="G109" s="603"/>
      <c r="H109" s="603"/>
      <c r="I109" s="603"/>
      <c r="J109" s="603"/>
      <c r="K109" s="603"/>
      <c r="L109" s="475" t="str">
        <f t="shared" si="1"/>
        <v/>
      </c>
      <c r="M109" s="408"/>
      <c r="N109" s="408"/>
      <c r="O109" s="408"/>
      <c r="P109" s="408"/>
      <c r="Q109" s="408"/>
      <c r="R109" s="408"/>
      <c r="S109" s="408"/>
      <c r="T109" s="408"/>
    </row>
    <row r="110" spans="1:23" ht="27.95" customHeight="1">
      <c r="A110" s="570"/>
      <c r="B110" s="571" t="s">
        <v>38</v>
      </c>
      <c r="C110" s="572"/>
      <c r="D110" s="595"/>
      <c r="E110" s="595">
        <f>SUM(E90:E109)</f>
        <v>0</v>
      </c>
      <c r="F110" s="478"/>
      <c r="G110" s="478"/>
      <c r="H110" s="478"/>
      <c r="I110" s="478"/>
      <c r="J110" s="478"/>
      <c r="K110" s="478"/>
      <c r="L110" s="453" t="str">
        <f t="shared" si="1"/>
        <v/>
      </c>
      <c r="M110" s="460"/>
      <c r="N110" s="454"/>
      <c r="O110" s="454"/>
      <c r="P110" s="454"/>
      <c r="Q110" s="454"/>
      <c r="R110" s="454"/>
      <c r="S110" s="454"/>
      <c r="T110" s="461"/>
      <c r="U110" s="454"/>
      <c r="V110" s="454"/>
      <c r="W110" s="454"/>
    </row>
    <row r="111" spans="1:23" s="410" customFormat="1" ht="27.95" customHeight="1">
      <c r="A111" s="604"/>
      <c r="B111" s="602"/>
      <c r="C111" s="601"/>
      <c r="D111" s="606"/>
      <c r="E111" s="606"/>
      <c r="F111" s="603"/>
      <c r="G111" s="603"/>
      <c r="H111" s="603"/>
      <c r="I111" s="603"/>
      <c r="J111" s="603"/>
      <c r="K111" s="603"/>
      <c r="L111" s="475" t="str">
        <f t="shared" si="1"/>
        <v/>
      </c>
      <c r="M111" s="408"/>
      <c r="N111" s="408"/>
      <c r="O111" s="408"/>
      <c r="P111" s="408"/>
      <c r="Q111" s="408"/>
      <c r="R111" s="408"/>
      <c r="S111" s="408"/>
      <c r="T111" s="408"/>
    </row>
    <row r="112" spans="1:23" s="410" customFormat="1" ht="27.95" customHeight="1">
      <c r="A112" s="604"/>
      <c r="B112" s="602"/>
      <c r="C112" s="601"/>
      <c r="D112" s="606"/>
      <c r="E112" s="606"/>
      <c r="F112" s="603"/>
      <c r="G112" s="603"/>
      <c r="H112" s="603"/>
      <c r="I112" s="603"/>
      <c r="J112" s="603"/>
      <c r="K112" s="603"/>
      <c r="L112" s="475" t="str">
        <f t="shared" si="1"/>
        <v/>
      </c>
      <c r="M112" s="408"/>
      <c r="N112" s="408"/>
      <c r="O112" s="408"/>
      <c r="P112" s="408"/>
      <c r="Q112" s="408"/>
      <c r="R112" s="408"/>
      <c r="S112" s="408"/>
      <c r="T112" s="408"/>
    </row>
    <row r="113" spans="1:23" s="410" customFormat="1" ht="27.95" customHeight="1">
      <c r="A113" s="604"/>
      <c r="B113" s="602"/>
      <c r="C113" s="601"/>
      <c r="D113" s="606"/>
      <c r="E113" s="606"/>
      <c r="F113" s="603"/>
      <c r="G113" s="603"/>
      <c r="H113" s="603"/>
      <c r="I113" s="603"/>
      <c r="J113" s="603"/>
      <c r="K113" s="603"/>
      <c r="L113" s="475" t="str">
        <f t="shared" si="1"/>
        <v/>
      </c>
      <c r="M113" s="408"/>
      <c r="N113" s="408"/>
      <c r="O113" s="408"/>
      <c r="P113" s="408"/>
      <c r="Q113" s="408"/>
      <c r="R113" s="408"/>
      <c r="S113" s="408"/>
      <c r="T113" s="456"/>
    </row>
    <row r="114" spans="1:23" s="410" customFormat="1" ht="27.95" customHeight="1">
      <c r="A114" s="604"/>
      <c r="B114" s="602"/>
      <c r="C114" s="601"/>
      <c r="D114" s="606"/>
      <c r="E114" s="606"/>
      <c r="F114" s="603"/>
      <c r="G114" s="603"/>
      <c r="H114" s="603"/>
      <c r="I114" s="603"/>
      <c r="J114" s="603"/>
      <c r="K114" s="603"/>
      <c r="L114" s="475" t="str">
        <f t="shared" si="1"/>
        <v/>
      </c>
      <c r="M114" s="408"/>
      <c r="N114" s="408"/>
      <c r="O114" s="408"/>
      <c r="P114" s="408"/>
      <c r="Q114" s="408"/>
      <c r="R114" s="408"/>
      <c r="S114" s="408"/>
      <c r="T114" s="456"/>
    </row>
    <row r="115" spans="1:23" s="410" customFormat="1" ht="27.95" customHeight="1">
      <c r="A115" s="604"/>
      <c r="B115" s="602"/>
      <c r="C115" s="601"/>
      <c r="D115" s="606"/>
      <c r="E115" s="606"/>
      <c r="F115" s="603"/>
      <c r="G115" s="603"/>
      <c r="H115" s="603"/>
      <c r="I115" s="603"/>
      <c r="J115" s="603"/>
      <c r="K115" s="603"/>
      <c r="L115" s="475" t="str">
        <f t="shared" si="1"/>
        <v/>
      </c>
      <c r="M115" s="408"/>
      <c r="N115" s="408"/>
      <c r="O115" s="408"/>
      <c r="P115" s="408"/>
      <c r="Q115" s="408"/>
      <c r="R115" s="408"/>
      <c r="S115" s="408"/>
      <c r="T115" s="456"/>
    </row>
    <row r="116" spans="1:23" s="384" customFormat="1" ht="27.95" customHeight="1">
      <c r="A116" s="604"/>
      <c r="B116" s="602"/>
      <c r="C116" s="601"/>
      <c r="D116" s="606"/>
      <c r="E116" s="606"/>
      <c r="F116" s="603"/>
      <c r="G116" s="603"/>
      <c r="H116" s="603"/>
      <c r="I116" s="603"/>
      <c r="J116" s="603"/>
      <c r="K116" s="603"/>
      <c r="L116" s="475" t="str">
        <f t="shared" si="1"/>
        <v/>
      </c>
      <c r="M116" s="408"/>
      <c r="N116" s="391"/>
      <c r="O116" s="391"/>
      <c r="P116" s="391"/>
      <c r="Q116" s="391"/>
      <c r="R116" s="391"/>
      <c r="S116" s="391"/>
      <c r="T116" s="402"/>
    </row>
    <row r="117" spans="1:23" s="481" customFormat="1" ht="27.95" customHeight="1">
      <c r="A117" s="604"/>
      <c r="B117" s="602"/>
      <c r="C117" s="601"/>
      <c r="D117" s="606"/>
      <c r="E117" s="606"/>
      <c r="F117" s="603"/>
      <c r="G117" s="603"/>
      <c r="H117" s="603"/>
      <c r="I117" s="603"/>
      <c r="J117" s="603"/>
      <c r="K117" s="603"/>
      <c r="L117" s="484" t="str">
        <f t="shared" si="1"/>
        <v/>
      </c>
      <c r="M117" s="408"/>
      <c r="N117" s="479"/>
      <c r="O117" s="479"/>
      <c r="P117" s="479"/>
      <c r="Q117" s="479"/>
      <c r="R117" s="479"/>
      <c r="S117" s="479"/>
      <c r="T117" s="493"/>
      <c r="U117" s="479"/>
      <c r="V117" s="479"/>
      <c r="W117" s="479"/>
    </row>
    <row r="118" spans="1:23" s="410" customFormat="1" ht="27.95" customHeight="1">
      <c r="A118" s="604"/>
      <c r="B118" s="602"/>
      <c r="C118" s="601"/>
      <c r="D118" s="606"/>
      <c r="E118" s="606"/>
      <c r="F118" s="603"/>
      <c r="G118" s="603"/>
      <c r="H118" s="603"/>
      <c r="I118" s="603"/>
      <c r="J118" s="603"/>
      <c r="K118" s="603"/>
      <c r="L118" s="475" t="str">
        <f t="shared" si="1"/>
        <v/>
      </c>
      <c r="M118" s="408"/>
      <c r="N118" s="408"/>
      <c r="O118" s="408"/>
      <c r="P118" s="408"/>
      <c r="Q118" s="408"/>
      <c r="R118" s="408"/>
      <c r="S118" s="408"/>
      <c r="T118" s="408"/>
    </row>
    <row r="119" spans="1:23" s="410" customFormat="1" ht="27.95" customHeight="1">
      <c r="A119" s="604"/>
      <c r="B119" s="602"/>
      <c r="C119" s="601"/>
      <c r="D119" s="606"/>
      <c r="E119" s="606"/>
      <c r="F119" s="603"/>
      <c r="G119" s="603"/>
      <c r="H119" s="603"/>
      <c r="I119" s="603"/>
      <c r="J119" s="603"/>
      <c r="K119" s="603"/>
      <c r="L119" s="475" t="str">
        <f t="shared" si="1"/>
        <v/>
      </c>
      <c r="M119" s="408"/>
      <c r="N119" s="408"/>
      <c r="O119" s="408"/>
      <c r="P119" s="408"/>
      <c r="Q119" s="408"/>
      <c r="R119" s="408"/>
      <c r="S119" s="408"/>
      <c r="T119" s="408"/>
    </row>
    <row r="120" spans="1:23" s="410" customFormat="1" ht="27.95" customHeight="1">
      <c r="A120" s="604"/>
      <c r="B120" s="602"/>
      <c r="C120" s="601"/>
      <c r="D120" s="606"/>
      <c r="E120" s="606"/>
      <c r="F120" s="603"/>
      <c r="G120" s="603"/>
      <c r="H120" s="603"/>
      <c r="I120" s="603"/>
      <c r="J120" s="603"/>
      <c r="K120" s="603"/>
      <c r="L120" s="475" t="str">
        <f t="shared" si="1"/>
        <v/>
      </c>
      <c r="M120" s="408"/>
      <c r="N120" s="408"/>
      <c r="O120" s="408"/>
      <c r="P120" s="408"/>
      <c r="Q120" s="408"/>
      <c r="R120" s="408"/>
      <c r="S120" s="408"/>
      <c r="T120" s="408"/>
    </row>
    <row r="121" spans="1:23" s="410" customFormat="1" ht="27.95" customHeight="1">
      <c r="A121" s="604"/>
      <c r="B121" s="602"/>
      <c r="C121" s="601"/>
      <c r="D121" s="606"/>
      <c r="E121" s="606"/>
      <c r="F121" s="603"/>
      <c r="G121" s="603"/>
      <c r="H121" s="603"/>
      <c r="I121" s="603"/>
      <c r="J121" s="603"/>
      <c r="K121" s="603"/>
      <c r="L121" s="475" t="str">
        <f t="shared" si="1"/>
        <v/>
      </c>
      <c r="M121" s="408"/>
      <c r="N121" s="408"/>
      <c r="O121" s="408"/>
      <c r="P121" s="408"/>
      <c r="Q121" s="408"/>
      <c r="R121" s="408"/>
      <c r="S121" s="408"/>
      <c r="T121" s="408"/>
    </row>
    <row r="122" spans="1:23" s="410" customFormat="1" ht="27.95" customHeight="1">
      <c r="A122" s="604"/>
      <c r="B122" s="602"/>
      <c r="C122" s="601"/>
      <c r="D122" s="606"/>
      <c r="E122" s="606"/>
      <c r="F122" s="603"/>
      <c r="G122" s="603"/>
      <c r="H122" s="603"/>
      <c r="I122" s="603"/>
      <c r="J122" s="603"/>
      <c r="K122" s="603"/>
      <c r="L122" s="475" t="str">
        <f t="shared" si="1"/>
        <v/>
      </c>
      <c r="M122" s="408"/>
      <c r="N122" s="408"/>
      <c r="O122" s="408"/>
      <c r="P122" s="408"/>
      <c r="Q122" s="408"/>
      <c r="R122" s="408"/>
      <c r="S122" s="408"/>
      <c r="T122" s="408"/>
    </row>
    <row r="123" spans="1:23" s="410" customFormat="1" ht="27.95" customHeight="1">
      <c r="A123" s="604"/>
      <c r="B123" s="602"/>
      <c r="C123" s="601"/>
      <c r="D123" s="606"/>
      <c r="E123" s="606"/>
      <c r="F123" s="603"/>
      <c r="G123" s="603"/>
      <c r="H123" s="603"/>
      <c r="I123" s="603"/>
      <c r="J123" s="603"/>
      <c r="K123" s="603"/>
      <c r="L123" s="475" t="str">
        <f t="shared" si="1"/>
        <v/>
      </c>
      <c r="M123" s="408"/>
      <c r="N123" s="408"/>
      <c r="O123" s="408"/>
      <c r="P123" s="408"/>
      <c r="Q123" s="408"/>
      <c r="R123" s="408"/>
      <c r="S123" s="408"/>
      <c r="T123" s="408"/>
    </row>
    <row r="124" spans="1:23" s="384" customFormat="1" ht="27.95" customHeight="1">
      <c r="A124" s="604"/>
      <c r="B124" s="602"/>
      <c r="C124" s="601"/>
      <c r="D124" s="606"/>
      <c r="E124" s="606"/>
      <c r="F124" s="603"/>
      <c r="G124" s="603"/>
      <c r="H124" s="603"/>
      <c r="I124" s="603"/>
      <c r="J124" s="603"/>
      <c r="K124" s="603"/>
      <c r="L124" s="486" t="str">
        <f t="shared" si="1"/>
        <v/>
      </c>
      <c r="M124" s="408"/>
      <c r="N124" s="391"/>
      <c r="O124" s="391"/>
      <c r="P124" s="391"/>
      <c r="Q124" s="391"/>
      <c r="R124" s="391"/>
      <c r="S124" s="391"/>
      <c r="T124" s="391"/>
    </row>
    <row r="125" spans="1:23" s="384" customFormat="1" ht="27.95" customHeight="1">
      <c r="A125" s="604"/>
      <c r="B125" s="602"/>
      <c r="C125" s="601"/>
      <c r="D125" s="606"/>
      <c r="E125" s="606"/>
      <c r="F125" s="603"/>
      <c r="G125" s="603"/>
      <c r="H125" s="603"/>
      <c r="I125" s="603"/>
      <c r="J125" s="603"/>
      <c r="K125" s="603"/>
      <c r="L125" s="486" t="str">
        <f t="shared" si="1"/>
        <v/>
      </c>
      <c r="M125" s="408"/>
      <c r="N125" s="391"/>
      <c r="O125" s="391"/>
      <c r="P125" s="391"/>
      <c r="Q125" s="391"/>
      <c r="R125" s="391"/>
      <c r="S125" s="391"/>
      <c r="T125" s="391"/>
    </row>
    <row r="126" spans="1:23" s="410" customFormat="1" ht="27.95" customHeight="1">
      <c r="A126" s="604"/>
      <c r="B126" s="602"/>
      <c r="C126" s="601"/>
      <c r="D126" s="606"/>
      <c r="E126" s="606"/>
      <c r="F126" s="603"/>
      <c r="G126" s="603"/>
      <c r="H126" s="603"/>
      <c r="I126" s="603"/>
      <c r="J126" s="603"/>
      <c r="K126" s="603"/>
      <c r="L126" s="475" t="str">
        <f t="shared" si="1"/>
        <v/>
      </c>
      <c r="M126" s="408"/>
      <c r="N126" s="408"/>
      <c r="O126" s="408"/>
      <c r="P126" s="408"/>
      <c r="Q126" s="408"/>
      <c r="R126" s="408"/>
      <c r="S126" s="408"/>
      <c r="T126" s="408"/>
    </row>
    <row r="127" spans="1:23" s="410" customFormat="1" ht="27.95" customHeight="1">
      <c r="A127" s="604"/>
      <c r="B127" s="602"/>
      <c r="C127" s="601"/>
      <c r="D127" s="606"/>
      <c r="E127" s="606"/>
      <c r="F127" s="603"/>
      <c r="G127" s="603"/>
      <c r="H127" s="603"/>
      <c r="I127" s="603"/>
      <c r="J127" s="603"/>
      <c r="K127" s="603"/>
      <c r="L127" s="475" t="str">
        <f t="shared" si="1"/>
        <v/>
      </c>
      <c r="M127" s="408"/>
      <c r="N127" s="408"/>
      <c r="O127" s="408"/>
      <c r="P127" s="408"/>
      <c r="Q127" s="408"/>
      <c r="R127" s="408"/>
      <c r="S127" s="408"/>
      <c r="T127" s="408"/>
    </row>
    <row r="128" spans="1:23" s="410" customFormat="1" ht="27.95" customHeight="1">
      <c r="A128" s="604"/>
      <c r="B128" s="602"/>
      <c r="C128" s="601"/>
      <c r="D128" s="606"/>
      <c r="E128" s="606"/>
      <c r="F128" s="603"/>
      <c r="G128" s="603"/>
      <c r="H128" s="603"/>
      <c r="I128" s="603"/>
      <c r="J128" s="603"/>
      <c r="K128" s="603"/>
      <c r="L128" s="475" t="str">
        <f t="shared" si="1"/>
        <v/>
      </c>
      <c r="M128" s="408"/>
      <c r="N128" s="408"/>
      <c r="O128" s="408"/>
      <c r="P128" s="408"/>
      <c r="Q128" s="408"/>
      <c r="R128" s="408"/>
      <c r="S128" s="408"/>
      <c r="T128" s="408"/>
    </row>
    <row r="129" spans="1:23" s="410" customFormat="1" ht="27.95" customHeight="1">
      <c r="A129" s="604"/>
      <c r="B129" s="602"/>
      <c r="C129" s="601"/>
      <c r="D129" s="606"/>
      <c r="E129" s="606"/>
      <c r="F129" s="603"/>
      <c r="G129" s="603"/>
      <c r="H129" s="603"/>
      <c r="I129" s="603"/>
      <c r="J129" s="603"/>
      <c r="K129" s="603"/>
      <c r="L129" s="475" t="str">
        <f t="shared" si="1"/>
        <v/>
      </c>
      <c r="M129" s="408"/>
      <c r="N129" s="408"/>
      <c r="O129" s="408"/>
      <c r="P129" s="408"/>
      <c r="Q129" s="408"/>
      <c r="R129" s="408"/>
      <c r="S129" s="408"/>
      <c r="T129" s="408"/>
    </row>
    <row r="130" spans="1:23" s="410" customFormat="1" ht="27.95" customHeight="1">
      <c r="A130" s="604"/>
      <c r="B130" s="602"/>
      <c r="C130" s="601"/>
      <c r="D130" s="606"/>
      <c r="E130" s="606"/>
      <c r="F130" s="603"/>
      <c r="G130" s="603"/>
      <c r="H130" s="603"/>
      <c r="I130" s="603"/>
      <c r="J130" s="603"/>
      <c r="K130" s="603"/>
      <c r="L130" s="475" t="str">
        <f t="shared" si="1"/>
        <v/>
      </c>
      <c r="M130" s="408"/>
      <c r="N130" s="408"/>
      <c r="O130" s="408"/>
      <c r="P130" s="408"/>
      <c r="Q130" s="408"/>
      <c r="R130" s="408"/>
      <c r="S130" s="408"/>
      <c r="T130" s="408"/>
    </row>
    <row r="131" spans="1:23" ht="27.95" customHeight="1">
      <c r="A131" s="570"/>
      <c r="B131" s="571" t="s">
        <v>38</v>
      </c>
      <c r="C131" s="572"/>
      <c r="D131" s="595"/>
      <c r="E131" s="595">
        <f>SUM(E111:E130)</f>
        <v>0</v>
      </c>
      <c r="F131" s="478"/>
      <c r="G131" s="478"/>
      <c r="H131" s="478"/>
      <c r="I131" s="478"/>
      <c r="J131" s="478"/>
      <c r="K131" s="478"/>
      <c r="L131" s="453" t="str">
        <f t="shared" si="1"/>
        <v/>
      </c>
      <c r="M131" s="460"/>
      <c r="N131" s="454"/>
      <c r="O131" s="454"/>
      <c r="P131" s="454"/>
      <c r="Q131" s="454"/>
      <c r="R131" s="454"/>
      <c r="S131" s="454"/>
      <c r="T131" s="461"/>
      <c r="U131" s="454"/>
      <c r="V131" s="454"/>
      <c r="W131" s="454"/>
    </row>
    <row r="132" spans="1:23" s="410" customFormat="1" ht="27.95" customHeight="1">
      <c r="A132" s="604"/>
      <c r="B132" s="602"/>
      <c r="C132" s="601"/>
      <c r="D132" s="606"/>
      <c r="E132" s="606"/>
      <c r="F132" s="603"/>
      <c r="G132" s="603"/>
      <c r="H132" s="603"/>
      <c r="I132" s="603"/>
      <c r="J132" s="603"/>
      <c r="K132" s="603"/>
      <c r="L132" s="475" t="str">
        <f t="shared" si="1"/>
        <v/>
      </c>
      <c r="M132" s="408"/>
      <c r="N132" s="408"/>
      <c r="O132" s="408"/>
      <c r="P132" s="408"/>
      <c r="Q132" s="408"/>
      <c r="R132" s="408"/>
      <c r="S132" s="408"/>
      <c r="T132" s="408"/>
    </row>
    <row r="133" spans="1:23" s="410" customFormat="1" ht="27.95" customHeight="1">
      <c r="A133" s="604"/>
      <c r="B133" s="602"/>
      <c r="C133" s="601"/>
      <c r="D133" s="606"/>
      <c r="E133" s="606"/>
      <c r="F133" s="603"/>
      <c r="G133" s="603"/>
      <c r="H133" s="603"/>
      <c r="I133" s="603"/>
      <c r="J133" s="603"/>
      <c r="K133" s="603"/>
      <c r="L133" s="475" t="str">
        <f t="shared" si="1"/>
        <v/>
      </c>
      <c r="M133" s="408"/>
      <c r="N133" s="408"/>
      <c r="O133" s="408"/>
      <c r="P133" s="408"/>
      <c r="Q133" s="408"/>
      <c r="R133" s="408"/>
      <c r="S133" s="408"/>
      <c r="T133" s="408"/>
    </row>
    <row r="134" spans="1:23" s="410" customFormat="1" ht="27.95" customHeight="1">
      <c r="A134" s="604"/>
      <c r="B134" s="602"/>
      <c r="C134" s="601"/>
      <c r="D134" s="606"/>
      <c r="E134" s="606"/>
      <c r="F134" s="603"/>
      <c r="G134" s="603"/>
      <c r="H134" s="603"/>
      <c r="I134" s="603"/>
      <c r="J134" s="603"/>
      <c r="K134" s="603"/>
      <c r="L134" s="475" t="str">
        <f t="shared" ref="L134:L197" si="2">CONCATENATE(C134,F134)</f>
        <v/>
      </c>
      <c r="M134" s="408"/>
      <c r="N134" s="408"/>
      <c r="O134" s="408"/>
      <c r="P134" s="408"/>
      <c r="Q134" s="408"/>
      <c r="R134" s="408"/>
      <c r="S134" s="408"/>
      <c r="T134" s="456"/>
    </row>
    <row r="135" spans="1:23" ht="27.95" customHeight="1">
      <c r="A135" s="604"/>
      <c r="B135" s="602"/>
      <c r="C135" s="601"/>
      <c r="D135" s="606"/>
      <c r="E135" s="606"/>
      <c r="F135" s="603"/>
      <c r="G135" s="603"/>
      <c r="H135" s="603"/>
      <c r="I135" s="603"/>
      <c r="J135" s="603"/>
      <c r="K135" s="603"/>
      <c r="L135" s="453" t="str">
        <f t="shared" si="2"/>
        <v/>
      </c>
      <c r="M135" s="454"/>
      <c r="N135" s="454"/>
      <c r="O135" s="454"/>
      <c r="P135" s="454"/>
      <c r="Q135" s="454"/>
      <c r="R135" s="454"/>
      <c r="S135" s="454"/>
      <c r="T135" s="454"/>
    </row>
    <row r="136" spans="1:23" ht="27.95" customHeight="1">
      <c r="A136" s="604"/>
      <c r="B136" s="602"/>
      <c r="C136" s="601"/>
      <c r="D136" s="606"/>
      <c r="E136" s="606"/>
      <c r="F136" s="603"/>
      <c r="G136" s="603"/>
      <c r="H136" s="603"/>
      <c r="I136" s="603"/>
      <c r="J136" s="603"/>
      <c r="K136" s="603"/>
      <c r="L136" s="607" t="str">
        <f t="shared" si="2"/>
        <v/>
      </c>
      <c r="M136" s="454"/>
      <c r="N136" s="454"/>
      <c r="O136" s="454"/>
      <c r="P136" s="454"/>
      <c r="Q136" s="454"/>
      <c r="R136" s="454"/>
      <c r="S136" s="454"/>
      <c r="T136" s="454"/>
    </row>
    <row r="137" spans="1:23" ht="27.95" customHeight="1">
      <c r="A137" s="604"/>
      <c r="B137" s="602"/>
      <c r="C137" s="601"/>
      <c r="D137" s="606"/>
      <c r="E137" s="606"/>
      <c r="F137" s="603"/>
      <c r="G137" s="603"/>
      <c r="H137" s="603"/>
      <c r="I137" s="603"/>
      <c r="J137" s="603"/>
      <c r="K137" s="603"/>
      <c r="L137" s="453" t="str">
        <f t="shared" si="2"/>
        <v/>
      </c>
      <c r="M137" s="454"/>
      <c r="N137" s="454"/>
      <c r="O137" s="454"/>
      <c r="P137" s="454"/>
      <c r="Q137" s="454"/>
      <c r="R137" s="454"/>
      <c r="S137" s="454"/>
      <c r="T137" s="454"/>
    </row>
    <row r="138" spans="1:23" ht="27.95" customHeight="1">
      <c r="A138" s="604"/>
      <c r="B138" s="602"/>
      <c r="C138" s="601"/>
      <c r="D138" s="606"/>
      <c r="E138" s="606"/>
      <c r="F138" s="603"/>
      <c r="G138" s="603"/>
      <c r="H138" s="603"/>
      <c r="I138" s="603"/>
      <c r="J138" s="603"/>
      <c r="K138" s="603"/>
      <c r="L138" s="453" t="str">
        <f t="shared" si="2"/>
        <v/>
      </c>
      <c r="M138" s="454"/>
      <c r="N138" s="454"/>
      <c r="O138" s="454"/>
      <c r="P138" s="454"/>
      <c r="Q138" s="454"/>
      <c r="R138" s="454"/>
      <c r="S138" s="454"/>
      <c r="T138" s="454"/>
    </row>
    <row r="139" spans="1:23" ht="27.95" customHeight="1">
      <c r="A139" s="604"/>
      <c r="B139" s="602"/>
      <c r="C139" s="601"/>
      <c r="D139" s="606"/>
      <c r="E139" s="606"/>
      <c r="F139" s="603"/>
      <c r="G139" s="603"/>
      <c r="H139" s="603"/>
      <c r="I139" s="603"/>
      <c r="J139" s="603"/>
      <c r="K139" s="603"/>
      <c r="L139" s="453" t="str">
        <f t="shared" si="2"/>
        <v/>
      </c>
      <c r="M139" s="454"/>
      <c r="N139" s="454"/>
      <c r="O139" s="454"/>
      <c r="P139" s="454"/>
      <c r="Q139" s="454"/>
      <c r="R139" s="454"/>
      <c r="S139" s="454"/>
      <c r="T139" s="454"/>
    </row>
    <row r="140" spans="1:23" ht="27.95" customHeight="1">
      <c r="A140" s="604"/>
      <c r="B140" s="602"/>
      <c r="C140" s="601"/>
      <c r="D140" s="606"/>
      <c r="E140" s="606"/>
      <c r="F140" s="603"/>
      <c r="G140" s="603"/>
      <c r="H140" s="603"/>
      <c r="I140" s="603"/>
      <c r="J140" s="603"/>
      <c r="K140" s="603"/>
      <c r="L140" s="453" t="str">
        <f t="shared" si="2"/>
        <v/>
      </c>
      <c r="M140" s="454"/>
      <c r="N140" s="454"/>
      <c r="O140" s="454"/>
      <c r="P140" s="454"/>
      <c r="Q140" s="454"/>
      <c r="R140" s="454"/>
      <c r="S140" s="454"/>
      <c r="T140" s="454"/>
    </row>
    <row r="141" spans="1:23" ht="27.95" customHeight="1">
      <c r="A141" s="604"/>
      <c r="B141" s="602"/>
      <c r="C141" s="601"/>
      <c r="D141" s="606"/>
      <c r="E141" s="606"/>
      <c r="F141" s="603"/>
      <c r="G141" s="603"/>
      <c r="H141" s="603"/>
      <c r="I141" s="603"/>
      <c r="J141" s="603"/>
      <c r="K141" s="603"/>
      <c r="L141" s="453" t="str">
        <f t="shared" si="2"/>
        <v/>
      </c>
      <c r="M141" s="454"/>
      <c r="N141" s="454"/>
      <c r="O141" s="454"/>
      <c r="P141" s="454"/>
      <c r="Q141" s="454"/>
      <c r="R141" s="454"/>
      <c r="S141" s="454"/>
      <c r="T141" s="454"/>
    </row>
    <row r="142" spans="1:23" ht="27.95" customHeight="1">
      <c r="A142" s="604"/>
      <c r="B142" s="602"/>
      <c r="C142" s="601"/>
      <c r="D142" s="606"/>
      <c r="E142" s="606"/>
      <c r="F142" s="603"/>
      <c r="G142" s="603"/>
      <c r="H142" s="603"/>
      <c r="I142" s="603"/>
      <c r="J142" s="603"/>
      <c r="K142" s="603"/>
      <c r="L142" s="453" t="str">
        <f t="shared" si="2"/>
        <v/>
      </c>
      <c r="M142" s="454"/>
      <c r="N142" s="454"/>
      <c r="O142" s="454"/>
      <c r="P142" s="454"/>
      <c r="Q142" s="454"/>
      <c r="R142" s="454"/>
      <c r="S142" s="454"/>
      <c r="T142" s="454"/>
    </row>
    <row r="143" spans="1:23" ht="27.95" customHeight="1">
      <c r="A143" s="604"/>
      <c r="B143" s="602"/>
      <c r="C143" s="601"/>
      <c r="D143" s="606"/>
      <c r="E143" s="606"/>
      <c r="F143" s="603"/>
      <c r="G143" s="603"/>
      <c r="H143" s="603"/>
      <c r="I143" s="603"/>
      <c r="J143" s="603"/>
      <c r="K143" s="603"/>
      <c r="L143" s="453" t="str">
        <f t="shared" si="2"/>
        <v/>
      </c>
      <c r="M143" s="454"/>
      <c r="N143" s="454"/>
      <c r="O143" s="454"/>
      <c r="P143" s="454"/>
      <c r="Q143" s="454"/>
      <c r="R143" s="454"/>
      <c r="S143" s="454"/>
      <c r="T143" s="454"/>
    </row>
    <row r="144" spans="1:23" ht="27.95" customHeight="1">
      <c r="A144" s="604"/>
      <c r="B144" s="602"/>
      <c r="C144" s="601"/>
      <c r="D144" s="606"/>
      <c r="E144" s="606"/>
      <c r="F144" s="603"/>
      <c r="G144" s="603"/>
      <c r="H144" s="603"/>
      <c r="I144" s="603"/>
      <c r="J144" s="603"/>
      <c r="K144" s="603"/>
      <c r="L144" s="453" t="str">
        <f t="shared" si="2"/>
        <v/>
      </c>
      <c r="M144" s="454"/>
      <c r="N144" s="454"/>
      <c r="O144" s="454"/>
      <c r="P144" s="454"/>
      <c r="Q144" s="454"/>
      <c r="R144" s="454"/>
      <c r="S144" s="454"/>
      <c r="T144" s="454"/>
    </row>
    <row r="145" spans="1:23" ht="27.95" customHeight="1">
      <c r="A145" s="604"/>
      <c r="B145" s="602"/>
      <c r="C145" s="601"/>
      <c r="D145" s="606"/>
      <c r="E145" s="606"/>
      <c r="F145" s="603"/>
      <c r="G145" s="603"/>
      <c r="H145" s="603"/>
      <c r="I145" s="603"/>
      <c r="J145" s="603"/>
      <c r="K145" s="603"/>
      <c r="L145" s="453" t="str">
        <f t="shared" si="2"/>
        <v/>
      </c>
      <c r="M145" s="454"/>
      <c r="N145" s="454"/>
      <c r="O145" s="454"/>
      <c r="P145" s="454"/>
      <c r="Q145" s="454"/>
      <c r="R145" s="454"/>
      <c r="S145" s="454"/>
      <c r="T145" s="454"/>
    </row>
    <row r="146" spans="1:23" ht="27.95" customHeight="1">
      <c r="A146" s="604"/>
      <c r="B146" s="602"/>
      <c r="C146" s="601"/>
      <c r="D146" s="606"/>
      <c r="E146" s="606"/>
      <c r="F146" s="603"/>
      <c r="G146" s="603"/>
      <c r="H146" s="603"/>
      <c r="I146" s="603"/>
      <c r="J146" s="603"/>
      <c r="K146" s="603"/>
      <c r="L146" s="453" t="str">
        <f t="shared" si="2"/>
        <v/>
      </c>
      <c r="M146" s="454"/>
      <c r="N146" s="454"/>
      <c r="O146" s="454"/>
      <c r="P146" s="454"/>
      <c r="Q146" s="454"/>
      <c r="R146" s="454"/>
      <c r="S146" s="454"/>
      <c r="T146" s="454"/>
    </row>
    <row r="147" spans="1:23" ht="27.95" customHeight="1">
      <c r="A147" s="604"/>
      <c r="B147" s="602"/>
      <c r="C147" s="601"/>
      <c r="D147" s="606"/>
      <c r="E147" s="606"/>
      <c r="F147" s="603"/>
      <c r="G147" s="603"/>
      <c r="H147" s="603"/>
      <c r="I147" s="603"/>
      <c r="J147" s="603"/>
      <c r="K147" s="603"/>
      <c r="L147" s="453" t="str">
        <f t="shared" si="2"/>
        <v/>
      </c>
      <c r="M147" s="460"/>
      <c r="N147" s="454"/>
      <c r="O147" s="454"/>
      <c r="P147" s="454"/>
      <c r="Q147" s="454"/>
      <c r="R147" s="454"/>
      <c r="S147" s="454"/>
      <c r="T147" s="496"/>
    </row>
    <row r="148" spans="1:23" ht="27.95" customHeight="1">
      <c r="A148" s="604"/>
      <c r="B148" s="602"/>
      <c r="C148" s="601"/>
      <c r="D148" s="606"/>
      <c r="E148" s="606"/>
      <c r="F148" s="603"/>
      <c r="G148" s="603"/>
      <c r="H148" s="603"/>
      <c r="I148" s="603"/>
      <c r="J148" s="603"/>
      <c r="K148" s="603"/>
      <c r="L148" s="453" t="str">
        <f t="shared" si="2"/>
        <v/>
      </c>
      <c r="M148" s="460"/>
      <c r="N148" s="454"/>
      <c r="O148" s="454"/>
      <c r="P148" s="454"/>
      <c r="Q148" s="454"/>
      <c r="R148" s="454"/>
      <c r="S148" s="454"/>
      <c r="T148" s="496"/>
    </row>
    <row r="149" spans="1:23" ht="27.95" customHeight="1">
      <c r="A149" s="604"/>
      <c r="B149" s="602"/>
      <c r="C149" s="601"/>
      <c r="D149" s="606"/>
      <c r="E149" s="606"/>
      <c r="F149" s="603"/>
      <c r="G149" s="603"/>
      <c r="H149" s="603"/>
      <c r="I149" s="603"/>
      <c r="J149" s="603"/>
      <c r="K149" s="603"/>
      <c r="L149" s="453" t="str">
        <f t="shared" si="2"/>
        <v/>
      </c>
      <c r="M149" s="460"/>
      <c r="N149" s="454"/>
      <c r="O149" s="454"/>
      <c r="P149" s="454"/>
      <c r="Q149" s="454"/>
      <c r="R149" s="454"/>
      <c r="S149" s="454"/>
      <c r="T149" s="496"/>
    </row>
    <row r="150" spans="1:23" ht="27.95" customHeight="1">
      <c r="A150" s="604"/>
      <c r="B150" s="602"/>
      <c r="C150" s="601"/>
      <c r="D150" s="606"/>
      <c r="E150" s="606"/>
      <c r="F150" s="603"/>
      <c r="G150" s="603"/>
      <c r="H150" s="603"/>
      <c r="I150" s="603"/>
      <c r="J150" s="603"/>
      <c r="K150" s="603"/>
      <c r="L150" s="453" t="str">
        <f t="shared" si="2"/>
        <v/>
      </c>
      <c r="M150" s="460"/>
      <c r="N150" s="454"/>
      <c r="O150" s="454"/>
      <c r="P150" s="454"/>
      <c r="Q150" s="454"/>
      <c r="R150" s="454"/>
      <c r="S150" s="454"/>
      <c r="T150" s="496"/>
    </row>
    <row r="151" spans="1:23" ht="27.95" customHeight="1">
      <c r="A151" s="604"/>
      <c r="B151" s="602"/>
      <c r="C151" s="601"/>
      <c r="D151" s="606"/>
      <c r="E151" s="606"/>
      <c r="F151" s="603"/>
      <c r="G151" s="603"/>
      <c r="H151" s="603"/>
      <c r="I151" s="603"/>
      <c r="J151" s="603"/>
      <c r="K151" s="603"/>
      <c r="L151" s="453" t="str">
        <f t="shared" si="2"/>
        <v/>
      </c>
      <c r="M151" s="454"/>
      <c r="N151" s="454"/>
      <c r="O151" s="454"/>
      <c r="P151" s="454"/>
      <c r="Q151" s="454"/>
      <c r="R151" s="454"/>
      <c r="S151" s="454"/>
      <c r="T151" s="461"/>
      <c r="U151" s="454"/>
      <c r="V151" s="454"/>
      <c r="W151" s="454"/>
    </row>
    <row r="152" spans="1:23" ht="27.95" customHeight="1">
      <c r="A152" s="570"/>
      <c r="B152" s="571" t="s">
        <v>38</v>
      </c>
      <c r="C152" s="572"/>
      <c r="D152" s="595"/>
      <c r="E152" s="595">
        <f>SUM(E132:E151)</f>
        <v>0</v>
      </c>
      <c r="F152" s="478"/>
      <c r="G152" s="478"/>
      <c r="H152" s="478"/>
      <c r="I152" s="478"/>
      <c r="J152" s="478"/>
      <c r="K152" s="478"/>
      <c r="L152" s="453" t="str">
        <f t="shared" si="2"/>
        <v/>
      </c>
      <c r="M152" s="460"/>
      <c r="N152" s="454"/>
      <c r="O152" s="454"/>
      <c r="P152" s="454"/>
      <c r="Q152" s="454"/>
      <c r="R152" s="454"/>
      <c r="S152" s="454"/>
      <c r="T152" s="461"/>
      <c r="U152" s="454"/>
      <c r="V152" s="454"/>
      <c r="W152" s="454"/>
    </row>
    <row r="153" spans="1:23" ht="27" customHeight="1">
      <c r="A153" s="604"/>
      <c r="B153" s="602"/>
      <c r="C153" s="601"/>
      <c r="D153" s="606"/>
      <c r="E153" s="606"/>
      <c r="F153" s="603"/>
      <c r="G153" s="603"/>
      <c r="H153" s="603"/>
      <c r="I153" s="603"/>
      <c r="J153" s="603"/>
      <c r="K153" s="603"/>
      <c r="L153" s="453" t="str">
        <f t="shared" si="2"/>
        <v/>
      </c>
      <c r="M153" s="454"/>
      <c r="N153" s="454"/>
      <c r="O153" s="454"/>
      <c r="P153" s="454"/>
      <c r="Q153" s="454"/>
      <c r="R153" s="454"/>
      <c r="S153" s="454"/>
      <c r="T153" s="454"/>
    </row>
    <row r="154" spans="1:23" ht="27" customHeight="1">
      <c r="A154" s="604"/>
      <c r="B154" s="602"/>
      <c r="C154" s="601"/>
      <c r="D154" s="606"/>
      <c r="E154" s="606"/>
      <c r="F154" s="603"/>
      <c r="G154" s="603"/>
      <c r="H154" s="603"/>
      <c r="I154" s="603"/>
      <c r="J154" s="603"/>
      <c r="K154" s="603"/>
      <c r="L154" s="453" t="str">
        <f t="shared" si="2"/>
        <v/>
      </c>
      <c r="M154" s="454"/>
      <c r="N154" s="454"/>
      <c r="O154" s="454"/>
      <c r="P154" s="454"/>
      <c r="Q154" s="454"/>
      <c r="R154" s="454"/>
      <c r="S154" s="454"/>
      <c r="T154" s="454"/>
    </row>
    <row r="155" spans="1:23" ht="27" customHeight="1">
      <c r="A155" s="604"/>
      <c r="B155" s="602"/>
      <c r="C155" s="601"/>
      <c r="D155" s="606"/>
      <c r="E155" s="606"/>
      <c r="F155" s="603"/>
      <c r="G155" s="603"/>
      <c r="H155" s="603"/>
      <c r="I155" s="603"/>
      <c r="J155" s="603"/>
      <c r="K155" s="603"/>
      <c r="L155" s="453" t="str">
        <f t="shared" si="2"/>
        <v/>
      </c>
      <c r="M155" s="454"/>
      <c r="N155" s="454"/>
      <c r="O155" s="454"/>
      <c r="P155" s="454"/>
      <c r="Q155" s="454"/>
      <c r="R155" s="454"/>
      <c r="S155" s="454"/>
      <c r="T155" s="454"/>
    </row>
    <row r="156" spans="1:23" ht="27" customHeight="1">
      <c r="A156" s="604"/>
      <c r="B156" s="602"/>
      <c r="C156" s="601"/>
      <c r="D156" s="606"/>
      <c r="E156" s="606"/>
      <c r="F156" s="603"/>
      <c r="G156" s="603"/>
      <c r="H156" s="603"/>
      <c r="I156" s="603"/>
      <c r="J156" s="603"/>
      <c r="K156" s="603"/>
      <c r="L156" s="453" t="str">
        <f t="shared" si="2"/>
        <v/>
      </c>
      <c r="M156" s="454"/>
      <c r="N156" s="454"/>
      <c r="O156" s="454"/>
      <c r="P156" s="454"/>
      <c r="Q156" s="454"/>
      <c r="R156" s="454"/>
      <c r="S156" s="454"/>
      <c r="T156" s="454"/>
    </row>
    <row r="157" spans="1:23" ht="27" customHeight="1">
      <c r="A157" s="604"/>
      <c r="B157" s="602"/>
      <c r="C157" s="601"/>
      <c r="D157" s="606"/>
      <c r="E157" s="606"/>
      <c r="F157" s="603"/>
      <c r="G157" s="603"/>
      <c r="H157" s="603"/>
      <c r="I157" s="603"/>
      <c r="J157" s="603"/>
      <c r="K157" s="603"/>
      <c r="L157" s="453" t="str">
        <f t="shared" si="2"/>
        <v/>
      </c>
      <c r="M157" s="454"/>
      <c r="N157" s="454"/>
      <c r="O157" s="454"/>
      <c r="P157" s="454"/>
      <c r="Q157" s="454"/>
      <c r="R157" s="454"/>
      <c r="S157" s="454"/>
      <c r="T157" s="454"/>
    </row>
    <row r="158" spans="1:23" ht="27" customHeight="1">
      <c r="A158" s="604"/>
      <c r="B158" s="602"/>
      <c r="C158" s="601"/>
      <c r="D158" s="606"/>
      <c r="E158" s="606"/>
      <c r="F158" s="603"/>
      <c r="G158" s="603"/>
      <c r="H158" s="603"/>
      <c r="I158" s="603"/>
      <c r="J158" s="603"/>
      <c r="K158" s="603"/>
      <c r="L158" s="453" t="str">
        <f t="shared" si="2"/>
        <v/>
      </c>
      <c r="M158" s="454"/>
      <c r="N158" s="454"/>
      <c r="O158" s="454"/>
      <c r="P158" s="454"/>
      <c r="Q158" s="454"/>
      <c r="R158" s="454"/>
      <c r="S158" s="454"/>
      <c r="T158" s="454"/>
    </row>
    <row r="159" spans="1:23" ht="27" customHeight="1">
      <c r="A159" s="604"/>
      <c r="B159" s="602"/>
      <c r="C159" s="601"/>
      <c r="D159" s="606"/>
      <c r="E159" s="606"/>
      <c r="F159" s="603"/>
      <c r="G159" s="603"/>
      <c r="H159" s="603"/>
      <c r="I159" s="603"/>
      <c r="J159" s="603"/>
      <c r="K159" s="603"/>
      <c r="L159" s="453" t="str">
        <f t="shared" si="2"/>
        <v/>
      </c>
      <c r="M159" s="454"/>
      <c r="N159" s="454"/>
      <c r="O159" s="454"/>
      <c r="P159" s="454"/>
      <c r="Q159" s="454"/>
      <c r="R159" s="454"/>
      <c r="S159" s="454"/>
      <c r="T159" s="454"/>
    </row>
    <row r="160" spans="1:23" ht="27" customHeight="1">
      <c r="A160" s="604"/>
      <c r="B160" s="602"/>
      <c r="C160" s="601"/>
      <c r="D160" s="606"/>
      <c r="E160" s="606"/>
      <c r="F160" s="603"/>
      <c r="G160" s="603"/>
      <c r="H160" s="603"/>
      <c r="I160" s="603"/>
      <c r="J160" s="603"/>
      <c r="K160" s="603"/>
      <c r="L160" s="453" t="str">
        <f t="shared" si="2"/>
        <v/>
      </c>
      <c r="M160" s="454"/>
      <c r="N160" s="454"/>
      <c r="O160" s="454"/>
      <c r="P160" s="454"/>
      <c r="Q160" s="454"/>
      <c r="R160" s="454"/>
      <c r="S160" s="454"/>
      <c r="T160" s="454"/>
    </row>
    <row r="161" spans="1:23" ht="27" customHeight="1">
      <c r="A161" s="604"/>
      <c r="B161" s="602"/>
      <c r="C161" s="601"/>
      <c r="D161" s="606"/>
      <c r="E161" s="606"/>
      <c r="F161" s="603"/>
      <c r="G161" s="603"/>
      <c r="H161" s="603"/>
      <c r="I161" s="603"/>
      <c r="J161" s="603"/>
      <c r="K161" s="603"/>
      <c r="L161" s="453" t="str">
        <f t="shared" si="2"/>
        <v/>
      </c>
      <c r="M161" s="454"/>
      <c r="N161" s="454"/>
      <c r="O161" s="454"/>
      <c r="P161" s="454"/>
      <c r="Q161" s="454"/>
      <c r="R161" s="454"/>
      <c r="S161" s="454"/>
      <c r="T161" s="454"/>
    </row>
    <row r="162" spans="1:23" ht="27" customHeight="1">
      <c r="A162" s="604"/>
      <c r="B162" s="602"/>
      <c r="C162" s="601"/>
      <c r="D162" s="606"/>
      <c r="E162" s="606"/>
      <c r="F162" s="603"/>
      <c r="G162" s="603"/>
      <c r="H162" s="603"/>
      <c r="I162" s="603"/>
      <c r="J162" s="603"/>
      <c r="K162" s="603"/>
      <c r="L162" s="453" t="str">
        <f t="shared" si="2"/>
        <v/>
      </c>
      <c r="M162" s="454"/>
      <c r="N162" s="454"/>
      <c r="O162" s="454"/>
      <c r="P162" s="454"/>
      <c r="Q162" s="454"/>
      <c r="R162" s="454"/>
      <c r="S162" s="454"/>
      <c r="T162" s="454"/>
    </row>
    <row r="163" spans="1:23" ht="27" customHeight="1">
      <c r="A163" s="604"/>
      <c r="B163" s="602"/>
      <c r="C163" s="601"/>
      <c r="D163" s="606"/>
      <c r="E163" s="606"/>
      <c r="F163" s="603"/>
      <c r="G163" s="603"/>
      <c r="H163" s="603"/>
      <c r="I163" s="603"/>
      <c r="J163" s="603"/>
      <c r="K163" s="603"/>
      <c r="L163" s="453" t="str">
        <f t="shared" si="2"/>
        <v/>
      </c>
      <c r="M163" s="454"/>
      <c r="N163" s="454"/>
      <c r="O163" s="454"/>
      <c r="P163" s="454"/>
      <c r="Q163" s="454"/>
      <c r="R163" s="454"/>
      <c r="S163" s="454"/>
      <c r="T163" s="454"/>
    </row>
    <row r="164" spans="1:23" ht="27" customHeight="1">
      <c r="A164" s="604"/>
      <c r="B164" s="602"/>
      <c r="C164" s="601"/>
      <c r="D164" s="606"/>
      <c r="E164" s="606"/>
      <c r="F164" s="603"/>
      <c r="G164" s="603"/>
      <c r="H164" s="603"/>
      <c r="I164" s="603"/>
      <c r="J164" s="603"/>
      <c r="K164" s="603"/>
      <c r="L164" s="453" t="str">
        <f t="shared" si="2"/>
        <v/>
      </c>
      <c r="M164" s="454"/>
      <c r="N164" s="454"/>
      <c r="O164" s="454"/>
      <c r="P164" s="454"/>
      <c r="Q164" s="454"/>
      <c r="R164" s="454"/>
      <c r="S164" s="454"/>
      <c r="T164" s="454"/>
    </row>
    <row r="165" spans="1:23" ht="27" customHeight="1">
      <c r="A165" s="604"/>
      <c r="B165" s="602"/>
      <c r="C165" s="601"/>
      <c r="D165" s="606"/>
      <c r="E165" s="606"/>
      <c r="F165" s="603"/>
      <c r="G165" s="603"/>
      <c r="H165" s="603"/>
      <c r="I165" s="603"/>
      <c r="J165" s="603"/>
      <c r="K165" s="603"/>
      <c r="L165" s="453" t="str">
        <f t="shared" si="2"/>
        <v/>
      </c>
      <c r="M165" s="454"/>
      <c r="N165" s="454"/>
      <c r="O165" s="454"/>
      <c r="P165" s="454"/>
      <c r="Q165" s="454"/>
      <c r="R165" s="454"/>
      <c r="S165" s="454"/>
      <c r="T165" s="454"/>
    </row>
    <row r="166" spans="1:23" ht="27" customHeight="1">
      <c r="A166" s="604"/>
      <c r="B166" s="602"/>
      <c r="C166" s="601"/>
      <c r="D166" s="606"/>
      <c r="E166" s="606"/>
      <c r="F166" s="603"/>
      <c r="G166" s="603"/>
      <c r="H166" s="603"/>
      <c r="I166" s="603"/>
      <c r="J166" s="603"/>
      <c r="K166" s="603"/>
      <c r="L166" s="453" t="str">
        <f t="shared" si="2"/>
        <v/>
      </c>
      <c r="M166" s="454"/>
      <c r="N166" s="454"/>
      <c r="O166" s="454"/>
      <c r="P166" s="454"/>
      <c r="Q166" s="454"/>
      <c r="R166" s="454"/>
      <c r="S166" s="454"/>
      <c r="T166" s="454"/>
    </row>
    <row r="167" spans="1:23" ht="27" customHeight="1">
      <c r="A167" s="604"/>
      <c r="B167" s="602"/>
      <c r="C167" s="601"/>
      <c r="D167" s="606"/>
      <c r="E167" s="606"/>
      <c r="F167" s="603"/>
      <c r="G167" s="603"/>
      <c r="H167" s="603"/>
      <c r="I167" s="603"/>
      <c r="J167" s="603"/>
      <c r="K167" s="603"/>
      <c r="L167" s="453" t="str">
        <f t="shared" si="2"/>
        <v/>
      </c>
      <c r="M167" s="454"/>
      <c r="N167" s="454"/>
      <c r="O167" s="454"/>
      <c r="P167" s="454"/>
      <c r="Q167" s="454"/>
      <c r="R167" s="454"/>
      <c r="S167" s="454"/>
      <c r="T167" s="454"/>
    </row>
    <row r="168" spans="1:23" ht="27" customHeight="1">
      <c r="A168" s="604"/>
      <c r="B168" s="602"/>
      <c r="C168" s="601"/>
      <c r="D168" s="606"/>
      <c r="E168" s="606"/>
      <c r="F168" s="603"/>
      <c r="G168" s="603"/>
      <c r="H168" s="603"/>
      <c r="I168" s="603"/>
      <c r="J168" s="603"/>
      <c r="K168" s="603"/>
      <c r="L168" s="607" t="str">
        <f t="shared" si="2"/>
        <v/>
      </c>
      <c r="M168" s="460"/>
      <c r="N168" s="454"/>
      <c r="O168" s="454"/>
      <c r="P168" s="454"/>
      <c r="Q168" s="454"/>
      <c r="R168" s="454"/>
      <c r="S168" s="454"/>
      <c r="T168" s="496"/>
    </row>
    <row r="169" spans="1:23" ht="27" customHeight="1">
      <c r="A169" s="604"/>
      <c r="B169" s="602"/>
      <c r="C169" s="601"/>
      <c r="D169" s="606"/>
      <c r="E169" s="606"/>
      <c r="F169" s="603"/>
      <c r="G169" s="603"/>
      <c r="H169" s="603"/>
      <c r="I169" s="603"/>
      <c r="J169" s="603"/>
      <c r="K169" s="603"/>
      <c r="L169" s="453" t="str">
        <f t="shared" si="2"/>
        <v/>
      </c>
      <c r="M169" s="460"/>
      <c r="N169" s="454"/>
      <c r="O169" s="454"/>
      <c r="P169" s="454"/>
      <c r="Q169" s="454"/>
      <c r="R169" s="454"/>
      <c r="S169" s="454"/>
      <c r="T169" s="496"/>
    </row>
    <row r="170" spans="1:23" ht="27" customHeight="1">
      <c r="A170" s="604"/>
      <c r="B170" s="602"/>
      <c r="C170" s="601"/>
      <c r="D170" s="606"/>
      <c r="E170" s="606"/>
      <c r="F170" s="603"/>
      <c r="G170" s="603"/>
      <c r="H170" s="603"/>
      <c r="I170" s="603"/>
      <c r="J170" s="603"/>
      <c r="K170" s="603"/>
      <c r="L170" s="453" t="str">
        <f t="shared" si="2"/>
        <v/>
      </c>
      <c r="M170" s="460"/>
      <c r="N170" s="454"/>
      <c r="O170" s="454"/>
      <c r="P170" s="454"/>
      <c r="Q170" s="454"/>
      <c r="R170" s="454"/>
      <c r="S170" s="454"/>
      <c r="T170" s="496"/>
    </row>
    <row r="171" spans="1:23" ht="27" customHeight="1">
      <c r="A171" s="604"/>
      <c r="B171" s="602"/>
      <c r="C171" s="601"/>
      <c r="D171" s="606"/>
      <c r="E171" s="606"/>
      <c r="F171" s="603"/>
      <c r="G171" s="603"/>
      <c r="H171" s="603"/>
      <c r="I171" s="603"/>
      <c r="J171" s="603"/>
      <c r="K171" s="603"/>
      <c r="L171" s="453" t="str">
        <f t="shared" si="2"/>
        <v/>
      </c>
      <c r="M171" s="460"/>
      <c r="N171" s="454"/>
      <c r="O171" s="454"/>
      <c r="P171" s="454"/>
      <c r="Q171" s="454"/>
      <c r="R171" s="454"/>
      <c r="S171" s="454"/>
      <c r="T171" s="496"/>
    </row>
    <row r="172" spans="1:23" ht="27" customHeight="1">
      <c r="A172" s="604"/>
      <c r="B172" s="602"/>
      <c r="C172" s="601"/>
      <c r="D172" s="606"/>
      <c r="E172" s="606"/>
      <c r="F172" s="603"/>
      <c r="G172" s="603"/>
      <c r="H172" s="603"/>
      <c r="I172" s="603"/>
      <c r="J172" s="603"/>
      <c r="K172" s="603"/>
      <c r="L172" s="453" t="str">
        <f t="shared" si="2"/>
        <v/>
      </c>
      <c r="M172" s="454"/>
      <c r="N172" s="454"/>
      <c r="O172" s="454"/>
      <c r="P172" s="454"/>
      <c r="Q172" s="454"/>
      <c r="R172" s="454"/>
      <c r="S172" s="454"/>
      <c r="T172" s="461"/>
      <c r="U172" s="454"/>
      <c r="V172" s="454"/>
      <c r="W172" s="454"/>
    </row>
    <row r="173" spans="1:23" ht="27" customHeight="1">
      <c r="A173" s="570"/>
      <c r="B173" s="571" t="s">
        <v>38</v>
      </c>
      <c r="C173" s="572"/>
      <c r="D173" s="595"/>
      <c r="E173" s="595">
        <f>SUM(E153:E172)</f>
        <v>0</v>
      </c>
      <c r="F173" s="478"/>
      <c r="G173" s="478"/>
      <c r="H173" s="478"/>
      <c r="I173" s="478"/>
      <c r="J173" s="478"/>
      <c r="K173" s="478"/>
      <c r="L173" s="453" t="str">
        <f t="shared" si="2"/>
        <v/>
      </c>
      <c r="M173" s="460"/>
      <c r="N173" s="454"/>
      <c r="O173" s="454"/>
      <c r="P173" s="454"/>
      <c r="Q173" s="454"/>
      <c r="R173" s="454"/>
      <c r="S173" s="454"/>
      <c r="T173" s="461"/>
      <c r="U173" s="454"/>
      <c r="V173" s="454"/>
      <c r="W173" s="454"/>
    </row>
    <row r="174" spans="1:23" ht="27" customHeight="1">
      <c r="A174" s="604"/>
      <c r="B174" s="602"/>
      <c r="C174" s="601"/>
      <c r="D174" s="606"/>
      <c r="E174" s="606"/>
      <c r="F174" s="603"/>
      <c r="G174" s="603"/>
      <c r="H174" s="603"/>
      <c r="I174" s="603"/>
      <c r="J174" s="603"/>
      <c r="K174" s="603"/>
      <c r="L174" s="453" t="str">
        <f t="shared" si="2"/>
        <v/>
      </c>
      <c r="M174" s="454"/>
      <c r="N174" s="454"/>
      <c r="O174" s="454"/>
      <c r="P174" s="454"/>
      <c r="Q174" s="454"/>
      <c r="R174" s="454"/>
      <c r="S174" s="454"/>
      <c r="T174" s="454"/>
    </row>
    <row r="175" spans="1:23" ht="27" customHeight="1">
      <c r="A175" s="604"/>
      <c r="B175" s="602"/>
      <c r="C175" s="601"/>
      <c r="D175" s="606"/>
      <c r="E175" s="606"/>
      <c r="F175" s="603"/>
      <c r="G175" s="603"/>
      <c r="H175" s="603"/>
      <c r="I175" s="603"/>
      <c r="J175" s="603"/>
      <c r="K175" s="603"/>
      <c r="L175" s="453" t="str">
        <f t="shared" si="2"/>
        <v/>
      </c>
      <c r="M175" s="454"/>
      <c r="N175" s="454"/>
      <c r="O175" s="454"/>
      <c r="P175" s="454"/>
      <c r="Q175" s="454"/>
      <c r="R175" s="454"/>
      <c r="S175" s="454"/>
      <c r="T175" s="454"/>
    </row>
    <row r="176" spans="1:23" ht="27" customHeight="1">
      <c r="A176" s="604"/>
      <c r="B176" s="602"/>
      <c r="C176" s="601"/>
      <c r="D176" s="606"/>
      <c r="E176" s="606"/>
      <c r="F176" s="603"/>
      <c r="G176" s="603"/>
      <c r="H176" s="603"/>
      <c r="I176" s="603"/>
      <c r="J176" s="603"/>
      <c r="K176" s="603"/>
      <c r="L176" s="453" t="str">
        <f t="shared" si="2"/>
        <v/>
      </c>
      <c r="M176" s="454"/>
      <c r="N176" s="454"/>
      <c r="O176" s="454"/>
      <c r="P176" s="454"/>
      <c r="Q176" s="454"/>
      <c r="R176" s="454"/>
      <c r="S176" s="454"/>
      <c r="T176" s="454"/>
    </row>
    <row r="177" spans="1:20" ht="27" customHeight="1">
      <c r="A177" s="604"/>
      <c r="B177" s="602"/>
      <c r="C177" s="601"/>
      <c r="D177" s="606"/>
      <c r="E177" s="606"/>
      <c r="F177" s="603"/>
      <c r="G177" s="603"/>
      <c r="H177" s="603"/>
      <c r="I177" s="603"/>
      <c r="J177" s="603"/>
      <c r="K177" s="603"/>
      <c r="L177" s="453" t="str">
        <f t="shared" si="2"/>
        <v/>
      </c>
      <c r="M177" s="454"/>
      <c r="N177" s="454"/>
      <c r="O177" s="454"/>
      <c r="P177" s="454"/>
      <c r="Q177" s="454"/>
      <c r="R177" s="454"/>
      <c r="S177" s="454"/>
      <c r="T177" s="454"/>
    </row>
    <row r="178" spans="1:20" ht="27" customHeight="1">
      <c r="A178" s="604"/>
      <c r="B178" s="602"/>
      <c r="C178" s="601"/>
      <c r="D178" s="606"/>
      <c r="E178" s="606"/>
      <c r="F178" s="603"/>
      <c r="G178" s="603"/>
      <c r="H178" s="603"/>
      <c r="I178" s="603"/>
      <c r="J178" s="603"/>
      <c r="K178" s="603"/>
      <c r="L178" s="453" t="str">
        <f t="shared" si="2"/>
        <v/>
      </c>
      <c r="M178" s="454"/>
      <c r="N178" s="454"/>
      <c r="O178" s="454"/>
      <c r="P178" s="454"/>
      <c r="Q178" s="454"/>
      <c r="R178" s="454"/>
      <c r="S178" s="454"/>
      <c r="T178" s="454"/>
    </row>
    <row r="179" spans="1:20" ht="27" customHeight="1">
      <c r="A179" s="604"/>
      <c r="B179" s="602"/>
      <c r="C179" s="601"/>
      <c r="D179" s="606"/>
      <c r="E179" s="606"/>
      <c r="F179" s="603"/>
      <c r="G179" s="603"/>
      <c r="H179" s="603"/>
      <c r="I179" s="603"/>
      <c r="J179" s="603"/>
      <c r="K179" s="603"/>
      <c r="L179" s="453" t="str">
        <f t="shared" si="2"/>
        <v/>
      </c>
      <c r="M179" s="454"/>
      <c r="N179" s="454"/>
      <c r="O179" s="454"/>
      <c r="P179" s="454"/>
      <c r="Q179" s="454"/>
      <c r="R179" s="454"/>
      <c r="S179" s="454"/>
      <c r="T179" s="454"/>
    </row>
    <row r="180" spans="1:20" ht="27" customHeight="1">
      <c r="A180" s="604"/>
      <c r="B180" s="602"/>
      <c r="C180" s="601"/>
      <c r="D180" s="606"/>
      <c r="E180" s="606"/>
      <c r="F180" s="603"/>
      <c r="G180" s="603"/>
      <c r="H180" s="603"/>
      <c r="I180" s="603"/>
      <c r="J180" s="603"/>
      <c r="K180" s="603"/>
      <c r="L180" s="453" t="str">
        <f t="shared" si="2"/>
        <v/>
      </c>
      <c r="M180" s="454"/>
      <c r="N180" s="454"/>
      <c r="O180" s="454"/>
      <c r="P180" s="454"/>
      <c r="Q180" s="454"/>
      <c r="R180" s="454"/>
      <c r="S180" s="454"/>
      <c r="T180" s="454"/>
    </row>
    <row r="181" spans="1:20" ht="27" customHeight="1">
      <c r="A181" s="604"/>
      <c r="B181" s="602"/>
      <c r="C181" s="601"/>
      <c r="D181" s="606"/>
      <c r="E181" s="606"/>
      <c r="F181" s="603"/>
      <c r="G181" s="603"/>
      <c r="H181" s="603"/>
      <c r="I181" s="603"/>
      <c r="J181" s="603"/>
      <c r="K181" s="603"/>
      <c r="L181" s="453" t="str">
        <f t="shared" si="2"/>
        <v/>
      </c>
      <c r="M181" s="454"/>
      <c r="N181" s="454"/>
      <c r="O181" s="454"/>
      <c r="P181" s="454"/>
      <c r="Q181" s="454"/>
      <c r="R181" s="454"/>
      <c r="S181" s="454"/>
      <c r="T181" s="454"/>
    </row>
    <row r="182" spans="1:20" ht="27" customHeight="1">
      <c r="A182" s="604"/>
      <c r="B182" s="602"/>
      <c r="C182" s="601"/>
      <c r="D182" s="606"/>
      <c r="E182" s="606"/>
      <c r="F182" s="603"/>
      <c r="G182" s="603"/>
      <c r="H182" s="603"/>
      <c r="I182" s="603"/>
      <c r="J182" s="603"/>
      <c r="K182" s="603"/>
      <c r="L182" s="453" t="str">
        <f t="shared" si="2"/>
        <v/>
      </c>
      <c r="M182" s="454"/>
      <c r="N182" s="454"/>
      <c r="O182" s="454"/>
      <c r="P182" s="454"/>
      <c r="Q182" s="454"/>
      <c r="R182" s="454"/>
      <c r="S182" s="454"/>
      <c r="T182" s="454"/>
    </row>
    <row r="183" spans="1:20" ht="27" customHeight="1">
      <c r="A183" s="604"/>
      <c r="B183" s="602"/>
      <c r="C183" s="601"/>
      <c r="D183" s="606"/>
      <c r="E183" s="606"/>
      <c r="F183" s="603"/>
      <c r="G183" s="603"/>
      <c r="H183" s="603"/>
      <c r="I183" s="603"/>
      <c r="J183" s="603"/>
      <c r="K183" s="603"/>
      <c r="L183" s="453" t="str">
        <f t="shared" si="2"/>
        <v/>
      </c>
      <c r="M183" s="454"/>
      <c r="N183" s="454"/>
      <c r="O183" s="454"/>
      <c r="P183" s="454"/>
      <c r="Q183" s="454"/>
      <c r="R183" s="454"/>
      <c r="S183" s="454"/>
      <c r="T183" s="454"/>
    </row>
    <row r="184" spans="1:20" ht="27" customHeight="1">
      <c r="A184" s="604"/>
      <c r="B184" s="602"/>
      <c r="C184" s="601"/>
      <c r="D184" s="606"/>
      <c r="E184" s="606"/>
      <c r="F184" s="603"/>
      <c r="G184" s="603"/>
      <c r="H184" s="603"/>
      <c r="I184" s="603"/>
      <c r="J184" s="603"/>
      <c r="K184" s="603"/>
      <c r="L184" s="453" t="str">
        <f t="shared" si="2"/>
        <v/>
      </c>
      <c r="M184" s="454"/>
      <c r="N184" s="454"/>
      <c r="O184" s="454"/>
      <c r="P184" s="454"/>
      <c r="Q184" s="454"/>
      <c r="R184" s="454"/>
      <c r="S184" s="454"/>
      <c r="T184" s="454"/>
    </row>
    <row r="185" spans="1:20" ht="27" customHeight="1">
      <c r="A185" s="604"/>
      <c r="B185" s="602"/>
      <c r="C185" s="601"/>
      <c r="D185" s="606"/>
      <c r="E185" s="606"/>
      <c r="F185" s="603"/>
      <c r="G185" s="603"/>
      <c r="H185" s="603"/>
      <c r="I185" s="603"/>
      <c r="J185" s="603"/>
      <c r="K185" s="603"/>
      <c r="L185" s="453" t="str">
        <f t="shared" si="2"/>
        <v/>
      </c>
      <c r="M185" s="454"/>
      <c r="N185" s="454"/>
      <c r="O185" s="454"/>
      <c r="P185" s="454"/>
      <c r="Q185" s="454"/>
      <c r="R185" s="454"/>
      <c r="S185" s="454"/>
      <c r="T185" s="454"/>
    </row>
    <row r="186" spans="1:20" ht="27" customHeight="1">
      <c r="A186" s="604"/>
      <c r="B186" s="602"/>
      <c r="C186" s="601"/>
      <c r="D186" s="606"/>
      <c r="E186" s="606"/>
      <c r="F186" s="603"/>
      <c r="G186" s="603"/>
      <c r="H186" s="603"/>
      <c r="I186" s="603"/>
      <c r="J186" s="603"/>
      <c r="K186" s="603"/>
      <c r="L186" s="453" t="str">
        <f t="shared" si="2"/>
        <v/>
      </c>
      <c r="M186" s="454"/>
      <c r="N186" s="454"/>
      <c r="O186" s="454"/>
      <c r="P186" s="454"/>
      <c r="Q186" s="454"/>
      <c r="R186" s="454"/>
      <c r="S186" s="454"/>
      <c r="T186" s="454"/>
    </row>
    <row r="187" spans="1:20" ht="27" customHeight="1">
      <c r="A187" s="604"/>
      <c r="B187" s="602"/>
      <c r="C187" s="601"/>
      <c r="D187" s="606"/>
      <c r="E187" s="606"/>
      <c r="F187" s="603"/>
      <c r="G187" s="603"/>
      <c r="H187" s="603"/>
      <c r="I187" s="603"/>
      <c r="J187" s="603"/>
      <c r="K187" s="603"/>
      <c r="L187" s="453" t="str">
        <f t="shared" si="2"/>
        <v/>
      </c>
      <c r="M187" s="454"/>
      <c r="N187" s="454"/>
      <c r="O187" s="454"/>
      <c r="P187" s="454"/>
      <c r="Q187" s="454"/>
      <c r="R187" s="454"/>
      <c r="S187" s="454"/>
      <c r="T187" s="454"/>
    </row>
    <row r="188" spans="1:20" ht="27" customHeight="1">
      <c r="A188" s="604"/>
      <c r="B188" s="602"/>
      <c r="C188" s="601"/>
      <c r="D188" s="606"/>
      <c r="E188" s="606"/>
      <c r="F188" s="603"/>
      <c r="G188" s="603"/>
      <c r="H188" s="603"/>
      <c r="I188" s="603"/>
      <c r="J188" s="603"/>
      <c r="K188" s="603"/>
      <c r="L188" s="453" t="str">
        <f t="shared" si="2"/>
        <v/>
      </c>
      <c r="M188" s="454"/>
      <c r="N188" s="454"/>
      <c r="O188" s="454"/>
      <c r="P188" s="454"/>
      <c r="Q188" s="454"/>
      <c r="R188" s="454"/>
      <c r="S188" s="454"/>
      <c r="T188" s="454"/>
    </row>
    <row r="189" spans="1:20" ht="27" customHeight="1">
      <c r="A189" s="604"/>
      <c r="B189" s="602"/>
      <c r="C189" s="601"/>
      <c r="D189" s="606"/>
      <c r="E189" s="606"/>
      <c r="F189" s="603"/>
      <c r="G189" s="603"/>
      <c r="H189" s="603"/>
      <c r="I189" s="603"/>
      <c r="J189" s="603"/>
      <c r="K189" s="603"/>
      <c r="L189" s="453" t="str">
        <f t="shared" si="2"/>
        <v/>
      </c>
      <c r="M189" s="460"/>
      <c r="N189" s="454"/>
      <c r="O189" s="454"/>
      <c r="P189" s="454"/>
      <c r="Q189" s="454"/>
      <c r="R189" s="454"/>
      <c r="S189" s="454"/>
      <c r="T189" s="496"/>
    </row>
    <row r="190" spans="1:20" ht="27" customHeight="1">
      <c r="A190" s="604"/>
      <c r="B190" s="602"/>
      <c r="C190" s="601"/>
      <c r="D190" s="606"/>
      <c r="E190" s="606"/>
      <c r="F190" s="603"/>
      <c r="G190" s="603"/>
      <c r="H190" s="603"/>
      <c r="I190" s="603"/>
      <c r="J190" s="603"/>
      <c r="K190" s="603"/>
      <c r="L190" s="453" t="str">
        <f t="shared" si="2"/>
        <v/>
      </c>
      <c r="M190" s="460"/>
      <c r="N190" s="454"/>
      <c r="O190" s="454"/>
      <c r="P190" s="454"/>
      <c r="Q190" s="454"/>
      <c r="R190" s="454"/>
      <c r="S190" s="454"/>
      <c r="T190" s="496"/>
    </row>
    <row r="191" spans="1:20" ht="27" customHeight="1">
      <c r="A191" s="604"/>
      <c r="B191" s="602"/>
      <c r="C191" s="601"/>
      <c r="D191" s="606"/>
      <c r="E191" s="606"/>
      <c r="F191" s="603"/>
      <c r="G191" s="603"/>
      <c r="H191" s="603"/>
      <c r="I191" s="603"/>
      <c r="J191" s="603"/>
      <c r="K191" s="603"/>
      <c r="L191" s="453" t="str">
        <f t="shared" si="2"/>
        <v/>
      </c>
      <c r="M191" s="460"/>
      <c r="N191" s="454"/>
      <c r="O191" s="454"/>
      <c r="P191" s="454"/>
      <c r="Q191" s="454"/>
      <c r="R191" s="454"/>
      <c r="S191" s="454"/>
      <c r="T191" s="496"/>
    </row>
    <row r="192" spans="1:20" ht="27" customHeight="1">
      <c r="A192" s="604"/>
      <c r="B192" s="602"/>
      <c r="C192" s="601"/>
      <c r="D192" s="606"/>
      <c r="E192" s="606"/>
      <c r="F192" s="603"/>
      <c r="G192" s="603"/>
      <c r="H192" s="603"/>
      <c r="I192" s="603"/>
      <c r="J192" s="603"/>
      <c r="K192" s="603"/>
      <c r="L192" s="453" t="str">
        <f t="shared" si="2"/>
        <v/>
      </c>
      <c r="M192" s="460"/>
      <c r="N192" s="454"/>
      <c r="O192" s="454"/>
      <c r="P192" s="454"/>
      <c r="Q192" s="454"/>
      <c r="R192" s="454"/>
      <c r="S192" s="454"/>
      <c r="T192" s="496"/>
    </row>
    <row r="193" spans="1:23" ht="27" customHeight="1">
      <c r="A193" s="604"/>
      <c r="B193" s="602"/>
      <c r="C193" s="601"/>
      <c r="D193" s="606"/>
      <c r="E193" s="606"/>
      <c r="F193" s="603"/>
      <c r="G193" s="603"/>
      <c r="H193" s="603"/>
      <c r="I193" s="603"/>
      <c r="J193" s="603"/>
      <c r="K193" s="603"/>
      <c r="L193" s="453" t="str">
        <f t="shared" si="2"/>
        <v/>
      </c>
      <c r="M193" s="454"/>
      <c r="N193" s="454"/>
      <c r="O193" s="454"/>
      <c r="P193" s="454"/>
      <c r="Q193" s="454"/>
      <c r="R193" s="454"/>
      <c r="S193" s="454"/>
      <c r="T193" s="461"/>
      <c r="U193" s="454"/>
      <c r="V193" s="454"/>
      <c r="W193" s="454"/>
    </row>
    <row r="194" spans="1:23" ht="27" customHeight="1">
      <c r="A194" s="570"/>
      <c r="B194" s="571" t="s">
        <v>38</v>
      </c>
      <c r="C194" s="572"/>
      <c r="D194" s="595"/>
      <c r="E194" s="595">
        <f>SUM(E174:E193)</f>
        <v>0</v>
      </c>
      <c r="F194" s="478"/>
      <c r="G194" s="478"/>
      <c r="H194" s="478"/>
      <c r="I194" s="478"/>
      <c r="J194" s="478"/>
      <c r="K194" s="478"/>
      <c r="L194" s="453" t="str">
        <f t="shared" si="2"/>
        <v/>
      </c>
      <c r="M194" s="460"/>
      <c r="N194" s="454"/>
      <c r="O194" s="454"/>
      <c r="P194" s="454"/>
      <c r="Q194" s="454"/>
      <c r="R194" s="454"/>
      <c r="S194" s="454"/>
      <c r="T194" s="461"/>
      <c r="U194" s="454"/>
      <c r="V194" s="454"/>
      <c r="W194" s="454"/>
    </row>
    <row r="195" spans="1:23" ht="27" customHeight="1">
      <c r="A195" s="500"/>
      <c r="B195" s="501"/>
      <c r="C195" s="501"/>
      <c r="D195" s="502"/>
      <c r="E195" s="502"/>
      <c r="F195" s="503"/>
      <c r="G195" s="503"/>
      <c r="H195" s="503"/>
      <c r="I195" s="503"/>
      <c r="J195" s="503"/>
      <c r="K195" s="504"/>
      <c r="L195" s="453" t="str">
        <f t="shared" si="2"/>
        <v/>
      </c>
      <c r="M195" s="454"/>
      <c r="N195" s="454"/>
      <c r="O195" s="454"/>
      <c r="P195" s="454"/>
      <c r="Q195" s="454"/>
      <c r="R195" s="454"/>
      <c r="S195" s="454"/>
      <c r="T195" s="454"/>
    </row>
    <row r="196" spans="1:23" ht="27" customHeight="1">
      <c r="A196" s="505"/>
      <c r="B196" s="506"/>
      <c r="C196" s="506"/>
      <c r="D196" s="507"/>
      <c r="E196" s="507"/>
      <c r="F196" s="473"/>
      <c r="G196" s="473"/>
      <c r="H196" s="473"/>
      <c r="I196" s="473"/>
      <c r="J196" s="473"/>
      <c r="K196" s="508"/>
      <c r="L196" s="453" t="str">
        <f t="shared" si="2"/>
        <v/>
      </c>
      <c r="M196" s="454"/>
      <c r="N196" s="454"/>
      <c r="O196" s="454"/>
      <c r="P196" s="454"/>
      <c r="Q196" s="454"/>
      <c r="R196" s="454"/>
      <c r="S196" s="454"/>
      <c r="T196" s="454"/>
    </row>
    <row r="197" spans="1:23" ht="27" customHeight="1">
      <c r="A197" s="505"/>
      <c r="B197" s="506"/>
      <c r="C197" s="506"/>
      <c r="D197" s="507"/>
      <c r="E197" s="507"/>
      <c r="F197" s="473"/>
      <c r="G197" s="473"/>
      <c r="H197" s="473"/>
      <c r="I197" s="473"/>
      <c r="J197" s="473"/>
      <c r="K197" s="508"/>
      <c r="L197" s="453" t="str">
        <f t="shared" si="2"/>
        <v/>
      </c>
      <c r="M197" s="454"/>
      <c r="N197" s="454"/>
      <c r="O197" s="454"/>
      <c r="P197" s="454"/>
      <c r="Q197" s="454"/>
      <c r="R197" s="454"/>
      <c r="S197" s="454"/>
      <c r="T197" s="454"/>
    </row>
    <row r="198" spans="1:23" ht="27" customHeight="1">
      <c r="A198" s="505"/>
      <c r="B198" s="506"/>
      <c r="C198" s="506"/>
      <c r="D198" s="507"/>
      <c r="E198" s="507"/>
      <c r="F198" s="473"/>
      <c r="G198" s="473"/>
      <c r="H198" s="473"/>
      <c r="I198" s="473"/>
      <c r="J198" s="473"/>
      <c r="K198" s="508"/>
      <c r="L198" s="453" t="str">
        <f t="shared" ref="L198:L261" si="3">CONCATENATE(C198,F198)</f>
        <v/>
      </c>
      <c r="M198" s="454"/>
      <c r="N198" s="454"/>
      <c r="O198" s="454"/>
      <c r="P198" s="454"/>
      <c r="Q198" s="454"/>
      <c r="R198" s="454"/>
      <c r="S198" s="454"/>
      <c r="T198" s="454"/>
    </row>
    <row r="199" spans="1:23" ht="27" customHeight="1">
      <c r="A199" s="505"/>
      <c r="B199" s="506"/>
      <c r="C199" s="506"/>
      <c r="D199" s="507"/>
      <c r="E199" s="507"/>
      <c r="F199" s="473"/>
      <c r="G199" s="473"/>
      <c r="H199" s="473"/>
      <c r="I199" s="473"/>
      <c r="J199" s="473"/>
      <c r="K199" s="508"/>
      <c r="L199" s="453" t="str">
        <f t="shared" si="3"/>
        <v/>
      </c>
      <c r="M199" s="454"/>
      <c r="N199" s="454"/>
      <c r="O199" s="454"/>
      <c r="P199" s="454"/>
      <c r="Q199" s="454"/>
      <c r="R199" s="454"/>
      <c r="S199" s="454"/>
      <c r="T199" s="454"/>
    </row>
    <row r="200" spans="1:23" ht="27" customHeight="1">
      <c r="A200" s="505"/>
      <c r="B200" s="506"/>
      <c r="C200" s="506"/>
      <c r="D200" s="507"/>
      <c r="E200" s="507"/>
      <c r="F200" s="473"/>
      <c r="G200" s="473"/>
      <c r="H200" s="473"/>
      <c r="I200" s="473"/>
      <c r="J200" s="473"/>
      <c r="K200" s="508"/>
      <c r="L200" s="453" t="str">
        <f t="shared" si="3"/>
        <v/>
      </c>
      <c r="M200" s="454"/>
      <c r="N200" s="454"/>
      <c r="O200" s="454"/>
      <c r="P200" s="454"/>
      <c r="Q200" s="454"/>
      <c r="R200" s="454"/>
      <c r="S200" s="454"/>
      <c r="T200" s="454"/>
    </row>
    <row r="201" spans="1:23" ht="27" customHeight="1">
      <c r="A201" s="505"/>
      <c r="B201" s="506"/>
      <c r="C201" s="506"/>
      <c r="D201" s="507"/>
      <c r="E201" s="507"/>
      <c r="F201" s="473"/>
      <c r="G201" s="473"/>
      <c r="H201" s="473"/>
      <c r="I201" s="473"/>
      <c r="J201" s="473"/>
      <c r="K201" s="508"/>
      <c r="L201" s="453" t="str">
        <f t="shared" si="3"/>
        <v/>
      </c>
      <c r="M201" s="454"/>
      <c r="N201" s="454"/>
      <c r="O201" s="454"/>
      <c r="P201" s="454"/>
      <c r="Q201" s="454"/>
      <c r="R201" s="454"/>
      <c r="S201" s="454"/>
      <c r="T201" s="454"/>
    </row>
    <row r="202" spans="1:23" ht="27" customHeight="1">
      <c r="A202" s="505"/>
      <c r="B202" s="506"/>
      <c r="C202" s="506"/>
      <c r="D202" s="507"/>
      <c r="E202" s="507"/>
      <c r="F202" s="473"/>
      <c r="G202" s="473"/>
      <c r="H202" s="473"/>
      <c r="I202" s="473"/>
      <c r="J202" s="473"/>
      <c r="K202" s="508"/>
      <c r="L202" s="453" t="str">
        <f t="shared" si="3"/>
        <v/>
      </c>
      <c r="M202" s="454"/>
      <c r="N202" s="454"/>
      <c r="O202" s="454"/>
      <c r="P202" s="454"/>
      <c r="Q202" s="454"/>
      <c r="R202" s="454"/>
      <c r="S202" s="454"/>
      <c r="T202" s="454"/>
    </row>
    <row r="203" spans="1:23" ht="27" customHeight="1">
      <c r="A203" s="505"/>
      <c r="B203" s="506"/>
      <c r="C203" s="506"/>
      <c r="D203" s="507"/>
      <c r="E203" s="507"/>
      <c r="F203" s="473"/>
      <c r="G203" s="473"/>
      <c r="H203" s="473"/>
      <c r="I203" s="473"/>
      <c r="J203" s="473"/>
      <c r="K203" s="508"/>
      <c r="L203" s="453" t="str">
        <f t="shared" si="3"/>
        <v/>
      </c>
      <c r="M203" s="454"/>
      <c r="N203" s="454"/>
      <c r="O203" s="454"/>
      <c r="P203" s="454"/>
      <c r="Q203" s="454"/>
      <c r="R203" s="454"/>
      <c r="S203" s="454"/>
      <c r="T203" s="454"/>
    </row>
    <row r="204" spans="1:23" ht="27" customHeight="1">
      <c r="A204" s="505"/>
      <c r="B204" s="506"/>
      <c r="C204" s="506"/>
      <c r="D204" s="507"/>
      <c r="E204" s="507"/>
      <c r="F204" s="473"/>
      <c r="G204" s="473"/>
      <c r="H204" s="473"/>
      <c r="I204" s="473"/>
      <c r="J204" s="473"/>
      <c r="K204" s="508"/>
      <c r="L204" s="453" t="str">
        <f t="shared" si="3"/>
        <v/>
      </c>
      <c r="M204" s="454"/>
      <c r="N204" s="454"/>
      <c r="O204" s="454"/>
      <c r="P204" s="454"/>
      <c r="Q204" s="454"/>
      <c r="R204" s="454"/>
      <c r="S204" s="454"/>
      <c r="T204" s="454"/>
    </row>
    <row r="205" spans="1:23" ht="27" customHeight="1">
      <c r="A205" s="505"/>
      <c r="B205" s="506"/>
      <c r="C205" s="506"/>
      <c r="D205" s="507"/>
      <c r="E205" s="507"/>
      <c r="F205" s="473"/>
      <c r="G205" s="473"/>
      <c r="H205" s="473"/>
      <c r="I205" s="473"/>
      <c r="J205" s="473"/>
      <c r="K205" s="508"/>
      <c r="L205" s="453" t="str">
        <f t="shared" si="3"/>
        <v/>
      </c>
      <c r="M205" s="454"/>
      <c r="N205" s="454"/>
      <c r="O205" s="454"/>
      <c r="P205" s="454"/>
      <c r="Q205" s="454"/>
      <c r="R205" s="454"/>
      <c r="S205" s="454"/>
      <c r="T205" s="454"/>
    </row>
    <row r="206" spans="1:23" ht="27" customHeight="1">
      <c r="A206" s="505"/>
      <c r="B206" s="506"/>
      <c r="C206" s="506"/>
      <c r="D206" s="507"/>
      <c r="E206" s="507"/>
      <c r="F206" s="473"/>
      <c r="G206" s="473"/>
      <c r="H206" s="473"/>
      <c r="I206" s="473"/>
      <c r="J206" s="473"/>
      <c r="K206" s="508"/>
      <c r="L206" s="453" t="str">
        <f t="shared" si="3"/>
        <v/>
      </c>
      <c r="M206" s="454"/>
      <c r="N206" s="454"/>
      <c r="O206" s="454"/>
      <c r="P206" s="454"/>
      <c r="Q206" s="454"/>
      <c r="R206" s="454"/>
      <c r="S206" s="454"/>
      <c r="T206" s="454"/>
    </row>
    <row r="207" spans="1:23" ht="27" customHeight="1">
      <c r="A207" s="505"/>
      <c r="B207" s="506"/>
      <c r="C207" s="506"/>
      <c r="D207" s="507"/>
      <c r="E207" s="507"/>
      <c r="F207" s="473"/>
      <c r="G207" s="473"/>
      <c r="H207" s="473"/>
      <c r="I207" s="473"/>
      <c r="J207" s="473"/>
      <c r="K207" s="508"/>
      <c r="L207" s="453" t="str">
        <f t="shared" si="3"/>
        <v/>
      </c>
      <c r="M207" s="454"/>
      <c r="N207" s="454"/>
      <c r="O207" s="454"/>
      <c r="P207" s="454"/>
      <c r="Q207" s="454"/>
      <c r="R207" s="454"/>
      <c r="S207" s="454"/>
      <c r="T207" s="454"/>
    </row>
    <row r="208" spans="1:23" ht="27" customHeight="1">
      <c r="A208" s="505"/>
      <c r="B208" s="506"/>
      <c r="C208" s="506"/>
      <c r="D208" s="507"/>
      <c r="E208" s="507"/>
      <c r="F208" s="473"/>
      <c r="G208" s="473"/>
      <c r="H208" s="473"/>
      <c r="I208" s="473"/>
      <c r="J208" s="473"/>
      <c r="K208" s="508"/>
      <c r="L208" s="453" t="str">
        <f t="shared" si="3"/>
        <v/>
      </c>
      <c r="M208" s="454"/>
      <c r="N208" s="454"/>
      <c r="O208" s="454"/>
      <c r="P208" s="454"/>
      <c r="Q208" s="454"/>
      <c r="R208" s="454"/>
      <c r="S208" s="454"/>
      <c r="T208" s="454"/>
    </row>
    <row r="209" spans="1:23" ht="27" customHeight="1">
      <c r="A209" s="505"/>
      <c r="B209" s="506"/>
      <c r="C209" s="506"/>
      <c r="D209" s="507"/>
      <c r="E209" s="507"/>
      <c r="F209" s="473"/>
      <c r="G209" s="473"/>
      <c r="H209" s="473"/>
      <c r="I209" s="473"/>
      <c r="J209" s="473"/>
      <c r="K209" s="508"/>
      <c r="L209" s="453" t="str">
        <f t="shared" si="3"/>
        <v/>
      </c>
      <c r="M209" s="454"/>
      <c r="N209" s="454"/>
      <c r="O209" s="454"/>
      <c r="P209" s="454"/>
      <c r="Q209" s="454"/>
      <c r="R209" s="454"/>
      <c r="S209" s="454"/>
      <c r="T209" s="454"/>
    </row>
    <row r="210" spans="1:23" ht="27" customHeight="1">
      <c r="A210" s="505"/>
      <c r="B210" s="506"/>
      <c r="C210" s="506"/>
      <c r="D210" s="507"/>
      <c r="E210" s="507"/>
      <c r="F210" s="473"/>
      <c r="G210" s="473"/>
      <c r="H210" s="473"/>
      <c r="I210" s="473"/>
      <c r="J210" s="473"/>
      <c r="K210" s="508"/>
      <c r="L210" s="453" t="str">
        <f t="shared" si="3"/>
        <v/>
      </c>
      <c r="M210" s="460"/>
      <c r="N210" s="454"/>
      <c r="O210" s="454"/>
      <c r="P210" s="454"/>
      <c r="Q210" s="454"/>
      <c r="R210" s="454"/>
      <c r="S210" s="454"/>
      <c r="T210" s="496"/>
    </row>
    <row r="211" spans="1:23" ht="27" customHeight="1">
      <c r="A211" s="505"/>
      <c r="B211" s="506"/>
      <c r="C211" s="506"/>
      <c r="D211" s="507"/>
      <c r="E211" s="507"/>
      <c r="F211" s="473"/>
      <c r="G211" s="473"/>
      <c r="H211" s="473"/>
      <c r="I211" s="473"/>
      <c r="J211" s="473"/>
      <c r="K211" s="508"/>
      <c r="L211" s="453" t="str">
        <f t="shared" si="3"/>
        <v/>
      </c>
      <c r="M211" s="460"/>
      <c r="N211" s="454"/>
      <c r="O211" s="454"/>
      <c r="P211" s="454"/>
      <c r="Q211" s="454"/>
      <c r="R211" s="454"/>
      <c r="S211" s="454"/>
      <c r="T211" s="496"/>
    </row>
    <row r="212" spans="1:23" ht="27" customHeight="1">
      <c r="A212" s="505"/>
      <c r="B212" s="506"/>
      <c r="C212" s="506"/>
      <c r="D212" s="507"/>
      <c r="E212" s="507"/>
      <c r="F212" s="473"/>
      <c r="G212" s="473"/>
      <c r="H212" s="473"/>
      <c r="I212" s="473"/>
      <c r="J212" s="473"/>
      <c r="K212" s="508"/>
      <c r="L212" s="453" t="str">
        <f t="shared" si="3"/>
        <v/>
      </c>
      <c r="M212" s="460"/>
      <c r="N212" s="454"/>
      <c r="O212" s="454"/>
      <c r="P212" s="454"/>
      <c r="Q212" s="454"/>
      <c r="R212" s="454"/>
      <c r="S212" s="454"/>
      <c r="T212" s="496"/>
    </row>
    <row r="213" spans="1:23" ht="27" customHeight="1">
      <c r="A213" s="505"/>
      <c r="B213" s="506"/>
      <c r="C213" s="506"/>
      <c r="D213" s="507"/>
      <c r="E213" s="507"/>
      <c r="F213" s="473"/>
      <c r="G213" s="473"/>
      <c r="H213" s="473"/>
      <c r="I213" s="473"/>
      <c r="J213" s="473"/>
      <c r="K213" s="508"/>
      <c r="L213" s="453" t="str">
        <f t="shared" si="3"/>
        <v/>
      </c>
      <c r="M213" s="460"/>
      <c r="N213" s="454"/>
      <c r="O213" s="454"/>
      <c r="P213" s="454"/>
      <c r="Q213" s="454"/>
      <c r="R213" s="454"/>
      <c r="S213" s="454"/>
      <c r="T213" s="496"/>
    </row>
    <row r="214" spans="1:23" ht="27" customHeight="1">
      <c r="A214" s="505"/>
      <c r="B214" s="506"/>
      <c r="C214" s="506"/>
      <c r="D214" s="507"/>
      <c r="E214" s="507"/>
      <c r="F214" s="473"/>
      <c r="G214" s="473"/>
      <c r="H214" s="473"/>
      <c r="I214" s="473"/>
      <c r="J214" s="473"/>
      <c r="K214" s="508"/>
      <c r="L214" s="453" t="str">
        <f t="shared" si="3"/>
        <v/>
      </c>
      <c r="M214" s="454"/>
      <c r="N214" s="454"/>
      <c r="O214" s="454"/>
      <c r="P214" s="454"/>
      <c r="Q214" s="454"/>
      <c r="R214" s="454"/>
      <c r="S214" s="454"/>
      <c r="T214" s="461"/>
      <c r="U214" s="454"/>
      <c r="V214" s="454"/>
      <c r="W214" s="454"/>
    </row>
    <row r="215" spans="1:23" ht="27" customHeight="1">
      <c r="A215" s="497"/>
      <c r="B215" s="498"/>
      <c r="C215" s="499"/>
      <c r="D215" s="509"/>
      <c r="E215" s="509"/>
      <c r="F215" s="510"/>
      <c r="G215" s="510"/>
      <c r="H215" s="510"/>
      <c r="I215" s="510"/>
      <c r="J215" s="510"/>
      <c r="K215" s="511"/>
      <c r="L215" s="453" t="str">
        <f t="shared" si="3"/>
        <v/>
      </c>
      <c r="M215" s="460"/>
      <c r="N215" s="454"/>
      <c r="O215" s="454"/>
      <c r="P215" s="454"/>
      <c r="Q215" s="454"/>
      <c r="R215" s="454"/>
      <c r="S215" s="454"/>
      <c r="T215" s="461"/>
      <c r="U215" s="454"/>
      <c r="V215" s="454"/>
      <c r="W215" s="454"/>
    </row>
    <row r="216" spans="1:23" ht="27" customHeight="1">
      <c r="A216" s="500"/>
      <c r="B216" s="501"/>
      <c r="C216" s="501"/>
      <c r="D216" s="502"/>
      <c r="E216" s="502"/>
      <c r="F216" s="503"/>
      <c r="G216" s="503"/>
      <c r="H216" s="503"/>
      <c r="I216" s="503"/>
      <c r="J216" s="503"/>
      <c r="K216" s="504"/>
      <c r="L216" s="453" t="str">
        <f t="shared" si="3"/>
        <v/>
      </c>
      <c r="M216" s="454"/>
      <c r="N216" s="454"/>
      <c r="O216" s="454"/>
      <c r="P216" s="454"/>
      <c r="Q216" s="454"/>
      <c r="R216" s="454"/>
      <c r="S216" s="454"/>
      <c r="T216" s="454"/>
    </row>
    <row r="217" spans="1:23" ht="27" customHeight="1">
      <c r="A217" s="505"/>
      <c r="B217" s="506"/>
      <c r="C217" s="506"/>
      <c r="D217" s="507"/>
      <c r="E217" s="507"/>
      <c r="F217" s="473"/>
      <c r="G217" s="473"/>
      <c r="H217" s="473"/>
      <c r="I217" s="473"/>
      <c r="J217" s="473"/>
      <c r="K217" s="508"/>
      <c r="L217" s="453" t="str">
        <f t="shared" si="3"/>
        <v/>
      </c>
      <c r="M217" s="454"/>
      <c r="N217" s="454"/>
      <c r="O217" s="454"/>
      <c r="P217" s="454"/>
      <c r="Q217" s="454"/>
      <c r="R217" s="454"/>
      <c r="S217" s="454"/>
      <c r="T217" s="454"/>
    </row>
    <row r="218" spans="1:23" ht="27" customHeight="1">
      <c r="A218" s="505"/>
      <c r="B218" s="506"/>
      <c r="C218" s="506"/>
      <c r="D218" s="507"/>
      <c r="E218" s="507"/>
      <c r="F218" s="473"/>
      <c r="G218" s="473"/>
      <c r="H218" s="473"/>
      <c r="I218" s="473"/>
      <c r="J218" s="473"/>
      <c r="K218" s="508"/>
      <c r="L218" s="453" t="str">
        <f t="shared" si="3"/>
        <v/>
      </c>
      <c r="M218" s="454"/>
      <c r="N218" s="454"/>
      <c r="O218" s="454"/>
      <c r="P218" s="454"/>
      <c r="Q218" s="454"/>
      <c r="R218" s="454"/>
      <c r="S218" s="454"/>
      <c r="T218" s="454"/>
    </row>
    <row r="219" spans="1:23" ht="27" customHeight="1">
      <c r="A219" s="505"/>
      <c r="B219" s="506"/>
      <c r="C219" s="506"/>
      <c r="D219" s="507"/>
      <c r="E219" s="507"/>
      <c r="F219" s="473"/>
      <c r="G219" s="473"/>
      <c r="H219" s="473"/>
      <c r="I219" s="473"/>
      <c r="J219" s="473"/>
      <c r="K219" s="508"/>
      <c r="L219" s="453" t="str">
        <f t="shared" si="3"/>
        <v/>
      </c>
      <c r="M219" s="454"/>
      <c r="N219" s="454"/>
      <c r="O219" s="454"/>
      <c r="P219" s="454"/>
      <c r="Q219" s="454"/>
      <c r="R219" s="454"/>
      <c r="S219" s="454"/>
      <c r="T219" s="454"/>
    </row>
    <row r="220" spans="1:23" ht="27" customHeight="1">
      <c r="A220" s="505"/>
      <c r="B220" s="506"/>
      <c r="C220" s="506"/>
      <c r="D220" s="507"/>
      <c r="E220" s="507"/>
      <c r="F220" s="473"/>
      <c r="G220" s="473"/>
      <c r="H220" s="473"/>
      <c r="I220" s="473"/>
      <c r="J220" s="473"/>
      <c r="K220" s="508"/>
      <c r="L220" s="453" t="str">
        <f t="shared" si="3"/>
        <v/>
      </c>
      <c r="M220" s="454"/>
      <c r="N220" s="454"/>
      <c r="O220" s="454"/>
      <c r="P220" s="454"/>
      <c r="Q220" s="454"/>
      <c r="R220" s="454"/>
      <c r="S220" s="454"/>
      <c r="T220" s="454"/>
    </row>
    <row r="221" spans="1:23" ht="27" customHeight="1">
      <c r="A221" s="505"/>
      <c r="B221" s="506"/>
      <c r="C221" s="506"/>
      <c r="D221" s="507"/>
      <c r="E221" s="507"/>
      <c r="F221" s="473"/>
      <c r="G221" s="473"/>
      <c r="H221" s="473"/>
      <c r="I221" s="473"/>
      <c r="J221" s="473"/>
      <c r="K221" s="508"/>
      <c r="L221" s="453" t="str">
        <f t="shared" si="3"/>
        <v/>
      </c>
      <c r="M221" s="454"/>
      <c r="N221" s="454"/>
      <c r="O221" s="454"/>
      <c r="P221" s="454"/>
      <c r="Q221" s="454"/>
      <c r="R221" s="454"/>
      <c r="S221" s="454"/>
      <c r="T221" s="454"/>
    </row>
    <row r="222" spans="1:23" ht="27" customHeight="1">
      <c r="A222" s="505"/>
      <c r="B222" s="506"/>
      <c r="C222" s="506"/>
      <c r="D222" s="507"/>
      <c r="E222" s="507"/>
      <c r="F222" s="473"/>
      <c r="G222" s="473"/>
      <c r="H222" s="473"/>
      <c r="I222" s="473"/>
      <c r="J222" s="473"/>
      <c r="K222" s="508"/>
      <c r="L222" s="453" t="str">
        <f t="shared" si="3"/>
        <v/>
      </c>
      <c r="M222" s="454"/>
      <c r="N222" s="454"/>
      <c r="O222" s="454"/>
      <c r="P222" s="454"/>
      <c r="Q222" s="454"/>
      <c r="R222" s="454"/>
      <c r="S222" s="454"/>
      <c r="T222" s="454"/>
    </row>
    <row r="223" spans="1:23" ht="27" customHeight="1">
      <c r="A223" s="505"/>
      <c r="B223" s="506"/>
      <c r="C223" s="506"/>
      <c r="D223" s="507"/>
      <c r="E223" s="507"/>
      <c r="F223" s="473"/>
      <c r="G223" s="473"/>
      <c r="H223" s="473"/>
      <c r="I223" s="473"/>
      <c r="J223" s="473"/>
      <c r="K223" s="508"/>
      <c r="L223" s="453" t="str">
        <f t="shared" si="3"/>
        <v/>
      </c>
      <c r="M223" s="454"/>
      <c r="N223" s="454"/>
      <c r="O223" s="454"/>
      <c r="P223" s="454"/>
      <c r="Q223" s="454"/>
      <c r="R223" s="454"/>
      <c r="S223" s="454"/>
      <c r="T223" s="454"/>
    </row>
    <row r="224" spans="1:23" ht="27" customHeight="1">
      <c r="A224" s="505"/>
      <c r="B224" s="506"/>
      <c r="C224" s="506"/>
      <c r="D224" s="507"/>
      <c r="E224" s="507"/>
      <c r="F224" s="473"/>
      <c r="G224" s="473"/>
      <c r="H224" s="473"/>
      <c r="I224" s="473"/>
      <c r="J224" s="473"/>
      <c r="K224" s="508"/>
      <c r="L224" s="453" t="str">
        <f t="shared" si="3"/>
        <v/>
      </c>
      <c r="M224" s="454"/>
      <c r="N224" s="454"/>
      <c r="O224" s="454"/>
      <c r="P224" s="454"/>
      <c r="Q224" s="454"/>
      <c r="R224" s="454"/>
      <c r="S224" s="454"/>
      <c r="T224" s="454"/>
    </row>
    <row r="225" spans="1:23" ht="27" customHeight="1">
      <c r="A225" s="505"/>
      <c r="B225" s="506"/>
      <c r="C225" s="506"/>
      <c r="D225" s="507"/>
      <c r="E225" s="507"/>
      <c r="F225" s="473"/>
      <c r="G225" s="473"/>
      <c r="H225" s="473"/>
      <c r="I225" s="473"/>
      <c r="J225" s="473"/>
      <c r="K225" s="508"/>
      <c r="L225" s="453" t="str">
        <f t="shared" si="3"/>
        <v/>
      </c>
      <c r="M225" s="454"/>
      <c r="N225" s="454"/>
      <c r="O225" s="454"/>
      <c r="P225" s="454"/>
      <c r="Q225" s="454"/>
      <c r="R225" s="454"/>
      <c r="S225" s="454"/>
      <c r="T225" s="454"/>
    </row>
    <row r="226" spans="1:23" ht="27" customHeight="1">
      <c r="A226" s="505"/>
      <c r="B226" s="506"/>
      <c r="C226" s="506"/>
      <c r="D226" s="507"/>
      <c r="E226" s="507"/>
      <c r="F226" s="473"/>
      <c r="G226" s="473"/>
      <c r="H226" s="473"/>
      <c r="I226" s="473"/>
      <c r="J226" s="473"/>
      <c r="K226" s="508"/>
      <c r="L226" s="453" t="str">
        <f t="shared" si="3"/>
        <v/>
      </c>
      <c r="M226" s="454"/>
      <c r="N226" s="454"/>
      <c r="O226" s="454"/>
      <c r="P226" s="454"/>
      <c r="Q226" s="454"/>
      <c r="R226" s="454"/>
      <c r="S226" s="454"/>
      <c r="T226" s="454"/>
    </row>
    <row r="227" spans="1:23" ht="27" customHeight="1">
      <c r="A227" s="505"/>
      <c r="B227" s="506"/>
      <c r="C227" s="506"/>
      <c r="D227" s="507"/>
      <c r="E227" s="507"/>
      <c r="F227" s="473"/>
      <c r="G227" s="473"/>
      <c r="H227" s="473"/>
      <c r="I227" s="473"/>
      <c r="J227" s="473"/>
      <c r="K227" s="508"/>
      <c r="L227" s="453" t="str">
        <f t="shared" si="3"/>
        <v/>
      </c>
      <c r="M227" s="454"/>
      <c r="N227" s="454"/>
      <c r="O227" s="454"/>
      <c r="P227" s="454"/>
      <c r="Q227" s="454"/>
      <c r="R227" s="454"/>
      <c r="S227" s="454"/>
      <c r="T227" s="454"/>
    </row>
    <row r="228" spans="1:23" ht="27" customHeight="1">
      <c r="A228" s="505"/>
      <c r="B228" s="506"/>
      <c r="C228" s="506"/>
      <c r="D228" s="507"/>
      <c r="E228" s="507"/>
      <c r="F228" s="473"/>
      <c r="G228" s="473"/>
      <c r="H228" s="473"/>
      <c r="I228" s="473"/>
      <c r="J228" s="473"/>
      <c r="K228" s="508"/>
      <c r="L228" s="453" t="str">
        <f t="shared" si="3"/>
        <v/>
      </c>
      <c r="M228" s="454"/>
      <c r="N228" s="454"/>
      <c r="O228" s="454"/>
      <c r="P228" s="454"/>
      <c r="Q228" s="454"/>
      <c r="R228" s="454"/>
      <c r="S228" s="454"/>
      <c r="T228" s="454"/>
    </row>
    <row r="229" spans="1:23" ht="27" customHeight="1">
      <c r="A229" s="505"/>
      <c r="B229" s="506"/>
      <c r="C229" s="506"/>
      <c r="D229" s="507"/>
      <c r="E229" s="507"/>
      <c r="F229" s="473"/>
      <c r="G229" s="473"/>
      <c r="H229" s="473"/>
      <c r="I229" s="473"/>
      <c r="J229" s="473"/>
      <c r="K229" s="508"/>
      <c r="L229" s="453" t="str">
        <f t="shared" si="3"/>
        <v/>
      </c>
      <c r="M229" s="454"/>
      <c r="N229" s="454"/>
      <c r="O229" s="454"/>
      <c r="P229" s="454"/>
      <c r="Q229" s="454"/>
      <c r="R229" s="454"/>
      <c r="S229" s="454"/>
      <c r="T229" s="454"/>
    </row>
    <row r="230" spans="1:23" ht="27" customHeight="1">
      <c r="A230" s="505"/>
      <c r="B230" s="506"/>
      <c r="C230" s="506"/>
      <c r="D230" s="507"/>
      <c r="E230" s="507"/>
      <c r="F230" s="473"/>
      <c r="G230" s="473"/>
      <c r="H230" s="473"/>
      <c r="I230" s="473"/>
      <c r="J230" s="473"/>
      <c r="K230" s="508"/>
      <c r="L230" s="453" t="str">
        <f t="shared" si="3"/>
        <v/>
      </c>
      <c r="M230" s="454"/>
      <c r="N230" s="454"/>
      <c r="O230" s="454"/>
      <c r="P230" s="454"/>
      <c r="Q230" s="454"/>
      <c r="R230" s="454"/>
      <c r="S230" s="454"/>
      <c r="T230" s="454"/>
    </row>
    <row r="231" spans="1:23" ht="27" customHeight="1">
      <c r="A231" s="505"/>
      <c r="B231" s="506"/>
      <c r="C231" s="506"/>
      <c r="D231" s="507"/>
      <c r="E231" s="507"/>
      <c r="F231" s="473"/>
      <c r="G231" s="473"/>
      <c r="H231" s="473"/>
      <c r="I231" s="473"/>
      <c r="J231" s="473"/>
      <c r="K231" s="508"/>
      <c r="L231" s="453" t="str">
        <f t="shared" si="3"/>
        <v/>
      </c>
      <c r="M231" s="460"/>
      <c r="N231" s="454"/>
      <c r="O231" s="454"/>
      <c r="P231" s="454"/>
      <c r="Q231" s="454"/>
      <c r="R231" s="454"/>
      <c r="S231" s="454"/>
      <c r="T231" s="496"/>
    </row>
    <row r="232" spans="1:23" ht="27" customHeight="1">
      <c r="A232" s="505"/>
      <c r="B232" s="506"/>
      <c r="C232" s="506"/>
      <c r="D232" s="507"/>
      <c r="E232" s="507"/>
      <c r="F232" s="473"/>
      <c r="G232" s="473"/>
      <c r="H232" s="473"/>
      <c r="I232" s="473"/>
      <c r="J232" s="473"/>
      <c r="K232" s="508"/>
      <c r="L232" s="453" t="str">
        <f t="shared" si="3"/>
        <v/>
      </c>
      <c r="M232" s="460"/>
      <c r="N232" s="454"/>
      <c r="O232" s="454"/>
      <c r="P232" s="454"/>
      <c r="Q232" s="454"/>
      <c r="R232" s="454"/>
      <c r="S232" s="454"/>
      <c r="T232" s="496"/>
    </row>
    <row r="233" spans="1:23" ht="27" customHeight="1">
      <c r="A233" s="505"/>
      <c r="B233" s="506"/>
      <c r="C233" s="506"/>
      <c r="D233" s="507"/>
      <c r="E233" s="507"/>
      <c r="F233" s="473"/>
      <c r="G233" s="473"/>
      <c r="H233" s="473"/>
      <c r="I233" s="473"/>
      <c r="J233" s="473"/>
      <c r="K233" s="508"/>
      <c r="L233" s="453" t="str">
        <f t="shared" si="3"/>
        <v/>
      </c>
      <c r="M233" s="460"/>
      <c r="N233" s="454"/>
      <c r="O233" s="454"/>
      <c r="P233" s="454"/>
      <c r="Q233" s="454"/>
      <c r="R233" s="454"/>
      <c r="S233" s="454"/>
      <c r="T233" s="496"/>
    </row>
    <row r="234" spans="1:23" ht="27" customHeight="1">
      <c r="A234" s="505"/>
      <c r="B234" s="506"/>
      <c r="C234" s="506"/>
      <c r="D234" s="507"/>
      <c r="E234" s="507"/>
      <c r="F234" s="473"/>
      <c r="G234" s="473"/>
      <c r="H234" s="473"/>
      <c r="I234" s="473"/>
      <c r="J234" s="473"/>
      <c r="K234" s="508"/>
      <c r="L234" s="453" t="str">
        <f t="shared" si="3"/>
        <v/>
      </c>
      <c r="M234" s="460"/>
      <c r="N234" s="454"/>
      <c r="O234" s="454"/>
      <c r="P234" s="454"/>
      <c r="Q234" s="454"/>
      <c r="R234" s="454"/>
      <c r="S234" s="454"/>
      <c r="T234" s="496"/>
    </row>
    <row r="235" spans="1:23" ht="27" customHeight="1">
      <c r="A235" s="505"/>
      <c r="B235" s="506"/>
      <c r="C235" s="506"/>
      <c r="D235" s="507"/>
      <c r="E235" s="507"/>
      <c r="F235" s="473"/>
      <c r="G235" s="473"/>
      <c r="H235" s="473"/>
      <c r="I235" s="473"/>
      <c r="J235" s="473"/>
      <c r="K235" s="508"/>
      <c r="L235" s="453" t="str">
        <f t="shared" si="3"/>
        <v/>
      </c>
      <c r="M235" s="454"/>
      <c r="N235" s="454"/>
      <c r="O235" s="454"/>
      <c r="P235" s="454"/>
      <c r="Q235" s="454"/>
      <c r="R235" s="454"/>
      <c r="S235" s="454"/>
      <c r="T235" s="461"/>
      <c r="U235" s="454"/>
      <c r="V235" s="454"/>
      <c r="W235" s="454"/>
    </row>
    <row r="236" spans="1:23" ht="27" customHeight="1">
      <c r="A236" s="497"/>
      <c r="B236" s="498"/>
      <c r="C236" s="499"/>
      <c r="D236" s="509"/>
      <c r="E236" s="509"/>
      <c r="F236" s="510"/>
      <c r="G236" s="510"/>
      <c r="H236" s="510"/>
      <c r="I236" s="510"/>
      <c r="J236" s="510"/>
      <c r="K236" s="511"/>
      <c r="L236" s="453" t="str">
        <f t="shared" si="3"/>
        <v/>
      </c>
      <c r="M236" s="460"/>
      <c r="N236" s="454"/>
      <c r="O236" s="454"/>
      <c r="P236" s="454"/>
      <c r="Q236" s="454"/>
      <c r="R236" s="454"/>
      <c r="S236" s="454"/>
      <c r="T236" s="461"/>
      <c r="U236" s="454"/>
      <c r="V236" s="454"/>
      <c r="W236" s="454"/>
    </row>
    <row r="237" spans="1:23" ht="27" customHeight="1">
      <c r="A237" s="500"/>
      <c r="B237" s="501"/>
      <c r="C237" s="501"/>
      <c r="D237" s="502"/>
      <c r="E237" s="502"/>
      <c r="F237" s="503"/>
      <c r="G237" s="503"/>
      <c r="H237" s="503"/>
      <c r="I237" s="503"/>
      <c r="J237" s="503"/>
      <c r="K237" s="504"/>
      <c r="L237" s="453" t="str">
        <f t="shared" si="3"/>
        <v/>
      </c>
      <c r="M237" s="454"/>
      <c r="N237" s="454"/>
      <c r="O237" s="454"/>
      <c r="P237" s="454"/>
      <c r="Q237" s="454"/>
      <c r="R237" s="454"/>
      <c r="S237" s="454"/>
      <c r="T237" s="454"/>
    </row>
    <row r="238" spans="1:23" ht="27" customHeight="1">
      <c r="A238" s="505"/>
      <c r="B238" s="506"/>
      <c r="C238" s="506"/>
      <c r="D238" s="507"/>
      <c r="E238" s="507"/>
      <c r="F238" s="473"/>
      <c r="G238" s="473"/>
      <c r="H238" s="473"/>
      <c r="I238" s="473"/>
      <c r="J238" s="473"/>
      <c r="K238" s="508"/>
      <c r="L238" s="453" t="str">
        <f t="shared" si="3"/>
        <v/>
      </c>
      <c r="M238" s="454"/>
      <c r="N238" s="454"/>
      <c r="O238" s="454"/>
      <c r="P238" s="454"/>
      <c r="Q238" s="454"/>
      <c r="R238" s="454"/>
      <c r="S238" s="454"/>
      <c r="T238" s="454"/>
    </row>
    <row r="239" spans="1:23" ht="27" customHeight="1">
      <c r="A239" s="505"/>
      <c r="B239" s="506"/>
      <c r="C239" s="506"/>
      <c r="D239" s="507"/>
      <c r="E239" s="507"/>
      <c r="F239" s="473"/>
      <c r="G239" s="473"/>
      <c r="H239" s="473"/>
      <c r="I239" s="473"/>
      <c r="J239" s="473"/>
      <c r="K239" s="508"/>
      <c r="L239" s="453" t="str">
        <f t="shared" si="3"/>
        <v/>
      </c>
      <c r="M239" s="454"/>
      <c r="N239" s="454"/>
      <c r="O239" s="454"/>
      <c r="P239" s="454"/>
      <c r="Q239" s="454"/>
      <c r="R239" s="454"/>
      <c r="S239" s="454"/>
      <c r="T239" s="454"/>
    </row>
    <row r="240" spans="1:23" ht="27" customHeight="1">
      <c r="A240" s="505"/>
      <c r="B240" s="506"/>
      <c r="C240" s="506"/>
      <c r="D240" s="507"/>
      <c r="E240" s="507"/>
      <c r="F240" s="473"/>
      <c r="G240" s="473"/>
      <c r="H240" s="473"/>
      <c r="I240" s="473"/>
      <c r="J240" s="473"/>
      <c r="K240" s="508"/>
      <c r="L240" s="453" t="str">
        <f t="shared" si="3"/>
        <v/>
      </c>
      <c r="M240" s="454"/>
      <c r="N240" s="454"/>
      <c r="O240" s="454"/>
      <c r="P240" s="454"/>
      <c r="Q240" s="454"/>
      <c r="R240" s="454"/>
      <c r="S240" s="454"/>
      <c r="T240" s="454"/>
    </row>
    <row r="241" spans="1:23" ht="27" customHeight="1">
      <c r="A241" s="505"/>
      <c r="B241" s="506"/>
      <c r="C241" s="506"/>
      <c r="D241" s="507"/>
      <c r="E241" s="507"/>
      <c r="F241" s="473"/>
      <c r="G241" s="473"/>
      <c r="H241" s="473"/>
      <c r="I241" s="473"/>
      <c r="J241" s="473"/>
      <c r="K241" s="508"/>
      <c r="L241" s="453" t="str">
        <f t="shared" si="3"/>
        <v/>
      </c>
      <c r="M241" s="454"/>
      <c r="N241" s="454"/>
      <c r="O241" s="454"/>
      <c r="P241" s="454"/>
      <c r="Q241" s="454"/>
      <c r="R241" s="454"/>
      <c r="S241" s="454"/>
      <c r="T241" s="454"/>
    </row>
    <row r="242" spans="1:23" ht="27" customHeight="1">
      <c r="A242" s="505"/>
      <c r="B242" s="506"/>
      <c r="C242" s="506"/>
      <c r="D242" s="507"/>
      <c r="E242" s="507"/>
      <c r="F242" s="473"/>
      <c r="G242" s="473"/>
      <c r="H242" s="473"/>
      <c r="I242" s="473"/>
      <c r="J242" s="473"/>
      <c r="K242" s="508"/>
      <c r="L242" s="453" t="str">
        <f t="shared" si="3"/>
        <v/>
      </c>
      <c r="M242" s="454"/>
      <c r="N242" s="454"/>
      <c r="O242" s="454"/>
      <c r="P242" s="454"/>
      <c r="Q242" s="454"/>
      <c r="R242" s="454"/>
      <c r="S242" s="454"/>
      <c r="T242" s="454"/>
    </row>
    <row r="243" spans="1:23" ht="27" customHeight="1">
      <c r="A243" s="505"/>
      <c r="B243" s="506"/>
      <c r="C243" s="506"/>
      <c r="D243" s="507"/>
      <c r="E243" s="507"/>
      <c r="F243" s="473"/>
      <c r="G243" s="473"/>
      <c r="H243" s="473"/>
      <c r="I243" s="473"/>
      <c r="J243" s="473"/>
      <c r="K243" s="508"/>
      <c r="L243" s="453" t="str">
        <f t="shared" si="3"/>
        <v/>
      </c>
      <c r="M243" s="454"/>
      <c r="N243" s="454"/>
      <c r="O243" s="454"/>
      <c r="P243" s="454"/>
      <c r="Q243" s="454"/>
      <c r="R243" s="454"/>
      <c r="S243" s="454"/>
      <c r="T243" s="454"/>
    </row>
    <row r="244" spans="1:23" ht="27" customHeight="1">
      <c r="A244" s="505"/>
      <c r="B244" s="506"/>
      <c r="C244" s="506"/>
      <c r="D244" s="507"/>
      <c r="E244" s="507"/>
      <c r="F244" s="473"/>
      <c r="G244" s="473"/>
      <c r="H244" s="473"/>
      <c r="I244" s="473"/>
      <c r="J244" s="473"/>
      <c r="K244" s="508"/>
      <c r="L244" s="453" t="str">
        <f t="shared" si="3"/>
        <v/>
      </c>
      <c r="M244" s="454"/>
      <c r="N244" s="454"/>
      <c r="O244" s="454"/>
      <c r="P244" s="454"/>
      <c r="Q244" s="454"/>
      <c r="R244" s="454"/>
      <c r="S244" s="454"/>
      <c r="T244" s="454"/>
    </row>
    <row r="245" spans="1:23" ht="27" customHeight="1">
      <c r="A245" s="505"/>
      <c r="B245" s="506"/>
      <c r="C245" s="506"/>
      <c r="D245" s="507"/>
      <c r="E245" s="507"/>
      <c r="F245" s="473"/>
      <c r="G245" s="473"/>
      <c r="H245" s="473"/>
      <c r="I245" s="473"/>
      <c r="J245" s="473"/>
      <c r="K245" s="508"/>
      <c r="L245" s="453" t="str">
        <f t="shared" si="3"/>
        <v/>
      </c>
      <c r="M245" s="454"/>
      <c r="N245" s="454"/>
      <c r="O245" s="454"/>
      <c r="P245" s="454"/>
      <c r="Q245" s="454"/>
      <c r="R245" s="454"/>
      <c r="S245" s="454"/>
      <c r="T245" s="454"/>
    </row>
    <row r="246" spans="1:23" ht="27" customHeight="1">
      <c r="A246" s="505"/>
      <c r="B246" s="506"/>
      <c r="C246" s="506"/>
      <c r="D246" s="507"/>
      <c r="E246" s="507"/>
      <c r="F246" s="473"/>
      <c r="G246" s="473"/>
      <c r="H246" s="473"/>
      <c r="I246" s="473"/>
      <c r="J246" s="473"/>
      <c r="K246" s="508"/>
      <c r="L246" s="453" t="str">
        <f t="shared" si="3"/>
        <v/>
      </c>
      <c r="M246" s="454"/>
      <c r="N246" s="454"/>
      <c r="O246" s="454"/>
      <c r="P246" s="454"/>
      <c r="Q246" s="454"/>
      <c r="R246" s="454"/>
      <c r="S246" s="454"/>
      <c r="T246" s="454"/>
    </row>
    <row r="247" spans="1:23" ht="27" customHeight="1">
      <c r="A247" s="505"/>
      <c r="B247" s="506"/>
      <c r="C247" s="506"/>
      <c r="D247" s="507"/>
      <c r="E247" s="507"/>
      <c r="F247" s="473"/>
      <c r="G247" s="473"/>
      <c r="H247" s="473"/>
      <c r="I247" s="473"/>
      <c r="J247" s="473"/>
      <c r="K247" s="508"/>
      <c r="L247" s="453" t="str">
        <f t="shared" si="3"/>
        <v/>
      </c>
      <c r="M247" s="454"/>
      <c r="N247" s="454"/>
      <c r="O247" s="454"/>
      <c r="P247" s="454"/>
      <c r="Q247" s="454"/>
      <c r="R247" s="454"/>
      <c r="S247" s="454"/>
      <c r="T247" s="454"/>
    </row>
    <row r="248" spans="1:23" ht="27" customHeight="1">
      <c r="A248" s="505"/>
      <c r="B248" s="506"/>
      <c r="C248" s="506"/>
      <c r="D248" s="507"/>
      <c r="E248" s="507"/>
      <c r="F248" s="473"/>
      <c r="G248" s="473"/>
      <c r="H248" s="473"/>
      <c r="I248" s="473"/>
      <c r="J248" s="473"/>
      <c r="K248" s="508"/>
      <c r="L248" s="453" t="str">
        <f t="shared" si="3"/>
        <v/>
      </c>
      <c r="M248" s="454"/>
      <c r="N248" s="454"/>
      <c r="O248" s="454"/>
      <c r="P248" s="454"/>
      <c r="Q248" s="454"/>
      <c r="R248" s="454"/>
      <c r="S248" s="454"/>
      <c r="T248" s="454"/>
    </row>
    <row r="249" spans="1:23" ht="27" customHeight="1">
      <c r="A249" s="505"/>
      <c r="B249" s="506"/>
      <c r="C249" s="506"/>
      <c r="D249" s="507"/>
      <c r="E249" s="507"/>
      <c r="F249" s="473"/>
      <c r="G249" s="473"/>
      <c r="H249" s="473"/>
      <c r="I249" s="473"/>
      <c r="J249" s="473"/>
      <c r="K249" s="508"/>
      <c r="L249" s="453" t="str">
        <f t="shared" si="3"/>
        <v/>
      </c>
      <c r="M249" s="454"/>
      <c r="N249" s="454"/>
      <c r="O249" s="454"/>
      <c r="P249" s="454"/>
      <c r="Q249" s="454"/>
      <c r="R249" s="454"/>
      <c r="S249" s="454"/>
      <c r="T249" s="454"/>
    </row>
    <row r="250" spans="1:23" ht="27" customHeight="1">
      <c r="A250" s="505"/>
      <c r="B250" s="506"/>
      <c r="C250" s="506"/>
      <c r="D250" s="507"/>
      <c r="E250" s="507"/>
      <c r="F250" s="473"/>
      <c r="G250" s="473"/>
      <c r="H250" s="473"/>
      <c r="I250" s="473"/>
      <c r="J250" s="473"/>
      <c r="K250" s="508"/>
      <c r="L250" s="453" t="str">
        <f t="shared" si="3"/>
        <v/>
      </c>
      <c r="M250" s="454"/>
      <c r="N250" s="454"/>
      <c r="O250" s="454"/>
      <c r="P250" s="454"/>
      <c r="Q250" s="454"/>
      <c r="R250" s="454"/>
      <c r="S250" s="454"/>
      <c r="T250" s="454"/>
    </row>
    <row r="251" spans="1:23" ht="27" customHeight="1">
      <c r="A251" s="505"/>
      <c r="B251" s="506"/>
      <c r="C251" s="506"/>
      <c r="D251" s="507"/>
      <c r="E251" s="507"/>
      <c r="F251" s="473"/>
      <c r="G251" s="473"/>
      <c r="H251" s="473"/>
      <c r="I251" s="473"/>
      <c r="J251" s="473"/>
      <c r="K251" s="508"/>
      <c r="L251" s="453" t="str">
        <f t="shared" si="3"/>
        <v/>
      </c>
      <c r="M251" s="454"/>
      <c r="N251" s="454"/>
      <c r="O251" s="454"/>
      <c r="P251" s="454"/>
      <c r="Q251" s="454"/>
      <c r="R251" s="454"/>
      <c r="S251" s="454"/>
      <c r="T251" s="454"/>
    </row>
    <row r="252" spans="1:23" ht="27" customHeight="1">
      <c r="A252" s="505"/>
      <c r="B252" s="506"/>
      <c r="C252" s="506"/>
      <c r="D252" s="507"/>
      <c r="E252" s="507"/>
      <c r="F252" s="473"/>
      <c r="G252" s="473"/>
      <c r="H252" s="473"/>
      <c r="I252" s="473"/>
      <c r="J252" s="473"/>
      <c r="K252" s="508"/>
      <c r="L252" s="453" t="str">
        <f t="shared" si="3"/>
        <v/>
      </c>
      <c r="M252" s="460"/>
      <c r="N252" s="454"/>
      <c r="O252" s="454"/>
      <c r="P252" s="454"/>
      <c r="Q252" s="454"/>
      <c r="R252" s="454"/>
      <c r="S252" s="454"/>
      <c r="T252" s="496"/>
    </row>
    <row r="253" spans="1:23" ht="27" customHeight="1">
      <c r="A253" s="505"/>
      <c r="B253" s="506"/>
      <c r="C253" s="506"/>
      <c r="D253" s="507"/>
      <c r="E253" s="507"/>
      <c r="F253" s="473"/>
      <c r="G253" s="473"/>
      <c r="H253" s="473"/>
      <c r="I253" s="473"/>
      <c r="J253" s="473"/>
      <c r="K253" s="508"/>
      <c r="L253" s="453" t="str">
        <f t="shared" si="3"/>
        <v/>
      </c>
      <c r="M253" s="460"/>
      <c r="N253" s="454"/>
      <c r="O253" s="454"/>
      <c r="P253" s="454"/>
      <c r="Q253" s="454"/>
      <c r="R253" s="454"/>
      <c r="S253" s="454"/>
      <c r="T253" s="496"/>
    </row>
    <row r="254" spans="1:23" ht="27" customHeight="1">
      <c r="A254" s="505"/>
      <c r="B254" s="506"/>
      <c r="C254" s="506"/>
      <c r="D254" s="507"/>
      <c r="E254" s="507"/>
      <c r="F254" s="473"/>
      <c r="G254" s="473"/>
      <c r="H254" s="473"/>
      <c r="I254" s="473"/>
      <c r="J254" s="473"/>
      <c r="K254" s="508"/>
      <c r="L254" s="453" t="str">
        <f t="shared" si="3"/>
        <v/>
      </c>
      <c r="M254" s="460"/>
      <c r="N254" s="454"/>
      <c r="O254" s="454"/>
      <c r="P254" s="454"/>
      <c r="Q254" s="454"/>
      <c r="R254" s="454"/>
      <c r="S254" s="454"/>
      <c r="T254" s="496"/>
    </row>
    <row r="255" spans="1:23" ht="27" customHeight="1">
      <c r="A255" s="505"/>
      <c r="B255" s="506"/>
      <c r="C255" s="506"/>
      <c r="D255" s="507"/>
      <c r="E255" s="507"/>
      <c r="F255" s="473"/>
      <c r="G255" s="473"/>
      <c r="H255" s="473"/>
      <c r="I255" s="473"/>
      <c r="J255" s="473"/>
      <c r="K255" s="508"/>
      <c r="L255" s="453" t="str">
        <f t="shared" si="3"/>
        <v/>
      </c>
      <c r="M255" s="460"/>
      <c r="N255" s="454"/>
      <c r="O255" s="454"/>
      <c r="P255" s="454"/>
      <c r="Q255" s="454"/>
      <c r="R255" s="454"/>
      <c r="S255" s="454"/>
      <c r="T255" s="496"/>
    </row>
    <row r="256" spans="1:23" ht="27" customHeight="1">
      <c r="A256" s="505"/>
      <c r="B256" s="506"/>
      <c r="C256" s="506"/>
      <c r="D256" s="507"/>
      <c r="E256" s="507"/>
      <c r="F256" s="473"/>
      <c r="G256" s="473"/>
      <c r="H256" s="473"/>
      <c r="I256" s="473"/>
      <c r="J256" s="473"/>
      <c r="K256" s="508"/>
      <c r="L256" s="453" t="str">
        <f t="shared" si="3"/>
        <v/>
      </c>
      <c r="M256" s="454"/>
      <c r="N256" s="454"/>
      <c r="O256" s="454"/>
      <c r="P256" s="454"/>
      <c r="Q256" s="454"/>
      <c r="R256" s="454"/>
      <c r="S256" s="454"/>
      <c r="T256" s="461"/>
      <c r="U256" s="454"/>
      <c r="V256" s="454"/>
      <c r="W256" s="454"/>
    </row>
    <row r="257" spans="1:23" ht="27" customHeight="1">
      <c r="A257" s="497"/>
      <c r="B257" s="498"/>
      <c r="C257" s="499"/>
      <c r="D257" s="509"/>
      <c r="E257" s="509"/>
      <c r="F257" s="510"/>
      <c r="G257" s="510"/>
      <c r="H257" s="510"/>
      <c r="I257" s="510"/>
      <c r="J257" s="510"/>
      <c r="K257" s="511"/>
      <c r="L257" s="453" t="str">
        <f t="shared" si="3"/>
        <v/>
      </c>
      <c r="M257" s="460"/>
      <c r="N257" s="454"/>
      <c r="O257" s="454"/>
      <c r="P257" s="454"/>
      <c r="Q257" s="454"/>
      <c r="R257" s="454"/>
      <c r="S257" s="454"/>
      <c r="T257" s="461"/>
      <c r="U257" s="454"/>
      <c r="V257" s="454"/>
      <c r="W257" s="454"/>
    </row>
    <row r="258" spans="1:23" ht="27" customHeight="1">
      <c r="A258" s="500" t="str">
        <f>IF(ISBLANK(C258)," ",484-COUNTBLANK($C$6:C258))</f>
        <v xml:space="preserve"> </v>
      </c>
      <c r="B258" s="501"/>
      <c r="C258" s="501"/>
      <c r="D258" s="502"/>
      <c r="E258" s="502"/>
      <c r="F258" s="503"/>
      <c r="G258" s="503"/>
      <c r="H258" s="503"/>
      <c r="I258" s="503"/>
      <c r="J258" s="503"/>
      <c r="K258" s="504"/>
      <c r="L258" s="453" t="str">
        <f t="shared" si="3"/>
        <v/>
      </c>
      <c r="M258" s="454"/>
      <c r="N258" s="454"/>
      <c r="O258" s="454"/>
      <c r="P258" s="454"/>
      <c r="Q258" s="454"/>
      <c r="R258" s="454"/>
      <c r="S258" s="454"/>
      <c r="T258" s="454"/>
    </row>
    <row r="259" spans="1:23" ht="27" customHeight="1">
      <c r="A259" s="505" t="str">
        <f>IF(ISBLANK(C259)," ",485-COUNTBLANK($C$6:C259))</f>
        <v xml:space="preserve"> </v>
      </c>
      <c r="B259" s="506"/>
      <c r="C259" s="506"/>
      <c r="D259" s="507"/>
      <c r="E259" s="507"/>
      <c r="F259" s="473"/>
      <c r="G259" s="473"/>
      <c r="H259" s="473"/>
      <c r="I259" s="473"/>
      <c r="J259" s="473"/>
      <c r="K259" s="508"/>
      <c r="L259" s="453" t="str">
        <f t="shared" si="3"/>
        <v/>
      </c>
      <c r="M259" s="454"/>
      <c r="N259" s="454"/>
      <c r="O259" s="454"/>
      <c r="P259" s="454"/>
      <c r="Q259" s="454"/>
      <c r="R259" s="454"/>
      <c r="S259" s="454"/>
      <c r="T259" s="454"/>
    </row>
    <row r="260" spans="1:23" ht="27" customHeight="1">
      <c r="A260" s="505" t="str">
        <f>IF(ISBLANK(C260)," ",486-COUNTBLANK($C$6:C260))</f>
        <v xml:space="preserve"> </v>
      </c>
      <c r="B260" s="506"/>
      <c r="C260" s="506"/>
      <c r="D260" s="507"/>
      <c r="E260" s="507"/>
      <c r="F260" s="473"/>
      <c r="G260" s="473"/>
      <c r="H260" s="473"/>
      <c r="I260" s="473"/>
      <c r="J260" s="473"/>
      <c r="K260" s="508"/>
      <c r="L260" s="453" t="str">
        <f t="shared" si="3"/>
        <v/>
      </c>
      <c r="M260" s="454"/>
      <c r="N260" s="454"/>
      <c r="O260" s="454"/>
      <c r="P260" s="454"/>
      <c r="Q260" s="454"/>
      <c r="R260" s="454"/>
      <c r="S260" s="454"/>
      <c r="T260" s="454"/>
    </row>
    <row r="261" spans="1:23" ht="27" customHeight="1">
      <c r="A261" s="505" t="str">
        <f>IF(ISBLANK(C261)," ",487-COUNTBLANK($C$6:C261))</f>
        <v xml:space="preserve"> </v>
      </c>
      <c r="B261" s="506"/>
      <c r="C261" s="506"/>
      <c r="D261" s="507"/>
      <c r="E261" s="507"/>
      <c r="F261" s="473"/>
      <c r="G261" s="473"/>
      <c r="H261" s="473"/>
      <c r="I261" s="473"/>
      <c r="J261" s="473"/>
      <c r="K261" s="508"/>
      <c r="L261" s="453" t="str">
        <f t="shared" si="3"/>
        <v/>
      </c>
      <c r="M261" s="454"/>
      <c r="N261" s="454"/>
      <c r="O261" s="454"/>
      <c r="P261" s="454"/>
      <c r="Q261" s="454"/>
      <c r="R261" s="454"/>
      <c r="S261" s="454"/>
      <c r="T261" s="454"/>
    </row>
    <row r="262" spans="1:23" ht="27" customHeight="1">
      <c r="A262" s="505" t="str">
        <f>IF(ISBLANK(C262)," ",488-COUNTBLANK($C$6:C262))</f>
        <v xml:space="preserve"> </v>
      </c>
      <c r="B262" s="506"/>
      <c r="C262" s="506"/>
      <c r="D262" s="507"/>
      <c r="E262" s="507"/>
      <c r="F262" s="473"/>
      <c r="G262" s="473"/>
      <c r="H262" s="473"/>
      <c r="I262" s="473"/>
      <c r="J262" s="473"/>
      <c r="K262" s="508"/>
      <c r="L262" s="453" t="str">
        <f t="shared" ref="L262:L299" si="4">CONCATENATE(C262,F262)</f>
        <v/>
      </c>
      <c r="M262" s="454"/>
      <c r="N262" s="454"/>
      <c r="O262" s="454"/>
      <c r="P262" s="454"/>
      <c r="Q262" s="454"/>
      <c r="R262" s="454"/>
      <c r="S262" s="454"/>
      <c r="T262" s="454"/>
    </row>
    <row r="263" spans="1:23" ht="27" customHeight="1">
      <c r="A263" s="505" t="str">
        <f>IF(ISBLANK(C263)," ",489-COUNTBLANK($C$6:C263))</f>
        <v xml:space="preserve"> </v>
      </c>
      <c r="B263" s="506"/>
      <c r="C263" s="506"/>
      <c r="D263" s="507"/>
      <c r="E263" s="507"/>
      <c r="F263" s="473"/>
      <c r="G263" s="473"/>
      <c r="H263" s="473"/>
      <c r="I263" s="473"/>
      <c r="J263" s="473"/>
      <c r="K263" s="508"/>
      <c r="L263" s="453" t="str">
        <f t="shared" si="4"/>
        <v/>
      </c>
      <c r="M263" s="454"/>
      <c r="N263" s="454"/>
      <c r="O263" s="454"/>
      <c r="P263" s="454"/>
      <c r="Q263" s="454"/>
      <c r="R263" s="454"/>
      <c r="S263" s="454"/>
      <c r="T263" s="454"/>
    </row>
    <row r="264" spans="1:23" ht="27" customHeight="1">
      <c r="A264" s="505" t="str">
        <f>IF(ISBLANK(C264)," ",490-COUNTBLANK($C$6:C264))</f>
        <v xml:space="preserve"> </v>
      </c>
      <c r="B264" s="506"/>
      <c r="C264" s="506"/>
      <c r="D264" s="507"/>
      <c r="E264" s="507"/>
      <c r="F264" s="473"/>
      <c r="G264" s="473"/>
      <c r="H264" s="473"/>
      <c r="I264" s="473"/>
      <c r="J264" s="473"/>
      <c r="K264" s="508"/>
      <c r="L264" s="453" t="str">
        <f t="shared" si="4"/>
        <v/>
      </c>
      <c r="M264" s="454"/>
      <c r="N264" s="454"/>
      <c r="O264" s="454"/>
      <c r="P264" s="454"/>
      <c r="Q264" s="454"/>
      <c r="R264" s="454"/>
      <c r="S264" s="454"/>
      <c r="T264" s="454"/>
    </row>
    <row r="265" spans="1:23" ht="27" customHeight="1">
      <c r="A265" s="505" t="str">
        <f>IF(ISBLANK(C265)," ",491-COUNTBLANK($C$6:C265))</f>
        <v xml:space="preserve"> </v>
      </c>
      <c r="B265" s="506"/>
      <c r="C265" s="506"/>
      <c r="D265" s="507"/>
      <c r="E265" s="507"/>
      <c r="F265" s="473"/>
      <c r="G265" s="473"/>
      <c r="H265" s="473"/>
      <c r="I265" s="473"/>
      <c r="J265" s="473"/>
      <c r="K265" s="508"/>
      <c r="L265" s="453" t="str">
        <f t="shared" si="4"/>
        <v/>
      </c>
      <c r="M265" s="454"/>
      <c r="N265" s="454"/>
      <c r="O265" s="454"/>
      <c r="P265" s="454"/>
      <c r="Q265" s="454"/>
      <c r="R265" s="454"/>
      <c r="S265" s="454"/>
      <c r="T265" s="454"/>
    </row>
    <row r="266" spans="1:23" ht="27" customHeight="1">
      <c r="A266" s="505" t="str">
        <f>IF(ISBLANK(C266)," ",492-COUNTBLANK($C$6:C266))</f>
        <v xml:space="preserve"> </v>
      </c>
      <c r="B266" s="506"/>
      <c r="C266" s="506"/>
      <c r="D266" s="507"/>
      <c r="E266" s="507"/>
      <c r="F266" s="473"/>
      <c r="G266" s="473"/>
      <c r="H266" s="473"/>
      <c r="I266" s="473"/>
      <c r="J266" s="473"/>
      <c r="K266" s="508"/>
      <c r="L266" s="453" t="str">
        <f t="shared" si="4"/>
        <v/>
      </c>
      <c r="M266" s="454"/>
      <c r="N266" s="454"/>
      <c r="O266" s="454"/>
      <c r="P266" s="454"/>
      <c r="Q266" s="454"/>
      <c r="R266" s="454"/>
      <c r="S266" s="454"/>
      <c r="T266" s="454"/>
    </row>
    <row r="267" spans="1:23" ht="27" customHeight="1">
      <c r="A267" s="505" t="str">
        <f>IF(ISBLANK(C267)," ",493-COUNTBLANK($C$6:C267))</f>
        <v xml:space="preserve"> </v>
      </c>
      <c r="B267" s="506"/>
      <c r="C267" s="506"/>
      <c r="D267" s="507"/>
      <c r="E267" s="507"/>
      <c r="F267" s="473"/>
      <c r="G267" s="473"/>
      <c r="H267" s="473"/>
      <c r="I267" s="473"/>
      <c r="J267" s="473"/>
      <c r="K267" s="508"/>
      <c r="L267" s="453" t="str">
        <f t="shared" si="4"/>
        <v/>
      </c>
      <c r="M267" s="454"/>
      <c r="N267" s="454"/>
      <c r="O267" s="454"/>
      <c r="P267" s="454"/>
      <c r="Q267" s="454"/>
      <c r="R267" s="454"/>
      <c r="S267" s="454"/>
      <c r="T267" s="454"/>
    </row>
    <row r="268" spans="1:23" ht="27" customHeight="1">
      <c r="A268" s="505" t="str">
        <f>IF(ISBLANK(C268)," ",494-COUNTBLANK($C$6:C268))</f>
        <v xml:space="preserve"> </v>
      </c>
      <c r="B268" s="506"/>
      <c r="C268" s="506"/>
      <c r="D268" s="507"/>
      <c r="E268" s="507"/>
      <c r="F268" s="473"/>
      <c r="G268" s="473"/>
      <c r="H268" s="473"/>
      <c r="I268" s="473"/>
      <c r="J268" s="473"/>
      <c r="K268" s="508"/>
      <c r="L268" s="453" t="str">
        <f t="shared" si="4"/>
        <v/>
      </c>
      <c r="M268" s="454"/>
      <c r="N268" s="454"/>
      <c r="O268" s="454"/>
      <c r="P268" s="454"/>
      <c r="Q268" s="454"/>
      <c r="R268" s="454"/>
      <c r="S268" s="454"/>
      <c r="T268" s="454"/>
    </row>
    <row r="269" spans="1:23" ht="27" customHeight="1">
      <c r="A269" s="505" t="str">
        <f>IF(ISBLANK(C269)," ",495-COUNTBLANK($C$6:C269))</f>
        <v xml:space="preserve"> </v>
      </c>
      <c r="B269" s="506"/>
      <c r="C269" s="506"/>
      <c r="D269" s="507"/>
      <c r="E269" s="507"/>
      <c r="F269" s="473"/>
      <c r="G269" s="473"/>
      <c r="H269" s="473"/>
      <c r="I269" s="473"/>
      <c r="J269" s="473"/>
      <c r="K269" s="508"/>
      <c r="L269" s="453" t="str">
        <f t="shared" si="4"/>
        <v/>
      </c>
      <c r="M269" s="454"/>
      <c r="N269" s="454"/>
      <c r="O269" s="454"/>
      <c r="P269" s="454"/>
      <c r="Q269" s="454"/>
      <c r="R269" s="454"/>
      <c r="S269" s="454"/>
      <c r="T269" s="454"/>
    </row>
    <row r="270" spans="1:23" ht="27" customHeight="1">
      <c r="A270" s="505" t="str">
        <f>IF(ISBLANK(C270)," ",496-COUNTBLANK($C$6:C270))</f>
        <v xml:space="preserve"> </v>
      </c>
      <c r="B270" s="506"/>
      <c r="C270" s="506"/>
      <c r="D270" s="507"/>
      <c r="E270" s="507"/>
      <c r="F270" s="473"/>
      <c r="G270" s="473"/>
      <c r="H270" s="473"/>
      <c r="I270" s="473"/>
      <c r="J270" s="473"/>
      <c r="K270" s="508"/>
      <c r="L270" s="453" t="str">
        <f t="shared" si="4"/>
        <v/>
      </c>
      <c r="M270" s="454"/>
      <c r="N270" s="454"/>
      <c r="O270" s="454"/>
      <c r="P270" s="454"/>
      <c r="Q270" s="454"/>
      <c r="R270" s="454"/>
      <c r="S270" s="454"/>
      <c r="T270" s="454"/>
    </row>
    <row r="271" spans="1:23" ht="27" customHeight="1">
      <c r="A271" s="505" t="str">
        <f>IF(ISBLANK(C271)," ",497-COUNTBLANK($C$6:C271))</f>
        <v xml:space="preserve"> </v>
      </c>
      <c r="B271" s="506"/>
      <c r="C271" s="506"/>
      <c r="D271" s="507"/>
      <c r="E271" s="507"/>
      <c r="F271" s="473"/>
      <c r="G271" s="473"/>
      <c r="H271" s="473"/>
      <c r="I271" s="473"/>
      <c r="J271" s="473"/>
      <c r="K271" s="508"/>
      <c r="L271" s="453" t="str">
        <f t="shared" si="4"/>
        <v/>
      </c>
      <c r="M271" s="454"/>
      <c r="N271" s="454"/>
      <c r="O271" s="454"/>
      <c r="P271" s="454"/>
      <c r="Q271" s="454"/>
      <c r="R271" s="454"/>
      <c r="S271" s="454"/>
      <c r="T271" s="454"/>
    </row>
    <row r="272" spans="1:23" ht="27" customHeight="1">
      <c r="A272" s="505" t="str">
        <f>IF(ISBLANK(C272)," ",498-COUNTBLANK($C$6:C272))</f>
        <v xml:space="preserve"> </v>
      </c>
      <c r="B272" s="506"/>
      <c r="C272" s="506"/>
      <c r="D272" s="507"/>
      <c r="E272" s="507"/>
      <c r="F272" s="473"/>
      <c r="G272" s="473"/>
      <c r="H272" s="473"/>
      <c r="I272" s="473"/>
      <c r="J272" s="473"/>
      <c r="K272" s="508"/>
      <c r="L272" s="453" t="str">
        <f t="shared" si="4"/>
        <v/>
      </c>
      <c r="M272" s="454"/>
      <c r="N272" s="454"/>
      <c r="O272" s="454"/>
      <c r="P272" s="454"/>
      <c r="Q272" s="454"/>
      <c r="R272" s="454"/>
      <c r="S272" s="454"/>
      <c r="T272" s="454"/>
    </row>
    <row r="273" spans="1:23" ht="27" customHeight="1">
      <c r="A273" s="505" t="str">
        <f>IF(ISBLANK(C273)," ",499-COUNTBLANK($C$6:C273))</f>
        <v xml:space="preserve"> </v>
      </c>
      <c r="B273" s="506"/>
      <c r="C273" s="506"/>
      <c r="D273" s="507"/>
      <c r="E273" s="507"/>
      <c r="F273" s="473"/>
      <c r="G273" s="473"/>
      <c r="H273" s="473"/>
      <c r="I273" s="473"/>
      <c r="J273" s="473"/>
      <c r="K273" s="508"/>
      <c r="L273" s="453" t="str">
        <f t="shared" si="4"/>
        <v/>
      </c>
      <c r="M273" s="460"/>
      <c r="N273" s="454"/>
      <c r="O273" s="454"/>
      <c r="P273" s="454"/>
      <c r="Q273" s="454"/>
      <c r="R273" s="454"/>
      <c r="S273" s="454"/>
      <c r="T273" s="496"/>
    </row>
    <row r="274" spans="1:23" ht="27" customHeight="1">
      <c r="A274" s="505" t="str">
        <f>IF(ISBLANK(C274)," ",500-COUNTBLANK($C$6:C274))</f>
        <v xml:space="preserve"> </v>
      </c>
      <c r="B274" s="506"/>
      <c r="C274" s="506"/>
      <c r="D274" s="507"/>
      <c r="E274" s="507"/>
      <c r="F274" s="473"/>
      <c r="G274" s="473"/>
      <c r="H274" s="473"/>
      <c r="I274" s="473"/>
      <c r="J274" s="473"/>
      <c r="K274" s="508"/>
      <c r="L274" s="453" t="str">
        <f t="shared" si="4"/>
        <v/>
      </c>
      <c r="M274" s="460"/>
      <c r="N274" s="454"/>
      <c r="O274" s="454"/>
      <c r="P274" s="454"/>
      <c r="Q274" s="454"/>
      <c r="R274" s="454"/>
      <c r="S274" s="454"/>
      <c r="T274" s="496"/>
    </row>
    <row r="275" spans="1:23" ht="27" customHeight="1">
      <c r="A275" s="505" t="str">
        <f>IF(ISBLANK(C275)," ",501-COUNTBLANK($C$6:C275))</f>
        <v xml:space="preserve"> </v>
      </c>
      <c r="B275" s="506"/>
      <c r="C275" s="506"/>
      <c r="D275" s="507"/>
      <c r="E275" s="507"/>
      <c r="F275" s="473"/>
      <c r="G275" s="473"/>
      <c r="H275" s="473"/>
      <c r="I275" s="473"/>
      <c r="J275" s="473"/>
      <c r="K275" s="508"/>
      <c r="L275" s="453" t="str">
        <f t="shared" si="4"/>
        <v/>
      </c>
      <c r="M275" s="460"/>
      <c r="N275" s="454"/>
      <c r="O275" s="454"/>
      <c r="P275" s="454"/>
      <c r="Q275" s="454"/>
      <c r="R275" s="454"/>
      <c r="S275" s="454"/>
      <c r="T275" s="496"/>
    </row>
    <row r="276" spans="1:23" ht="27" customHeight="1">
      <c r="A276" s="505" t="str">
        <f>IF(ISBLANK(C276)," ",502-COUNTBLANK($C$6:C276))</f>
        <v xml:space="preserve"> </v>
      </c>
      <c r="B276" s="506"/>
      <c r="C276" s="506"/>
      <c r="D276" s="507"/>
      <c r="E276" s="507"/>
      <c r="F276" s="473"/>
      <c r="G276" s="473"/>
      <c r="H276" s="473"/>
      <c r="I276" s="473"/>
      <c r="J276" s="473"/>
      <c r="K276" s="508"/>
      <c r="L276" s="453" t="str">
        <f t="shared" si="4"/>
        <v/>
      </c>
      <c r="M276" s="460"/>
      <c r="N276" s="454"/>
      <c r="O276" s="454"/>
      <c r="P276" s="454"/>
      <c r="Q276" s="454"/>
      <c r="R276" s="454"/>
      <c r="S276" s="454"/>
      <c r="T276" s="496"/>
    </row>
    <row r="277" spans="1:23" ht="27" customHeight="1">
      <c r="A277" s="505" t="str">
        <f>IF(ISBLANK(C277)," ",503-COUNTBLANK($C$6:C277))</f>
        <v xml:space="preserve"> </v>
      </c>
      <c r="B277" s="506"/>
      <c r="C277" s="506"/>
      <c r="D277" s="507"/>
      <c r="E277" s="507"/>
      <c r="F277" s="473"/>
      <c r="G277" s="473"/>
      <c r="H277" s="473"/>
      <c r="I277" s="473"/>
      <c r="J277" s="473"/>
      <c r="K277" s="508"/>
      <c r="L277" s="453" t="str">
        <f t="shared" si="4"/>
        <v/>
      </c>
      <c r="M277" s="454"/>
      <c r="N277" s="454"/>
      <c r="O277" s="454"/>
      <c r="P277" s="454"/>
      <c r="Q277" s="454"/>
      <c r="R277" s="454"/>
      <c r="S277" s="454"/>
      <c r="T277" s="461"/>
      <c r="U277" s="454"/>
      <c r="V277" s="454"/>
      <c r="W277" s="454"/>
    </row>
    <row r="278" spans="1:23" ht="27" customHeight="1">
      <c r="A278" s="497" t="s">
        <v>38</v>
      </c>
      <c r="B278" s="498"/>
      <c r="C278" s="499"/>
      <c r="D278" s="509"/>
      <c r="E278" s="509">
        <f>SUM(E258:E277)</f>
        <v>0</v>
      </c>
      <c r="F278" s="510"/>
      <c r="G278" s="510"/>
      <c r="H278" s="510"/>
      <c r="I278" s="510"/>
      <c r="J278" s="510"/>
      <c r="K278" s="511"/>
      <c r="L278" s="453" t="str">
        <f t="shared" si="4"/>
        <v/>
      </c>
      <c r="M278" s="460"/>
      <c r="N278" s="454"/>
      <c r="O278" s="454"/>
      <c r="P278" s="454"/>
      <c r="Q278" s="454"/>
      <c r="R278" s="454"/>
      <c r="S278" s="454"/>
      <c r="T278" s="461"/>
      <c r="U278" s="454"/>
      <c r="V278" s="454"/>
      <c r="W278" s="454"/>
    </row>
    <row r="279" spans="1:23" ht="27" customHeight="1">
      <c r="A279" s="500" t="str">
        <f>IF(ISBLANK(C279)," ",505-COUNTBLANK($C$6:C279))</f>
        <v xml:space="preserve"> </v>
      </c>
      <c r="B279" s="501"/>
      <c r="C279" s="501"/>
      <c r="D279" s="502"/>
      <c r="E279" s="502"/>
      <c r="F279" s="503"/>
      <c r="G279" s="503"/>
      <c r="H279" s="503"/>
      <c r="I279" s="503"/>
      <c r="J279" s="503"/>
      <c r="K279" s="504"/>
      <c r="L279" s="453" t="str">
        <f t="shared" si="4"/>
        <v/>
      </c>
      <c r="M279" s="454"/>
      <c r="N279" s="454"/>
      <c r="O279" s="454"/>
      <c r="P279" s="454"/>
      <c r="Q279" s="454"/>
      <c r="R279" s="454"/>
      <c r="S279" s="454"/>
      <c r="T279" s="454"/>
    </row>
    <row r="280" spans="1:23" ht="27" customHeight="1">
      <c r="A280" s="505" t="str">
        <f>IF(ISBLANK(C280)," ",506-COUNTBLANK($C$6:C280))</f>
        <v xml:space="preserve"> </v>
      </c>
      <c r="B280" s="506"/>
      <c r="C280" s="506"/>
      <c r="D280" s="507"/>
      <c r="E280" s="507"/>
      <c r="F280" s="473"/>
      <c r="G280" s="473"/>
      <c r="H280" s="473"/>
      <c r="I280" s="473"/>
      <c r="J280" s="473"/>
      <c r="K280" s="508"/>
      <c r="L280" s="453" t="str">
        <f t="shared" si="4"/>
        <v/>
      </c>
      <c r="M280" s="454"/>
      <c r="N280" s="454"/>
      <c r="O280" s="454"/>
      <c r="P280" s="454"/>
      <c r="Q280" s="454"/>
      <c r="R280" s="454"/>
      <c r="S280" s="454"/>
      <c r="T280" s="454"/>
    </row>
    <row r="281" spans="1:23" ht="27" customHeight="1">
      <c r="A281" s="505" t="str">
        <f>IF(ISBLANK(C281)," ",507-COUNTBLANK($C$6:C281))</f>
        <v xml:space="preserve"> </v>
      </c>
      <c r="B281" s="506"/>
      <c r="C281" s="506"/>
      <c r="D281" s="507"/>
      <c r="E281" s="507"/>
      <c r="F281" s="473"/>
      <c r="G281" s="473"/>
      <c r="H281" s="473"/>
      <c r="I281" s="473"/>
      <c r="J281" s="473"/>
      <c r="K281" s="508"/>
      <c r="L281" s="453" t="str">
        <f t="shared" si="4"/>
        <v/>
      </c>
      <c r="M281" s="454"/>
      <c r="N281" s="454"/>
      <c r="O281" s="454"/>
      <c r="P281" s="454"/>
      <c r="Q281" s="454"/>
      <c r="R281" s="454"/>
      <c r="S281" s="454"/>
      <c r="T281" s="454"/>
    </row>
    <row r="282" spans="1:23" ht="27" customHeight="1">
      <c r="A282" s="505" t="str">
        <f>IF(ISBLANK(C282)," ",508-COUNTBLANK($C$6:C282))</f>
        <v xml:space="preserve"> </v>
      </c>
      <c r="B282" s="506"/>
      <c r="C282" s="506"/>
      <c r="D282" s="507"/>
      <c r="E282" s="507"/>
      <c r="F282" s="473"/>
      <c r="G282" s="473"/>
      <c r="H282" s="473"/>
      <c r="I282" s="473"/>
      <c r="J282" s="473"/>
      <c r="K282" s="508"/>
      <c r="L282" s="453" t="str">
        <f t="shared" si="4"/>
        <v/>
      </c>
      <c r="M282" s="454"/>
      <c r="N282" s="454"/>
      <c r="O282" s="454"/>
      <c r="P282" s="454"/>
      <c r="Q282" s="454"/>
      <c r="R282" s="454"/>
      <c r="S282" s="454"/>
      <c r="T282" s="454"/>
    </row>
    <row r="283" spans="1:23" ht="27" customHeight="1">
      <c r="A283" s="505" t="str">
        <f>IF(ISBLANK(C283)," ",509-COUNTBLANK($C$6:C283))</f>
        <v xml:space="preserve"> </v>
      </c>
      <c r="B283" s="506"/>
      <c r="C283" s="506"/>
      <c r="D283" s="507"/>
      <c r="E283" s="507"/>
      <c r="F283" s="473"/>
      <c r="G283" s="473"/>
      <c r="H283" s="473"/>
      <c r="I283" s="473"/>
      <c r="J283" s="473"/>
      <c r="K283" s="508"/>
      <c r="L283" s="453" t="str">
        <f t="shared" si="4"/>
        <v/>
      </c>
      <c r="M283" s="454"/>
      <c r="N283" s="454"/>
      <c r="O283" s="454"/>
      <c r="P283" s="454"/>
      <c r="Q283" s="454"/>
      <c r="R283" s="454"/>
      <c r="S283" s="454"/>
      <c r="T283" s="454"/>
    </row>
    <row r="284" spans="1:23" ht="27" customHeight="1">
      <c r="A284" s="505" t="str">
        <f>IF(ISBLANK(C284)," ",510-COUNTBLANK($C$6:C284))</f>
        <v xml:space="preserve"> </v>
      </c>
      <c r="B284" s="506"/>
      <c r="C284" s="506"/>
      <c r="D284" s="507"/>
      <c r="E284" s="507"/>
      <c r="F284" s="473"/>
      <c r="G284" s="473"/>
      <c r="H284" s="473"/>
      <c r="I284" s="473"/>
      <c r="J284" s="473"/>
      <c r="K284" s="508"/>
      <c r="L284" s="453" t="str">
        <f t="shared" si="4"/>
        <v/>
      </c>
      <c r="M284" s="454"/>
      <c r="N284" s="454"/>
      <c r="O284" s="454"/>
      <c r="P284" s="454"/>
      <c r="Q284" s="454"/>
      <c r="R284" s="454"/>
      <c r="S284" s="454"/>
      <c r="T284" s="454"/>
    </row>
    <row r="285" spans="1:23" ht="27" customHeight="1">
      <c r="A285" s="505" t="str">
        <f>IF(ISBLANK(C285)," ",511-COUNTBLANK($C$6:C285))</f>
        <v xml:space="preserve"> </v>
      </c>
      <c r="B285" s="506"/>
      <c r="C285" s="506"/>
      <c r="D285" s="507"/>
      <c r="E285" s="507"/>
      <c r="F285" s="473"/>
      <c r="G285" s="473"/>
      <c r="H285" s="473"/>
      <c r="I285" s="473"/>
      <c r="J285" s="473"/>
      <c r="K285" s="508"/>
      <c r="L285" s="453" t="str">
        <f t="shared" si="4"/>
        <v/>
      </c>
      <c r="M285" s="454"/>
      <c r="N285" s="454"/>
      <c r="O285" s="454"/>
      <c r="P285" s="454"/>
      <c r="Q285" s="454"/>
      <c r="R285" s="454"/>
      <c r="S285" s="454"/>
      <c r="T285" s="454"/>
    </row>
    <row r="286" spans="1:23" ht="27" customHeight="1">
      <c r="A286" s="505" t="str">
        <f>IF(ISBLANK(C286)," ",512-COUNTBLANK($C$6:C286))</f>
        <v xml:space="preserve"> </v>
      </c>
      <c r="B286" s="506"/>
      <c r="C286" s="506"/>
      <c r="D286" s="507"/>
      <c r="E286" s="507"/>
      <c r="F286" s="473"/>
      <c r="G286" s="473"/>
      <c r="H286" s="473"/>
      <c r="I286" s="473"/>
      <c r="J286" s="473"/>
      <c r="K286" s="508"/>
      <c r="L286" s="453" t="str">
        <f t="shared" si="4"/>
        <v/>
      </c>
      <c r="M286" s="454"/>
      <c r="N286" s="454"/>
      <c r="O286" s="454"/>
      <c r="P286" s="454"/>
      <c r="Q286" s="454"/>
      <c r="R286" s="454"/>
      <c r="S286" s="454"/>
      <c r="T286" s="454"/>
    </row>
    <row r="287" spans="1:23" ht="27" customHeight="1">
      <c r="A287" s="505" t="str">
        <f>IF(ISBLANK(C287)," ",513-COUNTBLANK($C$6:C287))</f>
        <v xml:space="preserve"> </v>
      </c>
      <c r="B287" s="506"/>
      <c r="C287" s="506"/>
      <c r="D287" s="507"/>
      <c r="E287" s="507"/>
      <c r="F287" s="473"/>
      <c r="G287" s="473"/>
      <c r="H287" s="473"/>
      <c r="I287" s="473"/>
      <c r="J287" s="473"/>
      <c r="K287" s="508"/>
      <c r="L287" s="453" t="str">
        <f t="shared" si="4"/>
        <v/>
      </c>
      <c r="M287" s="454"/>
      <c r="N287" s="454"/>
      <c r="O287" s="454"/>
      <c r="P287" s="454"/>
      <c r="Q287" s="454"/>
      <c r="R287" s="454"/>
      <c r="S287" s="454"/>
      <c r="T287" s="454"/>
    </row>
    <row r="288" spans="1:23" ht="27" customHeight="1">
      <c r="A288" s="505" t="str">
        <f>IF(ISBLANK(C288)," ",514-COUNTBLANK($C$6:C288))</f>
        <v xml:space="preserve"> </v>
      </c>
      <c r="B288" s="506"/>
      <c r="C288" s="506"/>
      <c r="D288" s="507"/>
      <c r="E288" s="507"/>
      <c r="F288" s="473"/>
      <c r="G288" s="473"/>
      <c r="H288" s="473"/>
      <c r="I288" s="473"/>
      <c r="J288" s="473"/>
      <c r="K288" s="508"/>
      <c r="L288" s="453" t="str">
        <f t="shared" si="4"/>
        <v/>
      </c>
      <c r="M288" s="454"/>
      <c r="N288" s="454"/>
      <c r="O288" s="454"/>
      <c r="P288" s="454"/>
      <c r="Q288" s="454"/>
      <c r="R288" s="454"/>
      <c r="S288" s="454"/>
      <c r="T288" s="454"/>
    </row>
    <row r="289" spans="1:23" ht="27" customHeight="1">
      <c r="A289" s="505" t="str">
        <f>IF(ISBLANK(C289)," ",515-COUNTBLANK($C$6:C289))</f>
        <v xml:space="preserve"> </v>
      </c>
      <c r="B289" s="506"/>
      <c r="C289" s="506"/>
      <c r="D289" s="507"/>
      <c r="E289" s="507"/>
      <c r="F289" s="473"/>
      <c r="G289" s="473"/>
      <c r="H289" s="473"/>
      <c r="I289" s="473"/>
      <c r="J289" s="473"/>
      <c r="K289" s="508"/>
      <c r="L289" s="453" t="str">
        <f t="shared" si="4"/>
        <v/>
      </c>
      <c r="M289" s="454"/>
      <c r="N289" s="454"/>
      <c r="O289" s="454"/>
      <c r="P289" s="454"/>
      <c r="Q289" s="454"/>
      <c r="R289" s="454"/>
      <c r="S289" s="454"/>
      <c r="T289" s="454"/>
    </row>
    <row r="290" spans="1:23" ht="27" customHeight="1">
      <c r="A290" s="505" t="str">
        <f>IF(ISBLANK(C290)," ",516-COUNTBLANK($C$6:C290))</f>
        <v xml:space="preserve"> </v>
      </c>
      <c r="B290" s="506"/>
      <c r="C290" s="506"/>
      <c r="D290" s="507"/>
      <c r="E290" s="507"/>
      <c r="F290" s="473"/>
      <c r="G290" s="473"/>
      <c r="H290" s="473"/>
      <c r="I290" s="473"/>
      <c r="J290" s="473"/>
      <c r="K290" s="508"/>
      <c r="L290" s="453" t="str">
        <f t="shared" si="4"/>
        <v/>
      </c>
      <c r="M290" s="454"/>
      <c r="N290" s="454"/>
      <c r="O290" s="454"/>
      <c r="P290" s="454"/>
      <c r="Q290" s="454"/>
      <c r="R290" s="454"/>
      <c r="S290" s="454"/>
      <c r="T290" s="454"/>
    </row>
    <row r="291" spans="1:23" ht="27" customHeight="1">
      <c r="A291" s="505" t="str">
        <f>IF(ISBLANK(C291)," ",517-COUNTBLANK($C$6:C291))</f>
        <v xml:space="preserve"> </v>
      </c>
      <c r="B291" s="506"/>
      <c r="C291" s="506"/>
      <c r="D291" s="507"/>
      <c r="E291" s="507"/>
      <c r="F291" s="473"/>
      <c r="G291" s="473"/>
      <c r="H291" s="473"/>
      <c r="I291" s="473"/>
      <c r="J291" s="473"/>
      <c r="K291" s="508"/>
      <c r="L291" s="453" t="str">
        <f t="shared" si="4"/>
        <v/>
      </c>
      <c r="M291" s="454"/>
      <c r="N291" s="454"/>
      <c r="O291" s="454"/>
      <c r="P291" s="454"/>
      <c r="Q291" s="454"/>
      <c r="R291" s="454"/>
      <c r="S291" s="454"/>
      <c r="T291" s="454"/>
    </row>
    <row r="292" spans="1:23" ht="27" customHeight="1">
      <c r="A292" s="505" t="str">
        <f>IF(ISBLANK(C292)," ",518-COUNTBLANK($C$6:C292))</f>
        <v xml:space="preserve"> </v>
      </c>
      <c r="B292" s="506"/>
      <c r="C292" s="506"/>
      <c r="D292" s="507"/>
      <c r="E292" s="507"/>
      <c r="F292" s="473"/>
      <c r="G292" s="473"/>
      <c r="H292" s="473"/>
      <c r="I292" s="473"/>
      <c r="J292" s="473"/>
      <c r="K292" s="508"/>
      <c r="L292" s="453" t="str">
        <f t="shared" si="4"/>
        <v/>
      </c>
      <c r="M292" s="454"/>
      <c r="N292" s="454"/>
      <c r="O292" s="454"/>
      <c r="P292" s="454"/>
      <c r="Q292" s="454"/>
      <c r="R292" s="454"/>
      <c r="S292" s="454"/>
      <c r="T292" s="454"/>
    </row>
    <row r="293" spans="1:23" ht="27" customHeight="1">
      <c r="A293" s="505" t="str">
        <f>IF(ISBLANK(C293)," ",519-COUNTBLANK($C$6:C293))</f>
        <v xml:space="preserve"> </v>
      </c>
      <c r="B293" s="506"/>
      <c r="C293" s="506"/>
      <c r="D293" s="507"/>
      <c r="E293" s="507"/>
      <c r="F293" s="473"/>
      <c r="G293" s="473"/>
      <c r="H293" s="473"/>
      <c r="I293" s="473"/>
      <c r="J293" s="473"/>
      <c r="K293" s="508"/>
      <c r="L293" s="453" t="str">
        <f t="shared" si="4"/>
        <v/>
      </c>
      <c r="M293" s="454"/>
      <c r="N293" s="454"/>
      <c r="O293" s="454"/>
      <c r="P293" s="454"/>
      <c r="Q293" s="454"/>
      <c r="R293" s="454"/>
      <c r="S293" s="454"/>
      <c r="T293" s="454"/>
    </row>
    <row r="294" spans="1:23" ht="27" customHeight="1">
      <c r="A294" s="505" t="str">
        <f>IF(ISBLANK(C294)," ",520-COUNTBLANK($C$6:C294))</f>
        <v xml:space="preserve"> </v>
      </c>
      <c r="B294" s="506"/>
      <c r="C294" s="506"/>
      <c r="D294" s="507"/>
      <c r="E294" s="507"/>
      <c r="F294" s="473"/>
      <c r="G294" s="473"/>
      <c r="H294" s="473"/>
      <c r="I294" s="473"/>
      <c r="J294" s="473"/>
      <c r="K294" s="508"/>
      <c r="L294" s="453" t="str">
        <f t="shared" si="4"/>
        <v/>
      </c>
      <c r="M294" s="460"/>
      <c r="N294" s="454"/>
      <c r="O294" s="454"/>
      <c r="P294" s="454"/>
      <c r="Q294" s="454"/>
      <c r="R294" s="454"/>
      <c r="S294" s="454"/>
      <c r="T294" s="496"/>
    </row>
    <row r="295" spans="1:23" ht="27" customHeight="1">
      <c r="A295" s="505" t="str">
        <f>IF(ISBLANK(C295)," ",521-COUNTBLANK($C$6:C295))</f>
        <v xml:space="preserve"> </v>
      </c>
      <c r="B295" s="506"/>
      <c r="C295" s="506"/>
      <c r="D295" s="507"/>
      <c r="E295" s="507"/>
      <c r="F295" s="473"/>
      <c r="G295" s="473"/>
      <c r="H295" s="473"/>
      <c r="I295" s="473"/>
      <c r="J295" s="473"/>
      <c r="K295" s="508"/>
      <c r="L295" s="453" t="str">
        <f t="shared" si="4"/>
        <v/>
      </c>
      <c r="M295" s="460"/>
      <c r="N295" s="454"/>
      <c r="O295" s="454"/>
      <c r="P295" s="454"/>
      <c r="Q295" s="454"/>
      <c r="R295" s="454"/>
      <c r="S295" s="454"/>
      <c r="T295" s="496"/>
    </row>
    <row r="296" spans="1:23" ht="27" customHeight="1">
      <c r="A296" s="505" t="str">
        <f>IF(ISBLANK(C296)," ",522-COUNTBLANK($C$6:C296))</f>
        <v xml:space="preserve"> </v>
      </c>
      <c r="B296" s="506"/>
      <c r="C296" s="506"/>
      <c r="D296" s="507"/>
      <c r="E296" s="507"/>
      <c r="F296" s="473"/>
      <c r="G296" s="473"/>
      <c r="H296" s="473"/>
      <c r="I296" s="473"/>
      <c r="J296" s="473"/>
      <c r="K296" s="508"/>
      <c r="L296" s="453" t="str">
        <f t="shared" si="4"/>
        <v/>
      </c>
      <c r="M296" s="460"/>
      <c r="N296" s="454"/>
      <c r="O296" s="454"/>
      <c r="P296" s="454"/>
      <c r="Q296" s="454"/>
      <c r="R296" s="454"/>
      <c r="S296" s="454"/>
      <c r="T296" s="496"/>
    </row>
    <row r="297" spans="1:23" ht="27" customHeight="1">
      <c r="A297" s="505" t="str">
        <f>IF(ISBLANK(C297)," ",523-COUNTBLANK($C$6:C297))</f>
        <v xml:space="preserve"> </v>
      </c>
      <c r="B297" s="506"/>
      <c r="C297" s="506"/>
      <c r="D297" s="507"/>
      <c r="E297" s="507"/>
      <c r="F297" s="473"/>
      <c r="G297" s="473"/>
      <c r="H297" s="473"/>
      <c r="I297" s="473"/>
      <c r="J297" s="473"/>
      <c r="K297" s="508"/>
      <c r="L297" s="453" t="str">
        <f t="shared" si="4"/>
        <v/>
      </c>
      <c r="M297" s="460"/>
      <c r="N297" s="454"/>
      <c r="O297" s="454"/>
      <c r="P297" s="454"/>
      <c r="Q297" s="454"/>
      <c r="R297" s="454"/>
      <c r="S297" s="454"/>
      <c r="T297" s="496"/>
    </row>
    <row r="298" spans="1:23" ht="27" customHeight="1">
      <c r="A298" s="505" t="str">
        <f>IF(ISBLANK(C298)," ",524-COUNTBLANK($C$6:C298))</f>
        <v xml:space="preserve"> </v>
      </c>
      <c r="B298" s="506"/>
      <c r="C298" s="506"/>
      <c r="D298" s="507"/>
      <c r="E298" s="507"/>
      <c r="F298" s="473"/>
      <c r="G298" s="473"/>
      <c r="H298" s="473"/>
      <c r="I298" s="473"/>
      <c r="J298" s="473"/>
      <c r="K298" s="508"/>
      <c r="L298" s="453" t="str">
        <f t="shared" si="4"/>
        <v/>
      </c>
      <c r="M298" s="454"/>
      <c r="N298" s="454"/>
      <c r="O298" s="454"/>
      <c r="P298" s="454"/>
      <c r="Q298" s="454"/>
      <c r="R298" s="454"/>
      <c r="S298" s="454"/>
      <c r="T298" s="461"/>
      <c r="U298" s="454"/>
      <c r="V298" s="454"/>
      <c r="W298" s="454"/>
    </row>
    <row r="299" spans="1:23" ht="27" customHeight="1">
      <c r="A299" s="497" t="s">
        <v>38</v>
      </c>
      <c r="B299" s="498"/>
      <c r="C299" s="499"/>
      <c r="D299" s="509"/>
      <c r="E299" s="509">
        <f>SUM(E279:E298)</f>
        <v>0</v>
      </c>
      <c r="F299" s="510"/>
      <c r="G299" s="510"/>
      <c r="H299" s="510"/>
      <c r="I299" s="510"/>
      <c r="J299" s="510"/>
      <c r="K299" s="511"/>
      <c r="L299" s="453" t="str">
        <f t="shared" si="4"/>
        <v/>
      </c>
      <c r="M299" s="460"/>
      <c r="N299" s="454"/>
      <c r="O299" s="454"/>
      <c r="P299" s="454"/>
      <c r="Q299" s="454"/>
      <c r="R299" s="454"/>
      <c r="S299" s="454"/>
      <c r="T299" s="461"/>
      <c r="U299" s="454"/>
      <c r="V299" s="454"/>
      <c r="W299" s="454"/>
    </row>
    <row r="300" spans="1:23">
      <c r="M300" s="471"/>
      <c r="N300" s="471"/>
      <c r="O300" s="471"/>
      <c r="P300" s="471"/>
      <c r="Q300" s="471"/>
      <c r="R300" s="471"/>
      <c r="S300" s="471"/>
      <c r="T300" s="471"/>
    </row>
    <row r="301" spans="1:23">
      <c r="M301" s="471"/>
      <c r="N301" s="471"/>
      <c r="O301" s="471"/>
      <c r="P301" s="471"/>
      <c r="Q301" s="471"/>
      <c r="R301" s="471"/>
      <c r="S301" s="471"/>
      <c r="T301" s="471"/>
    </row>
    <row r="65305" spans="6:6">
      <c r="F65305" s="473"/>
    </row>
  </sheetData>
  <mergeCells count="1">
    <mergeCell ref="H2:K2"/>
  </mergeCells>
  <phoneticPr fontId="12" type="noConversion"/>
  <printOptions horizontalCentered="1"/>
  <pageMargins left="0.39370078740157483" right="0.39370078740157483" top="1.1811023622047245" bottom="0.59055118110236227" header="0.59055118110236227" footer="0.19685039370078741"/>
  <pageSetup paperSize="9" orientation="portrait" r:id="rId1"/>
  <headerFooter alignWithMargins="0"/>
  <rowBreaks count="2" manualBreakCount="2">
    <brk id="47" max="10" man="1"/>
    <brk id="68" max="10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174"/>
  <sheetViews>
    <sheetView showGridLines="0" showZeros="0" view="pageBreakPreview" zoomScaleSheetLayoutView="100" workbookViewId="0">
      <selection activeCell="I17" sqref="I17"/>
    </sheetView>
  </sheetViews>
  <sheetFormatPr defaultRowHeight="11.25"/>
  <cols>
    <col min="1" max="1" width="3.77734375" style="410" customWidth="1"/>
    <col min="2" max="2" width="6.77734375" style="538" customWidth="1"/>
    <col min="3" max="3" width="3.77734375" style="410" customWidth="1"/>
    <col min="4" max="4" width="6.77734375" style="410" customWidth="1"/>
    <col min="5" max="5" width="6.77734375" style="544" customWidth="1"/>
    <col min="6" max="6" width="3.77734375" style="410" customWidth="1"/>
    <col min="7" max="7" width="5.6640625" style="410" customWidth="1"/>
    <col min="8" max="8" width="5.77734375" style="410" customWidth="1"/>
    <col min="9" max="9" width="10.77734375" style="410" customWidth="1"/>
    <col min="10" max="10" width="6.77734375" style="410" customWidth="1"/>
    <col min="11" max="11" width="11.77734375" style="410" customWidth="1"/>
    <col min="12" max="12" width="7" style="410" customWidth="1"/>
    <col min="13" max="13" width="4.5546875" style="410" customWidth="1"/>
    <col min="14" max="14" width="20.77734375" style="542" customWidth="1"/>
    <col min="15" max="16384" width="8.88671875" style="410"/>
  </cols>
  <sheetData>
    <row r="1" spans="1:14" ht="30" customHeight="1">
      <c r="A1" s="512" t="s">
        <v>58</v>
      </c>
      <c r="B1" s="513"/>
      <c r="C1" s="514"/>
      <c r="D1" s="514"/>
      <c r="E1" s="515"/>
      <c r="F1" s="514"/>
      <c r="G1" s="514"/>
      <c r="H1" s="514"/>
      <c r="I1" s="514"/>
      <c r="J1" s="514"/>
      <c r="K1" s="514"/>
      <c r="L1" s="514"/>
      <c r="M1" s="514"/>
      <c r="N1" s="516"/>
    </row>
    <row r="2" spans="1:14" ht="19.899999999999999" customHeight="1">
      <c r="A2" s="518"/>
      <c r="B2" s="519"/>
      <c r="C2" s="518"/>
      <c r="D2" s="518"/>
      <c r="E2" s="520"/>
      <c r="F2" s="518"/>
      <c r="G2" s="518"/>
      <c r="H2" s="518"/>
      <c r="I2" s="518"/>
      <c r="J2" s="521"/>
      <c r="K2" s="545" t="s">
        <v>68</v>
      </c>
      <c r="L2" s="522"/>
      <c r="M2" s="522"/>
      <c r="N2" s="523"/>
    </row>
    <row r="3" spans="1:14" ht="10.15" customHeight="1">
      <c r="A3" s="518"/>
      <c r="B3" s="519"/>
      <c r="C3" s="518"/>
      <c r="D3" s="518"/>
      <c r="E3" s="520"/>
      <c r="F3" s="518"/>
      <c r="G3" s="518"/>
      <c r="H3" s="518"/>
      <c r="I3" s="518"/>
      <c r="J3" s="518"/>
      <c r="K3" s="518"/>
      <c r="L3" s="518"/>
      <c r="M3" s="518"/>
      <c r="N3" s="524"/>
    </row>
    <row r="4" spans="1:14" ht="30" customHeight="1">
      <c r="A4" s="525" t="s">
        <v>25</v>
      </c>
      <c r="B4" s="526" t="s">
        <v>26</v>
      </c>
      <c r="C4" s="525" t="s">
        <v>27</v>
      </c>
      <c r="D4" s="525" t="s">
        <v>28</v>
      </c>
      <c r="E4" s="389" t="s">
        <v>29</v>
      </c>
      <c r="F4" s="527" t="s">
        <v>30</v>
      </c>
      <c r="G4" s="527"/>
      <c r="H4" s="527" t="s">
        <v>31</v>
      </c>
      <c r="I4" s="527"/>
      <c r="J4" s="527" t="s">
        <v>32</v>
      </c>
      <c r="K4" s="527"/>
      <c r="L4" s="527"/>
      <c r="M4" s="525" t="s">
        <v>21</v>
      </c>
      <c r="N4" s="523"/>
    </row>
    <row r="5" spans="1:14" ht="30" customHeight="1">
      <c r="A5" s="529" t="s">
        <v>33</v>
      </c>
      <c r="B5" s="530"/>
      <c r="C5" s="531"/>
      <c r="D5" s="529" t="s">
        <v>309</v>
      </c>
      <c r="E5" s="392" t="s">
        <v>309</v>
      </c>
      <c r="F5" s="532" t="s">
        <v>27</v>
      </c>
      <c r="G5" s="532" t="s">
        <v>34</v>
      </c>
      <c r="H5" s="532" t="s">
        <v>35</v>
      </c>
      <c r="I5" s="532" t="s">
        <v>36</v>
      </c>
      <c r="J5" s="532" t="s">
        <v>35</v>
      </c>
      <c r="K5" s="532" t="s">
        <v>36</v>
      </c>
      <c r="L5" s="532" t="s">
        <v>37</v>
      </c>
      <c r="M5" s="529"/>
      <c r="N5" s="533"/>
    </row>
    <row r="6" spans="1:14" ht="27" customHeight="1">
      <c r="A6" s="546"/>
      <c r="B6" s="547"/>
      <c r="C6" s="548"/>
      <c r="D6" s="548"/>
      <c r="E6" s="573"/>
      <c r="F6" s="406"/>
      <c r="G6" s="490"/>
      <c r="H6" s="548"/>
      <c r="I6" s="548"/>
      <c r="J6" s="406"/>
      <c r="K6" s="406"/>
      <c r="L6" s="406"/>
      <c r="M6" s="474"/>
      <c r="N6" s="475" t="str">
        <f t="shared" ref="N6:N69" si="0">CONCATENATE(C6,H6)</f>
        <v/>
      </c>
    </row>
    <row r="7" spans="1:14" ht="27" customHeight="1">
      <c r="A7" s="478"/>
      <c r="B7" s="494"/>
      <c r="C7" s="491"/>
      <c r="D7" s="536"/>
      <c r="E7" s="536"/>
      <c r="F7" s="406"/>
      <c r="G7" s="406"/>
      <c r="H7" s="406"/>
      <c r="I7" s="477"/>
      <c r="J7" s="406"/>
      <c r="K7" s="406"/>
      <c r="L7" s="406"/>
      <c r="M7" s="474"/>
      <c r="N7" s="475" t="str">
        <f t="shared" si="0"/>
        <v/>
      </c>
    </row>
    <row r="8" spans="1:14" ht="27" customHeight="1">
      <c r="A8" s="478"/>
      <c r="B8" s="494"/>
      <c r="C8" s="491"/>
      <c r="D8" s="549"/>
      <c r="E8" s="536"/>
      <c r="F8" s="406"/>
      <c r="G8" s="406"/>
      <c r="H8" s="406"/>
      <c r="I8" s="406"/>
      <c r="J8" s="406"/>
      <c r="K8" s="406"/>
      <c r="L8" s="406"/>
      <c r="M8" s="474"/>
      <c r="N8" s="475" t="str">
        <f t="shared" si="0"/>
        <v/>
      </c>
    </row>
    <row r="9" spans="1:14" ht="27" customHeight="1">
      <c r="A9" s="478"/>
      <c r="B9" s="550"/>
      <c r="C9" s="537"/>
      <c r="D9" s="465"/>
      <c r="E9" s="465"/>
      <c r="F9" s="406"/>
      <c r="G9" s="463"/>
      <c r="H9" s="489"/>
      <c r="I9" s="482"/>
      <c r="J9" s="406"/>
      <c r="K9" s="406"/>
      <c r="L9" s="406"/>
      <c r="M9" s="474"/>
      <c r="N9" s="475" t="str">
        <f t="shared" si="0"/>
        <v/>
      </c>
    </row>
    <row r="10" spans="1:14" ht="27" customHeight="1">
      <c r="A10" s="478"/>
      <c r="B10" s="494"/>
      <c r="C10" s="491"/>
      <c r="D10" s="535"/>
      <c r="E10" s="535"/>
      <c r="F10" s="406"/>
      <c r="G10" s="490"/>
      <c r="H10" s="476"/>
      <c r="I10" s="477"/>
      <c r="J10" s="406"/>
      <c r="K10" s="406"/>
      <c r="L10" s="406"/>
      <c r="M10" s="463"/>
      <c r="N10" s="475" t="str">
        <f t="shared" si="0"/>
        <v/>
      </c>
    </row>
    <row r="11" spans="1:14" ht="27" customHeight="1">
      <c r="A11" s="478"/>
      <c r="B11" s="494"/>
      <c r="C11" s="491"/>
      <c r="D11" s="536"/>
      <c r="E11" s="536"/>
      <c r="F11" s="406"/>
      <c r="G11" s="406"/>
      <c r="H11" s="491"/>
      <c r="I11" s="477"/>
      <c r="J11" s="406"/>
      <c r="K11" s="406"/>
      <c r="L11" s="406"/>
      <c r="M11" s="474"/>
      <c r="N11" s="475" t="str">
        <f t="shared" si="0"/>
        <v/>
      </c>
    </row>
    <row r="12" spans="1:14" ht="27" customHeight="1">
      <c r="A12" s="478"/>
      <c r="B12" s="494"/>
      <c r="C12" s="491"/>
      <c r="D12" s="536"/>
      <c r="E12" s="536"/>
      <c r="F12" s="406"/>
      <c r="G12" s="406"/>
      <c r="H12" s="406"/>
      <c r="I12" s="406"/>
      <c r="J12" s="406"/>
      <c r="K12" s="406"/>
      <c r="L12" s="406"/>
      <c r="M12" s="474"/>
      <c r="N12" s="475" t="str">
        <f t="shared" si="0"/>
        <v/>
      </c>
    </row>
    <row r="13" spans="1:14" ht="27" customHeight="1">
      <c r="A13" s="478"/>
      <c r="B13" s="494"/>
      <c r="C13" s="491"/>
      <c r="D13" s="536"/>
      <c r="E13" s="536"/>
      <c r="F13" s="406"/>
      <c r="G13" s="406"/>
      <c r="H13" s="491"/>
      <c r="I13" s="483"/>
      <c r="J13" s="406"/>
      <c r="K13" s="406"/>
      <c r="L13" s="406"/>
      <c r="M13" s="474"/>
      <c r="N13" s="475" t="str">
        <f t="shared" si="0"/>
        <v/>
      </c>
    </row>
    <row r="14" spans="1:14" s="554" customFormat="1" ht="27" customHeight="1">
      <c r="A14" s="478"/>
      <c r="B14" s="494"/>
      <c r="C14" s="491"/>
      <c r="D14" s="536"/>
      <c r="E14" s="536"/>
      <c r="F14" s="406"/>
      <c r="G14" s="406"/>
      <c r="H14" s="406"/>
      <c r="I14" s="425"/>
      <c r="J14" s="551"/>
      <c r="K14" s="551"/>
      <c r="L14" s="551"/>
      <c r="M14" s="552"/>
      <c r="N14" s="553" t="str">
        <f t="shared" si="0"/>
        <v/>
      </c>
    </row>
    <row r="15" spans="1:14" ht="27" customHeight="1">
      <c r="A15" s="478"/>
      <c r="B15" s="494"/>
      <c r="C15" s="406"/>
      <c r="D15" s="536"/>
      <c r="E15" s="536"/>
      <c r="F15" s="406"/>
      <c r="G15" s="406"/>
      <c r="H15" s="406"/>
      <c r="I15" s="406"/>
      <c r="J15" s="406"/>
      <c r="K15" s="406"/>
      <c r="L15" s="406"/>
      <c r="M15" s="474"/>
      <c r="N15" s="475" t="str">
        <f t="shared" si="0"/>
        <v/>
      </c>
    </row>
    <row r="16" spans="1:14" ht="27" customHeight="1">
      <c r="A16" s="478"/>
      <c r="B16" s="487"/>
      <c r="C16" s="491"/>
      <c r="D16" s="536"/>
      <c r="E16" s="536"/>
      <c r="F16" s="406"/>
      <c r="G16" s="406"/>
      <c r="H16" s="406"/>
      <c r="I16" s="406"/>
      <c r="J16" s="406"/>
      <c r="K16" s="406"/>
      <c r="L16" s="406"/>
      <c r="M16" s="463"/>
      <c r="N16" s="475" t="str">
        <f t="shared" si="0"/>
        <v/>
      </c>
    </row>
    <row r="17" spans="1:14" ht="27" customHeight="1">
      <c r="A17" s="478"/>
      <c r="B17" s="487"/>
      <c r="C17" s="491"/>
      <c r="D17" s="536"/>
      <c r="E17" s="536"/>
      <c r="F17" s="406"/>
      <c r="G17" s="406"/>
      <c r="H17" s="406"/>
      <c r="I17" s="406"/>
      <c r="J17" s="406"/>
      <c r="K17" s="406"/>
      <c r="L17" s="406"/>
      <c r="M17" s="463"/>
      <c r="N17" s="475" t="str">
        <f t="shared" si="0"/>
        <v/>
      </c>
    </row>
    <row r="18" spans="1:14" ht="27" customHeight="1">
      <c r="A18" s="478"/>
      <c r="B18" s="487"/>
      <c r="C18" s="491"/>
      <c r="D18" s="536"/>
      <c r="E18" s="536"/>
      <c r="F18" s="406"/>
      <c r="G18" s="406"/>
      <c r="H18" s="406"/>
      <c r="I18" s="477"/>
      <c r="J18" s="406"/>
      <c r="K18" s="406"/>
      <c r="L18" s="406"/>
      <c r="M18" s="474"/>
      <c r="N18" s="475" t="str">
        <f t="shared" si="0"/>
        <v/>
      </c>
    </row>
    <row r="19" spans="1:14" ht="27" customHeight="1">
      <c r="A19" s="478"/>
      <c r="B19" s="487"/>
      <c r="C19" s="491"/>
      <c r="D19" s="536"/>
      <c r="E19" s="536"/>
      <c r="F19" s="406"/>
      <c r="G19" s="406"/>
      <c r="H19" s="406"/>
      <c r="I19" s="406"/>
      <c r="J19" s="406"/>
      <c r="K19" s="406"/>
      <c r="L19" s="406"/>
      <c r="M19" s="482"/>
      <c r="N19" s="475" t="str">
        <f t="shared" si="0"/>
        <v/>
      </c>
    </row>
    <row r="20" spans="1:14" ht="27" customHeight="1">
      <c r="A20" s="478"/>
      <c r="B20" s="487"/>
      <c r="C20" s="491"/>
      <c r="D20" s="536"/>
      <c r="E20" s="536"/>
      <c r="F20" s="406"/>
      <c r="G20" s="406"/>
      <c r="H20" s="406"/>
      <c r="I20" s="406"/>
      <c r="J20" s="406"/>
      <c r="K20" s="406"/>
      <c r="L20" s="406"/>
      <c r="M20" s="474"/>
      <c r="N20" s="475" t="str">
        <f t="shared" si="0"/>
        <v/>
      </c>
    </row>
    <row r="21" spans="1:14" ht="27" customHeight="1">
      <c r="A21" s="478"/>
      <c r="B21" s="487"/>
      <c r="C21" s="491"/>
      <c r="D21" s="536"/>
      <c r="E21" s="536"/>
      <c r="F21" s="406"/>
      <c r="G21" s="406"/>
      <c r="H21" s="406"/>
      <c r="I21" s="406"/>
      <c r="J21" s="406"/>
      <c r="K21" s="406"/>
      <c r="L21" s="406"/>
      <c r="M21" s="474"/>
      <c r="N21" s="475" t="str">
        <f t="shared" si="0"/>
        <v/>
      </c>
    </row>
    <row r="22" spans="1:14" ht="27" customHeight="1">
      <c r="A22" s="478"/>
      <c r="B22" s="487"/>
      <c r="C22" s="491"/>
      <c r="D22" s="536"/>
      <c r="E22" s="536"/>
      <c r="F22" s="406"/>
      <c r="G22" s="406"/>
      <c r="H22" s="406"/>
      <c r="I22" s="406"/>
      <c r="J22" s="406"/>
      <c r="K22" s="406"/>
      <c r="L22" s="406"/>
      <c r="M22" s="474"/>
      <c r="N22" s="475" t="str">
        <f t="shared" si="0"/>
        <v/>
      </c>
    </row>
    <row r="23" spans="1:14" ht="27" customHeight="1">
      <c r="A23" s="478"/>
      <c r="B23" s="487"/>
      <c r="C23" s="406"/>
      <c r="D23" s="536"/>
      <c r="E23" s="536"/>
      <c r="F23" s="406"/>
      <c r="G23" s="406"/>
      <c r="H23" s="406"/>
      <c r="I23" s="406"/>
      <c r="J23" s="406"/>
      <c r="K23" s="406"/>
      <c r="L23" s="406"/>
      <c r="M23" s="474"/>
      <c r="N23" s="475" t="str">
        <f t="shared" si="0"/>
        <v/>
      </c>
    </row>
    <row r="24" spans="1:14" ht="27" customHeight="1">
      <c r="A24" s="478"/>
      <c r="B24" s="487"/>
      <c r="C24" s="491"/>
      <c r="D24" s="536"/>
      <c r="E24" s="536"/>
      <c r="F24" s="406"/>
      <c r="G24" s="406"/>
      <c r="H24" s="406"/>
      <c r="I24" s="406"/>
      <c r="J24" s="406"/>
      <c r="K24" s="406"/>
      <c r="L24" s="406"/>
      <c r="M24" s="474"/>
      <c r="N24" s="475" t="str">
        <f t="shared" si="0"/>
        <v/>
      </c>
    </row>
    <row r="25" spans="1:14" ht="27" customHeight="1">
      <c r="A25" s="478"/>
      <c r="B25" s="550"/>
      <c r="C25" s="537"/>
      <c r="D25" s="536"/>
      <c r="E25" s="536"/>
      <c r="F25" s="406"/>
      <c r="G25" s="406"/>
      <c r="H25" s="406"/>
      <c r="I25" s="406"/>
      <c r="J25" s="406"/>
      <c r="K25" s="406"/>
      <c r="L25" s="406"/>
      <c r="M25" s="474"/>
      <c r="N25" s="475" t="str">
        <f t="shared" si="0"/>
        <v/>
      </c>
    </row>
    <row r="26" spans="1:14" ht="27" customHeight="1">
      <c r="A26" s="1097"/>
      <c r="B26" s="1098"/>
      <c r="C26" s="1098"/>
      <c r="D26" s="534"/>
      <c r="E26" s="534"/>
      <c r="F26" s="478"/>
      <c r="G26" s="478"/>
      <c r="H26" s="478"/>
      <c r="I26" s="478"/>
      <c r="J26" s="478"/>
      <c r="K26" s="478"/>
      <c r="L26" s="478"/>
      <c r="M26" s="478"/>
      <c r="N26" s="475" t="str">
        <f t="shared" si="0"/>
        <v/>
      </c>
    </row>
    <row r="27" spans="1:14" ht="27" customHeight="1">
      <c r="A27" s="478"/>
      <c r="B27" s="487"/>
      <c r="C27" s="491"/>
      <c r="D27" s="536"/>
      <c r="E27" s="536"/>
      <c r="F27" s="406"/>
      <c r="G27" s="406"/>
      <c r="H27" s="406"/>
      <c r="I27" s="406"/>
      <c r="J27" s="406"/>
      <c r="K27" s="406"/>
      <c r="L27" s="406"/>
      <c r="M27" s="474"/>
      <c r="N27" s="475" t="str">
        <f t="shared" si="0"/>
        <v/>
      </c>
    </row>
    <row r="28" spans="1:14" ht="27" customHeight="1">
      <c r="A28" s="478"/>
      <c r="B28" s="487"/>
      <c r="C28" s="491"/>
      <c r="D28" s="536"/>
      <c r="E28" s="536"/>
      <c r="F28" s="406"/>
      <c r="G28" s="406"/>
      <c r="H28" s="406"/>
      <c r="I28" s="406"/>
      <c r="J28" s="406"/>
      <c r="K28" s="406"/>
      <c r="L28" s="406"/>
      <c r="M28" s="474"/>
      <c r="N28" s="475" t="str">
        <f t="shared" si="0"/>
        <v/>
      </c>
    </row>
    <row r="29" spans="1:14" ht="27" customHeight="1">
      <c r="A29" s="478"/>
      <c r="B29" s="494"/>
      <c r="C29" s="491"/>
      <c r="D29" s="536"/>
      <c r="E29" s="536"/>
      <c r="F29" s="406"/>
      <c r="G29" s="406"/>
      <c r="H29" s="406"/>
      <c r="I29" s="406"/>
      <c r="J29" s="406"/>
      <c r="K29" s="406"/>
      <c r="L29" s="406"/>
      <c r="M29" s="474"/>
      <c r="N29" s="475" t="str">
        <f t="shared" si="0"/>
        <v/>
      </c>
    </row>
    <row r="30" spans="1:14" ht="27" customHeight="1">
      <c r="A30" s="478"/>
      <c r="B30" s="494"/>
      <c r="C30" s="491"/>
      <c r="D30" s="536"/>
      <c r="E30" s="536"/>
      <c r="F30" s="406"/>
      <c r="G30" s="406"/>
      <c r="H30" s="406"/>
      <c r="I30" s="406"/>
      <c r="J30" s="406"/>
      <c r="K30" s="406"/>
      <c r="L30" s="406"/>
      <c r="M30" s="474"/>
      <c r="N30" s="475" t="str">
        <f t="shared" si="0"/>
        <v/>
      </c>
    </row>
    <row r="31" spans="1:14" ht="27" customHeight="1">
      <c r="A31" s="478"/>
      <c r="B31" s="494"/>
      <c r="C31" s="491"/>
      <c r="D31" s="536"/>
      <c r="E31" s="536"/>
      <c r="F31" s="406"/>
      <c r="G31" s="406"/>
      <c r="H31" s="406"/>
      <c r="I31" s="406"/>
      <c r="J31" s="406"/>
      <c r="K31" s="406"/>
      <c r="L31" s="406"/>
      <c r="M31" s="463"/>
      <c r="N31" s="475" t="str">
        <f t="shared" si="0"/>
        <v/>
      </c>
    </row>
    <row r="32" spans="1:14" ht="27" customHeight="1">
      <c r="A32" s="478"/>
      <c r="B32" s="494"/>
      <c r="C32" s="491"/>
      <c r="D32" s="536"/>
      <c r="E32" s="536"/>
      <c r="F32" s="406"/>
      <c r="G32" s="406"/>
      <c r="H32" s="406"/>
      <c r="I32" s="406"/>
      <c r="J32" s="406"/>
      <c r="K32" s="406"/>
      <c r="L32" s="406"/>
      <c r="M32" s="474"/>
      <c r="N32" s="475" t="str">
        <f t="shared" si="0"/>
        <v/>
      </c>
    </row>
    <row r="33" spans="1:14" ht="27" customHeight="1">
      <c r="A33" s="478"/>
      <c r="B33" s="494"/>
      <c r="C33" s="491"/>
      <c r="D33" s="536"/>
      <c r="E33" s="536"/>
      <c r="F33" s="406"/>
      <c r="G33" s="406"/>
      <c r="H33" s="406"/>
      <c r="I33" s="406"/>
      <c r="J33" s="406"/>
      <c r="K33" s="406"/>
      <c r="L33" s="406"/>
      <c r="M33" s="474"/>
      <c r="N33" s="475" t="str">
        <f t="shared" si="0"/>
        <v/>
      </c>
    </row>
    <row r="34" spans="1:14" ht="27" customHeight="1">
      <c r="A34" s="478"/>
      <c r="B34" s="494"/>
      <c r="C34" s="491"/>
      <c r="D34" s="536"/>
      <c r="E34" s="536"/>
      <c r="F34" s="406"/>
      <c r="G34" s="406"/>
      <c r="H34" s="406"/>
      <c r="I34" s="406"/>
      <c r="J34" s="406"/>
      <c r="K34" s="406"/>
      <c r="L34" s="406"/>
      <c r="M34" s="474"/>
      <c r="N34" s="475" t="str">
        <f t="shared" si="0"/>
        <v/>
      </c>
    </row>
    <row r="35" spans="1:14" ht="27" customHeight="1">
      <c r="A35" s="478"/>
      <c r="B35" s="494"/>
      <c r="C35" s="491"/>
      <c r="D35" s="536"/>
      <c r="E35" s="535"/>
      <c r="F35" s="406"/>
      <c r="G35" s="490"/>
      <c r="H35" s="406"/>
      <c r="I35" s="406"/>
      <c r="J35" s="406"/>
      <c r="K35" s="406"/>
      <c r="L35" s="406"/>
      <c r="M35" s="474"/>
      <c r="N35" s="475" t="str">
        <f t="shared" si="0"/>
        <v/>
      </c>
    </row>
    <row r="36" spans="1:14" ht="27" customHeight="1">
      <c r="A36" s="478"/>
      <c r="B36" s="494"/>
      <c r="C36" s="491"/>
      <c r="D36" s="536"/>
      <c r="E36" s="535"/>
      <c r="F36" s="406"/>
      <c r="G36" s="490"/>
      <c r="H36" s="406"/>
      <c r="I36" s="406"/>
      <c r="J36" s="406"/>
      <c r="K36" s="406"/>
      <c r="L36" s="406"/>
      <c r="M36" s="474"/>
      <c r="N36" s="475" t="str">
        <f t="shared" si="0"/>
        <v/>
      </c>
    </row>
    <row r="37" spans="1:14" ht="27" customHeight="1">
      <c r="A37" s="478"/>
      <c r="B37" s="494"/>
      <c r="C37" s="491"/>
      <c r="D37" s="536"/>
      <c r="E37" s="536"/>
      <c r="F37" s="406"/>
      <c r="G37" s="406"/>
      <c r="H37" s="406"/>
      <c r="I37" s="477"/>
      <c r="J37" s="406"/>
      <c r="K37" s="406"/>
      <c r="L37" s="406"/>
      <c r="M37" s="463"/>
      <c r="N37" s="475" t="str">
        <f t="shared" si="0"/>
        <v/>
      </c>
    </row>
    <row r="38" spans="1:14" ht="27" customHeight="1">
      <c r="A38" s="478"/>
      <c r="B38" s="494"/>
      <c r="C38" s="491"/>
      <c r="D38" s="536"/>
      <c r="E38" s="536"/>
      <c r="F38" s="406"/>
      <c r="G38" s="406"/>
      <c r="H38" s="406"/>
      <c r="I38" s="406"/>
      <c r="J38" s="406"/>
      <c r="K38" s="406"/>
      <c r="L38" s="406"/>
      <c r="M38" s="463"/>
      <c r="N38" s="475" t="str">
        <f t="shared" si="0"/>
        <v/>
      </c>
    </row>
    <row r="39" spans="1:14" ht="27" customHeight="1">
      <c r="A39" s="478"/>
      <c r="B39" s="487"/>
      <c r="C39" s="491"/>
      <c r="D39" s="536"/>
      <c r="E39" s="536"/>
      <c r="F39" s="406"/>
      <c r="G39" s="406"/>
      <c r="H39" s="406"/>
      <c r="I39" s="406"/>
      <c r="J39" s="406"/>
      <c r="K39" s="406"/>
      <c r="L39" s="406"/>
      <c r="M39" s="474"/>
      <c r="N39" s="475" t="str">
        <f t="shared" si="0"/>
        <v/>
      </c>
    </row>
    <row r="40" spans="1:14" ht="27" customHeight="1">
      <c r="A40" s="478"/>
      <c r="B40" s="487"/>
      <c r="C40" s="491"/>
      <c r="D40" s="536"/>
      <c r="E40" s="536"/>
      <c r="F40" s="406"/>
      <c r="G40" s="406"/>
      <c r="H40" s="406"/>
      <c r="I40" s="406"/>
      <c r="J40" s="406"/>
      <c r="K40" s="406"/>
      <c r="L40" s="406"/>
      <c r="M40" s="474"/>
      <c r="N40" s="475" t="str">
        <f t="shared" si="0"/>
        <v/>
      </c>
    </row>
    <row r="41" spans="1:14" ht="27" customHeight="1">
      <c r="A41" s="478"/>
      <c r="B41" s="487"/>
      <c r="C41" s="491"/>
      <c r="D41" s="536"/>
      <c r="E41" s="536"/>
      <c r="F41" s="406"/>
      <c r="G41" s="406"/>
      <c r="H41" s="406"/>
      <c r="I41" s="406"/>
      <c r="J41" s="406"/>
      <c r="K41" s="406"/>
      <c r="L41" s="406"/>
      <c r="M41" s="474"/>
      <c r="N41" s="475" t="str">
        <f t="shared" si="0"/>
        <v/>
      </c>
    </row>
    <row r="42" spans="1:14" ht="27" customHeight="1">
      <c r="A42" s="478"/>
      <c r="B42" s="487"/>
      <c r="C42" s="491"/>
      <c r="D42" s="536"/>
      <c r="E42" s="536"/>
      <c r="F42" s="406"/>
      <c r="G42" s="406"/>
      <c r="H42" s="491"/>
      <c r="I42" s="477"/>
      <c r="J42" s="406"/>
      <c r="K42" s="406"/>
      <c r="L42" s="406"/>
      <c r="M42" s="474"/>
      <c r="N42" s="475" t="str">
        <f t="shared" si="0"/>
        <v/>
      </c>
    </row>
    <row r="43" spans="1:14" ht="27" customHeight="1">
      <c r="A43" s="478"/>
      <c r="B43" s="494"/>
      <c r="C43" s="491"/>
      <c r="D43" s="536"/>
      <c r="E43" s="536"/>
      <c r="F43" s="406"/>
      <c r="G43" s="406"/>
      <c r="H43" s="406"/>
      <c r="I43" s="406"/>
      <c r="J43" s="406"/>
      <c r="K43" s="406"/>
      <c r="L43" s="406"/>
      <c r="M43" s="474"/>
      <c r="N43" s="475" t="str">
        <f t="shared" si="0"/>
        <v/>
      </c>
    </row>
    <row r="44" spans="1:14" ht="27" customHeight="1">
      <c r="A44" s="478"/>
      <c r="B44" s="487"/>
      <c r="C44" s="491"/>
      <c r="D44" s="536"/>
      <c r="E44" s="536"/>
      <c r="F44" s="406"/>
      <c r="G44" s="406"/>
      <c r="H44" s="406"/>
      <c r="I44" s="477"/>
      <c r="J44" s="406"/>
      <c r="K44" s="406"/>
      <c r="L44" s="406"/>
      <c r="M44" s="474"/>
      <c r="N44" s="475" t="str">
        <f t="shared" si="0"/>
        <v/>
      </c>
    </row>
    <row r="45" spans="1:14" ht="27" customHeight="1">
      <c r="A45" s="478"/>
      <c r="B45" s="487"/>
      <c r="C45" s="491"/>
      <c r="D45" s="536"/>
      <c r="E45" s="536"/>
      <c r="F45" s="406"/>
      <c r="G45" s="406"/>
      <c r="H45" s="406"/>
      <c r="I45" s="406"/>
      <c r="J45" s="406"/>
      <c r="K45" s="406"/>
      <c r="L45" s="406"/>
      <c r="M45" s="474"/>
      <c r="N45" s="475" t="str">
        <f t="shared" si="0"/>
        <v/>
      </c>
    </row>
    <row r="46" spans="1:14" ht="27" customHeight="1">
      <c r="A46" s="478"/>
      <c r="B46" s="487"/>
      <c r="C46" s="491"/>
      <c r="D46" s="536"/>
      <c r="E46" s="536"/>
      <c r="F46" s="406"/>
      <c r="G46" s="406"/>
      <c r="H46" s="406"/>
      <c r="I46" s="406"/>
      <c r="J46" s="406"/>
      <c r="K46" s="406"/>
      <c r="L46" s="406"/>
      <c r="M46" s="474"/>
      <c r="N46" s="475" t="str">
        <f t="shared" si="0"/>
        <v/>
      </c>
    </row>
    <row r="47" spans="1:14" ht="27" customHeight="1">
      <c r="A47" s="1097"/>
      <c r="B47" s="1098"/>
      <c r="C47" s="1098"/>
      <c r="D47" s="534"/>
      <c r="E47" s="534"/>
      <c r="F47" s="478"/>
      <c r="G47" s="478"/>
      <c r="H47" s="478"/>
      <c r="I47" s="478"/>
      <c r="J47" s="478"/>
      <c r="K47" s="478"/>
      <c r="L47" s="478"/>
      <c r="M47" s="478"/>
      <c r="N47" s="475" t="str">
        <f t="shared" si="0"/>
        <v/>
      </c>
    </row>
    <row r="48" spans="1:14" ht="27" customHeight="1">
      <c r="A48" s="478"/>
      <c r="B48" s="487"/>
      <c r="C48" s="491"/>
      <c r="D48" s="536"/>
      <c r="E48" s="536"/>
      <c r="F48" s="406"/>
      <c r="G48" s="406"/>
      <c r="H48" s="406"/>
      <c r="I48" s="406"/>
      <c r="J48" s="406"/>
      <c r="K48" s="406"/>
      <c r="L48" s="406"/>
      <c r="M48" s="474"/>
      <c r="N48" s="475" t="str">
        <f t="shared" si="0"/>
        <v/>
      </c>
    </row>
    <row r="49" spans="1:14" ht="27" customHeight="1">
      <c r="A49" s="478"/>
      <c r="B49" s="487"/>
      <c r="C49" s="491"/>
      <c r="D49" s="536"/>
      <c r="E49" s="536"/>
      <c r="F49" s="406"/>
      <c r="G49" s="406"/>
      <c r="H49" s="406"/>
      <c r="I49" s="406"/>
      <c r="J49" s="406"/>
      <c r="K49" s="406"/>
      <c r="L49" s="406"/>
      <c r="M49" s="474"/>
      <c r="N49" s="475" t="str">
        <f t="shared" si="0"/>
        <v/>
      </c>
    </row>
    <row r="50" spans="1:14" ht="27" customHeight="1">
      <c r="A50" s="478"/>
      <c r="B50" s="487"/>
      <c r="C50" s="491"/>
      <c r="D50" s="536"/>
      <c r="E50" s="536"/>
      <c r="F50" s="406"/>
      <c r="G50" s="406"/>
      <c r="H50" s="406"/>
      <c r="I50" s="406"/>
      <c r="J50" s="406"/>
      <c r="K50" s="406"/>
      <c r="L50" s="406"/>
      <c r="M50" s="474"/>
      <c r="N50" s="475" t="str">
        <f t="shared" si="0"/>
        <v/>
      </c>
    </row>
    <row r="51" spans="1:14" ht="27" customHeight="1">
      <c r="A51" s="478"/>
      <c r="B51" s="487"/>
      <c r="C51" s="491"/>
      <c r="D51" s="536"/>
      <c r="E51" s="536"/>
      <c r="F51" s="406"/>
      <c r="G51" s="406"/>
      <c r="H51" s="406"/>
      <c r="I51" s="406"/>
      <c r="J51" s="406"/>
      <c r="K51" s="406"/>
      <c r="L51" s="406"/>
      <c r="M51" s="474"/>
      <c r="N51" s="475" t="str">
        <f t="shared" si="0"/>
        <v/>
      </c>
    </row>
    <row r="52" spans="1:14" ht="27" customHeight="1">
      <c r="A52" s="478"/>
      <c r="B52" s="555"/>
      <c r="C52" s="491"/>
      <c r="D52" s="535"/>
      <c r="E52" s="535"/>
      <c r="F52" s="406"/>
      <c r="G52" s="406"/>
      <c r="H52" s="491"/>
      <c r="I52" s="477"/>
      <c r="J52" s="406"/>
      <c r="K52" s="406"/>
      <c r="L52" s="406"/>
      <c r="M52" s="463"/>
      <c r="N52" s="475" t="str">
        <f t="shared" si="0"/>
        <v/>
      </c>
    </row>
    <row r="53" spans="1:14" ht="27" customHeight="1">
      <c r="A53" s="478"/>
      <c r="B53" s="494"/>
      <c r="C53" s="491"/>
      <c r="D53" s="536"/>
      <c r="E53" s="536"/>
      <c r="F53" s="406"/>
      <c r="G53" s="406"/>
      <c r="H53" s="406"/>
      <c r="I53" s="406"/>
      <c r="J53" s="406"/>
      <c r="K53" s="406"/>
      <c r="L53" s="406"/>
      <c r="M53" s="474"/>
      <c r="N53" s="475" t="str">
        <f t="shared" si="0"/>
        <v/>
      </c>
    </row>
    <row r="54" spans="1:14" ht="27" customHeight="1">
      <c r="A54" s="478"/>
      <c r="B54" s="494"/>
      <c r="C54" s="491"/>
      <c r="D54" s="535"/>
      <c r="E54" s="535"/>
      <c r="F54" s="406"/>
      <c r="G54" s="490"/>
      <c r="H54" s="491"/>
      <c r="I54" s="477"/>
      <c r="J54" s="406"/>
      <c r="K54" s="406"/>
      <c r="L54" s="406"/>
      <c r="M54" s="474"/>
      <c r="N54" s="475" t="str">
        <f t="shared" si="0"/>
        <v/>
      </c>
    </row>
    <row r="55" spans="1:14" ht="27" customHeight="1">
      <c r="A55" s="478"/>
      <c r="B55" s="494"/>
      <c r="C55" s="491"/>
      <c r="D55" s="536"/>
      <c r="E55" s="536"/>
      <c r="F55" s="406"/>
      <c r="G55" s="406"/>
      <c r="H55" s="406"/>
      <c r="I55" s="406"/>
      <c r="J55" s="406"/>
      <c r="K55" s="406"/>
      <c r="L55" s="406"/>
      <c r="M55" s="482"/>
      <c r="N55" s="475" t="str">
        <f t="shared" si="0"/>
        <v/>
      </c>
    </row>
    <row r="56" spans="1:14" ht="27" customHeight="1">
      <c r="A56" s="478"/>
      <c r="B56" s="487"/>
      <c r="C56" s="406"/>
      <c r="D56" s="536"/>
      <c r="E56" s="536"/>
      <c r="F56" s="406"/>
      <c r="G56" s="406"/>
      <c r="H56" s="406"/>
      <c r="I56" s="477"/>
      <c r="J56" s="406"/>
      <c r="K56" s="406"/>
      <c r="L56" s="406"/>
      <c r="M56" s="474"/>
      <c r="N56" s="475" t="str">
        <f t="shared" si="0"/>
        <v/>
      </c>
    </row>
    <row r="57" spans="1:14" ht="27" customHeight="1">
      <c r="A57" s="478"/>
      <c r="B57" s="492"/>
      <c r="C57" s="495"/>
      <c r="D57" s="536"/>
      <c r="E57" s="536"/>
      <c r="F57" s="397"/>
      <c r="G57" s="397"/>
      <c r="H57" s="406"/>
      <c r="I57" s="406"/>
      <c r="J57" s="406"/>
      <c r="K57" s="406"/>
      <c r="L57" s="406"/>
      <c r="M57" s="474"/>
      <c r="N57" s="475" t="str">
        <f t="shared" si="0"/>
        <v/>
      </c>
    </row>
    <row r="58" spans="1:14" ht="27" customHeight="1">
      <c r="A58" s="478"/>
      <c r="B58" s="487"/>
      <c r="C58" s="491"/>
      <c r="D58" s="536"/>
      <c r="E58" s="536"/>
      <c r="F58" s="406"/>
      <c r="G58" s="406"/>
      <c r="H58" s="406"/>
      <c r="I58" s="406"/>
      <c r="J58" s="406"/>
      <c r="K58" s="406"/>
      <c r="L58" s="406"/>
      <c r="M58" s="463"/>
      <c r="N58" s="475" t="str">
        <f t="shared" si="0"/>
        <v/>
      </c>
    </row>
    <row r="59" spans="1:14" ht="27" customHeight="1">
      <c r="A59" s="478"/>
      <c r="B59" s="487"/>
      <c r="C59" s="491"/>
      <c r="D59" s="536"/>
      <c r="E59" s="536"/>
      <c r="F59" s="406"/>
      <c r="G59" s="406"/>
      <c r="H59" s="406"/>
      <c r="I59" s="406"/>
      <c r="J59" s="406"/>
      <c r="K59" s="406"/>
      <c r="L59" s="406"/>
      <c r="M59" s="463"/>
      <c r="N59" s="475" t="str">
        <f t="shared" si="0"/>
        <v/>
      </c>
    </row>
    <row r="60" spans="1:14" ht="27" customHeight="1">
      <c r="A60" s="478"/>
      <c r="B60" s="487"/>
      <c r="C60" s="491"/>
      <c r="D60" s="536"/>
      <c r="E60" s="536"/>
      <c r="F60" s="406"/>
      <c r="G60" s="406"/>
      <c r="H60" s="406"/>
      <c r="I60" s="406"/>
      <c r="J60" s="406"/>
      <c r="K60" s="406"/>
      <c r="L60" s="406"/>
      <c r="M60" s="474"/>
      <c r="N60" s="475" t="str">
        <f t="shared" si="0"/>
        <v/>
      </c>
    </row>
    <row r="61" spans="1:14" ht="27" customHeight="1">
      <c r="A61" s="478"/>
      <c r="B61" s="487"/>
      <c r="C61" s="491"/>
      <c r="D61" s="536"/>
      <c r="E61" s="536"/>
      <c r="F61" s="406"/>
      <c r="G61" s="406"/>
      <c r="H61" s="406"/>
      <c r="I61" s="406"/>
      <c r="J61" s="406"/>
      <c r="K61" s="406"/>
      <c r="L61" s="406"/>
      <c r="M61" s="474"/>
      <c r="N61" s="475" t="str">
        <f t="shared" si="0"/>
        <v/>
      </c>
    </row>
    <row r="62" spans="1:14" ht="27" customHeight="1">
      <c r="A62" s="478"/>
      <c r="B62" s="494"/>
      <c r="C62" s="491"/>
      <c r="D62" s="536"/>
      <c r="E62" s="536"/>
      <c r="F62" s="406"/>
      <c r="G62" s="406"/>
      <c r="H62" s="491"/>
      <c r="I62" s="477"/>
      <c r="J62" s="406"/>
      <c r="K62" s="406"/>
      <c r="L62" s="406"/>
      <c r="M62" s="474"/>
      <c r="N62" s="475" t="str">
        <f t="shared" si="0"/>
        <v/>
      </c>
    </row>
    <row r="63" spans="1:14" ht="27" customHeight="1">
      <c r="A63" s="478"/>
      <c r="B63" s="487"/>
      <c r="C63" s="491"/>
      <c r="D63" s="536"/>
      <c r="E63" s="536"/>
      <c r="F63" s="406"/>
      <c r="G63" s="406"/>
      <c r="H63" s="406"/>
      <c r="I63" s="406"/>
      <c r="J63" s="406"/>
      <c r="K63" s="406"/>
      <c r="L63" s="406"/>
      <c r="M63" s="474"/>
      <c r="N63" s="475" t="str">
        <f t="shared" si="0"/>
        <v/>
      </c>
    </row>
    <row r="64" spans="1:14" ht="27" customHeight="1">
      <c r="A64" s="478"/>
      <c r="B64" s="487"/>
      <c r="C64" s="491"/>
      <c r="D64" s="536"/>
      <c r="E64" s="536"/>
      <c r="F64" s="406"/>
      <c r="G64" s="406"/>
      <c r="H64" s="491"/>
      <c r="I64" s="477"/>
      <c r="J64" s="406"/>
      <c r="K64" s="406"/>
      <c r="L64" s="406"/>
      <c r="M64" s="474"/>
      <c r="N64" s="475" t="str">
        <f t="shared" si="0"/>
        <v/>
      </c>
    </row>
    <row r="65" spans="1:14" ht="27" customHeight="1">
      <c r="A65" s="478"/>
      <c r="B65" s="487"/>
      <c r="C65" s="491"/>
      <c r="D65" s="536"/>
      <c r="E65" s="536"/>
      <c r="F65" s="406"/>
      <c r="G65" s="406"/>
      <c r="H65" s="406"/>
      <c r="I65" s="406"/>
      <c r="J65" s="406"/>
      <c r="K65" s="406"/>
      <c r="L65" s="406"/>
      <c r="M65" s="474"/>
      <c r="N65" s="475" t="str">
        <f t="shared" si="0"/>
        <v/>
      </c>
    </row>
    <row r="66" spans="1:14" ht="27" customHeight="1">
      <c r="A66" s="478"/>
      <c r="B66" s="487"/>
      <c r="C66" s="491"/>
      <c r="D66" s="535"/>
      <c r="E66" s="535"/>
      <c r="F66" s="406"/>
      <c r="G66" s="406"/>
      <c r="H66" s="476"/>
      <c r="I66" s="477"/>
      <c r="J66" s="406"/>
      <c r="K66" s="406"/>
      <c r="L66" s="406"/>
      <c r="M66" s="474"/>
      <c r="N66" s="475" t="str">
        <f t="shared" si="0"/>
        <v/>
      </c>
    </row>
    <row r="67" spans="1:14" ht="27" customHeight="1">
      <c r="A67" s="478"/>
      <c r="B67" s="487"/>
      <c r="C67" s="406"/>
      <c r="D67" s="535"/>
      <c r="E67" s="535"/>
      <c r="F67" s="406"/>
      <c r="G67" s="406"/>
      <c r="H67" s="476"/>
      <c r="I67" s="477"/>
      <c r="J67" s="406"/>
      <c r="K67" s="406"/>
      <c r="L67" s="406"/>
      <c r="M67" s="474"/>
      <c r="N67" s="475" t="str">
        <f t="shared" si="0"/>
        <v/>
      </c>
    </row>
    <row r="68" spans="1:14" ht="27" customHeight="1">
      <c r="A68" s="1097"/>
      <c r="B68" s="1098"/>
      <c r="C68" s="1098"/>
      <c r="D68" s="534"/>
      <c r="E68" s="534"/>
      <c r="F68" s="478"/>
      <c r="G68" s="478"/>
      <c r="H68" s="478"/>
      <c r="I68" s="478"/>
      <c r="J68" s="478"/>
      <c r="K68" s="478"/>
      <c r="L68" s="478"/>
      <c r="M68" s="478"/>
      <c r="N68" s="475" t="str">
        <f t="shared" si="0"/>
        <v/>
      </c>
    </row>
    <row r="69" spans="1:14" ht="27" customHeight="1">
      <c r="A69" s="478"/>
      <c r="B69" s="494"/>
      <c r="C69" s="491"/>
      <c r="D69" s="536"/>
      <c r="E69" s="536"/>
      <c r="F69" s="406"/>
      <c r="G69" s="406"/>
      <c r="H69" s="406"/>
      <c r="I69" s="406"/>
      <c r="J69" s="406"/>
      <c r="K69" s="406"/>
      <c r="L69" s="406"/>
      <c r="M69" s="474"/>
      <c r="N69" s="475" t="str">
        <f t="shared" si="0"/>
        <v/>
      </c>
    </row>
    <row r="70" spans="1:14" ht="27" customHeight="1">
      <c r="A70" s="478"/>
      <c r="B70" s="487"/>
      <c r="C70" s="406"/>
      <c r="D70" s="535"/>
      <c r="E70" s="535"/>
      <c r="F70" s="406"/>
      <c r="G70" s="406"/>
      <c r="H70" s="476"/>
      <c r="I70" s="477"/>
      <c r="J70" s="406"/>
      <c r="K70" s="406"/>
      <c r="L70" s="406"/>
      <c r="M70" s="474"/>
      <c r="N70" s="475" t="str">
        <f t="shared" ref="N70:N133" si="1">CONCATENATE(C70,H70)</f>
        <v/>
      </c>
    </row>
    <row r="71" spans="1:14" ht="27" customHeight="1">
      <c r="A71" s="478"/>
      <c r="B71" s="487"/>
      <c r="C71" s="406"/>
      <c r="D71" s="535"/>
      <c r="E71" s="535"/>
      <c r="F71" s="406"/>
      <c r="G71" s="406"/>
      <c r="H71" s="476"/>
      <c r="I71" s="477"/>
      <c r="J71" s="406"/>
      <c r="K71" s="406"/>
      <c r="L71" s="406"/>
      <c r="M71" s="474"/>
      <c r="N71" s="475" t="str">
        <f t="shared" si="1"/>
        <v/>
      </c>
    </row>
    <row r="72" spans="1:14" ht="27" customHeight="1">
      <c r="A72" s="478"/>
      <c r="B72" s="487"/>
      <c r="C72" s="406"/>
      <c r="D72" s="535"/>
      <c r="E72" s="535"/>
      <c r="F72" s="406"/>
      <c r="G72" s="490"/>
      <c r="H72" s="476"/>
      <c r="I72" s="477"/>
      <c r="J72" s="406"/>
      <c r="K72" s="406"/>
      <c r="L72" s="406"/>
      <c r="M72" s="463"/>
      <c r="N72" s="475" t="str">
        <f t="shared" si="1"/>
        <v/>
      </c>
    </row>
    <row r="73" spans="1:14" ht="27" customHeight="1">
      <c r="A73" s="478"/>
      <c r="B73" s="487"/>
      <c r="C73" s="406"/>
      <c r="D73" s="536"/>
      <c r="E73" s="536"/>
      <c r="F73" s="406"/>
      <c r="G73" s="406"/>
      <c r="H73" s="406"/>
      <c r="I73" s="406"/>
      <c r="J73" s="406"/>
      <c r="K73" s="406"/>
      <c r="L73" s="406"/>
      <c r="M73" s="474"/>
      <c r="N73" s="475" t="str">
        <f t="shared" si="1"/>
        <v/>
      </c>
    </row>
    <row r="74" spans="1:14" ht="27" customHeight="1">
      <c r="A74" s="478"/>
      <c r="B74" s="487"/>
      <c r="C74" s="491"/>
      <c r="D74" s="536"/>
      <c r="E74" s="536"/>
      <c r="F74" s="406"/>
      <c r="G74" s="406"/>
      <c r="H74" s="406"/>
      <c r="I74" s="406"/>
      <c r="J74" s="406"/>
      <c r="K74" s="406"/>
      <c r="L74" s="406"/>
      <c r="M74" s="474"/>
      <c r="N74" s="475" t="str">
        <f t="shared" si="1"/>
        <v/>
      </c>
    </row>
    <row r="75" spans="1:14" ht="27" customHeight="1">
      <c r="A75" s="478"/>
      <c r="B75" s="487"/>
      <c r="C75" s="491"/>
      <c r="D75" s="536"/>
      <c r="E75" s="536"/>
      <c r="F75" s="406"/>
      <c r="G75" s="406"/>
      <c r="H75" s="406"/>
      <c r="I75" s="406"/>
      <c r="J75" s="406"/>
      <c r="K75" s="406"/>
      <c r="L75" s="406"/>
      <c r="M75" s="474"/>
      <c r="N75" s="475" t="str">
        <f t="shared" si="1"/>
        <v/>
      </c>
    </row>
    <row r="76" spans="1:14" ht="27" customHeight="1">
      <c r="A76" s="478"/>
      <c r="B76" s="487"/>
      <c r="C76" s="491"/>
      <c r="D76" s="536"/>
      <c r="E76" s="536"/>
      <c r="F76" s="406"/>
      <c r="G76" s="406"/>
      <c r="H76" s="406"/>
      <c r="I76" s="406"/>
      <c r="J76" s="406"/>
      <c r="K76" s="406"/>
      <c r="L76" s="406"/>
      <c r="M76" s="474"/>
      <c r="N76" s="475" t="str">
        <f t="shared" si="1"/>
        <v/>
      </c>
    </row>
    <row r="77" spans="1:14" ht="27" customHeight="1">
      <c r="A77" s="478"/>
      <c r="B77" s="487"/>
      <c r="C77" s="406"/>
      <c r="D77" s="535"/>
      <c r="E77" s="535"/>
      <c r="F77" s="406"/>
      <c r="G77" s="406"/>
      <c r="H77" s="476"/>
      <c r="I77" s="477"/>
      <c r="J77" s="406"/>
      <c r="K77" s="406"/>
      <c r="L77" s="406"/>
      <c r="M77" s="474"/>
      <c r="N77" s="475" t="str">
        <f t="shared" si="1"/>
        <v/>
      </c>
    </row>
    <row r="78" spans="1:14" ht="27" customHeight="1">
      <c r="A78" s="478"/>
      <c r="B78" s="487"/>
      <c r="C78" s="406"/>
      <c r="D78" s="535"/>
      <c r="E78" s="535"/>
      <c r="F78" s="406"/>
      <c r="G78" s="406"/>
      <c r="H78" s="476"/>
      <c r="I78" s="477"/>
      <c r="J78" s="406"/>
      <c r="K78" s="406"/>
      <c r="L78" s="406"/>
      <c r="M78" s="463"/>
      <c r="N78" s="475" t="str">
        <f t="shared" si="1"/>
        <v/>
      </c>
    </row>
    <row r="79" spans="1:14" ht="27" customHeight="1">
      <c r="A79" s="478"/>
      <c r="B79" s="487"/>
      <c r="C79" s="491"/>
      <c r="D79" s="536"/>
      <c r="E79" s="536"/>
      <c r="F79" s="406"/>
      <c r="G79" s="406"/>
      <c r="H79" s="406"/>
      <c r="I79" s="406"/>
      <c r="J79" s="406"/>
      <c r="K79" s="406"/>
      <c r="L79" s="406"/>
      <c r="M79" s="463"/>
      <c r="N79" s="475" t="str">
        <f t="shared" si="1"/>
        <v/>
      </c>
    </row>
    <row r="80" spans="1:14" ht="27" customHeight="1">
      <c r="A80" s="478"/>
      <c r="B80" s="487"/>
      <c r="C80" s="491"/>
      <c r="D80" s="536"/>
      <c r="E80" s="536"/>
      <c r="F80" s="406"/>
      <c r="G80" s="406"/>
      <c r="H80" s="406"/>
      <c r="I80" s="406"/>
      <c r="J80" s="406"/>
      <c r="K80" s="406"/>
      <c r="L80" s="406"/>
      <c r="M80" s="474"/>
      <c r="N80" s="475" t="str">
        <f t="shared" si="1"/>
        <v/>
      </c>
    </row>
    <row r="81" spans="1:14" ht="27" customHeight="1">
      <c r="A81" s="478"/>
      <c r="B81" s="487"/>
      <c r="C81" s="491"/>
      <c r="D81" s="536"/>
      <c r="E81" s="536"/>
      <c r="F81" s="406"/>
      <c r="G81" s="406"/>
      <c r="H81" s="406"/>
      <c r="I81" s="406"/>
      <c r="J81" s="406"/>
      <c r="K81" s="406"/>
      <c r="L81" s="406"/>
      <c r="M81" s="474"/>
      <c r="N81" s="475" t="str">
        <f t="shared" si="1"/>
        <v/>
      </c>
    </row>
    <row r="82" spans="1:14" ht="27" customHeight="1">
      <c r="A82" s="478"/>
      <c r="B82" s="487"/>
      <c r="C82" s="491"/>
      <c r="D82" s="536"/>
      <c r="E82" s="536"/>
      <c r="F82" s="406"/>
      <c r="G82" s="406"/>
      <c r="H82" s="406"/>
      <c r="I82" s="406"/>
      <c r="J82" s="406"/>
      <c r="K82" s="406"/>
      <c r="L82" s="406"/>
      <c r="M82" s="474"/>
      <c r="N82" s="475" t="str">
        <f t="shared" si="1"/>
        <v/>
      </c>
    </row>
    <row r="83" spans="1:14" ht="27" customHeight="1">
      <c r="A83" s="478"/>
      <c r="B83" s="494"/>
      <c r="C83" s="491"/>
      <c r="D83" s="536"/>
      <c r="E83" s="536"/>
      <c r="F83" s="406"/>
      <c r="G83" s="406"/>
      <c r="H83" s="406"/>
      <c r="I83" s="406"/>
      <c r="J83" s="406"/>
      <c r="K83" s="406"/>
      <c r="L83" s="406"/>
      <c r="M83" s="474"/>
      <c r="N83" s="475" t="str">
        <f t="shared" si="1"/>
        <v/>
      </c>
    </row>
    <row r="84" spans="1:14" ht="27" customHeight="1">
      <c r="A84" s="478"/>
      <c r="B84" s="487"/>
      <c r="C84" s="406"/>
      <c r="D84" s="536"/>
      <c r="E84" s="536"/>
      <c r="F84" s="406"/>
      <c r="G84" s="406"/>
      <c r="H84" s="406"/>
      <c r="I84" s="406"/>
      <c r="J84" s="406"/>
      <c r="K84" s="406"/>
      <c r="L84" s="406"/>
      <c r="M84" s="474"/>
      <c r="N84" s="475" t="str">
        <f t="shared" si="1"/>
        <v/>
      </c>
    </row>
    <row r="85" spans="1:14" ht="27" customHeight="1">
      <c r="A85" s="478"/>
      <c r="B85" s="487"/>
      <c r="C85" s="491"/>
      <c r="D85" s="536"/>
      <c r="E85" s="536"/>
      <c r="F85" s="406"/>
      <c r="G85" s="406"/>
      <c r="H85" s="406"/>
      <c r="I85" s="406"/>
      <c r="J85" s="406"/>
      <c r="K85" s="406"/>
      <c r="L85" s="406"/>
      <c r="M85" s="474"/>
      <c r="N85" s="475" t="str">
        <f t="shared" si="1"/>
        <v/>
      </c>
    </row>
    <row r="86" spans="1:14" ht="27" customHeight="1">
      <c r="A86" s="478"/>
      <c r="B86" s="487"/>
      <c r="C86" s="491"/>
      <c r="D86" s="536"/>
      <c r="E86" s="536"/>
      <c r="F86" s="406"/>
      <c r="G86" s="406"/>
      <c r="H86" s="406"/>
      <c r="I86" s="406"/>
      <c r="J86" s="406"/>
      <c r="K86" s="406"/>
      <c r="L86" s="406"/>
      <c r="M86" s="474"/>
      <c r="N86" s="475" t="str">
        <f t="shared" si="1"/>
        <v/>
      </c>
    </row>
    <row r="87" spans="1:14" ht="27" customHeight="1">
      <c r="A87" s="478"/>
      <c r="B87" s="555"/>
      <c r="C87" s="406"/>
      <c r="D87" s="536"/>
      <c r="E87" s="536"/>
      <c r="F87" s="406"/>
      <c r="G87" s="406"/>
      <c r="H87" s="406"/>
      <c r="I87" s="406"/>
      <c r="J87" s="406"/>
      <c r="K87" s="406"/>
      <c r="L87" s="406"/>
      <c r="M87" s="474"/>
      <c r="N87" s="475" t="str">
        <f t="shared" si="1"/>
        <v/>
      </c>
    </row>
    <row r="88" spans="1:14" ht="27" customHeight="1">
      <c r="A88" s="478"/>
      <c r="B88" s="494"/>
      <c r="C88" s="406"/>
      <c r="D88" s="535"/>
      <c r="E88" s="535"/>
      <c r="F88" s="406"/>
      <c r="G88" s="406"/>
      <c r="H88" s="476"/>
      <c r="I88" s="477"/>
      <c r="J88" s="406"/>
      <c r="K88" s="406"/>
      <c r="L88" s="406"/>
      <c r="M88" s="482"/>
      <c r="N88" s="475" t="str">
        <f t="shared" si="1"/>
        <v/>
      </c>
    </row>
    <row r="89" spans="1:14" ht="27" customHeight="1">
      <c r="A89" s="1097"/>
      <c r="B89" s="1098"/>
      <c r="C89" s="1098"/>
      <c r="D89" s="534"/>
      <c r="E89" s="534"/>
      <c r="F89" s="478"/>
      <c r="G89" s="478"/>
      <c r="H89" s="478"/>
      <c r="I89" s="478"/>
      <c r="J89" s="478"/>
      <c r="K89" s="478"/>
      <c r="L89" s="478"/>
      <c r="M89" s="478"/>
      <c r="N89" s="475" t="str">
        <f t="shared" si="1"/>
        <v/>
      </c>
    </row>
    <row r="90" spans="1:14" ht="27" customHeight="1">
      <c r="A90" s="478"/>
      <c r="B90" s="494"/>
      <c r="C90" s="491"/>
      <c r="D90" s="536"/>
      <c r="E90" s="536"/>
      <c r="F90" s="406"/>
      <c r="G90" s="406"/>
      <c r="H90" s="406"/>
      <c r="I90" s="406"/>
      <c r="J90" s="406"/>
      <c r="K90" s="406"/>
      <c r="L90" s="406"/>
      <c r="M90" s="474"/>
      <c r="N90" s="475" t="str">
        <f t="shared" si="1"/>
        <v/>
      </c>
    </row>
    <row r="91" spans="1:14" ht="27" customHeight="1">
      <c r="A91" s="478"/>
      <c r="B91" s="487"/>
      <c r="C91" s="491"/>
      <c r="D91" s="536"/>
      <c r="E91" s="536"/>
      <c r="F91" s="406"/>
      <c r="G91" s="406"/>
      <c r="H91" s="406"/>
      <c r="I91" s="556"/>
      <c r="J91" s="406"/>
      <c r="K91" s="406"/>
      <c r="L91" s="406"/>
      <c r="M91" s="474"/>
      <c r="N91" s="475" t="str">
        <f t="shared" si="1"/>
        <v/>
      </c>
    </row>
    <row r="92" spans="1:14" ht="27" customHeight="1">
      <c r="A92" s="478"/>
      <c r="B92" s="487"/>
      <c r="C92" s="491"/>
      <c r="D92" s="536"/>
      <c r="E92" s="536"/>
      <c r="F92" s="536"/>
      <c r="G92" s="536"/>
      <c r="H92" s="406"/>
      <c r="I92" s="406"/>
      <c r="J92" s="406"/>
      <c r="K92" s="406"/>
      <c r="L92" s="406"/>
      <c r="M92" s="474"/>
      <c r="N92" s="475" t="str">
        <f t="shared" si="1"/>
        <v/>
      </c>
    </row>
    <row r="93" spans="1:14" ht="27" customHeight="1">
      <c r="A93" s="478"/>
      <c r="B93" s="487"/>
      <c r="C93" s="491"/>
      <c r="D93" s="536"/>
      <c r="E93" s="536"/>
      <c r="F93" s="536"/>
      <c r="G93" s="536"/>
      <c r="H93" s="406"/>
      <c r="I93" s="406"/>
      <c r="J93" s="406"/>
      <c r="K93" s="406"/>
      <c r="L93" s="406"/>
      <c r="M93" s="463"/>
      <c r="N93" s="475" t="str">
        <f t="shared" si="1"/>
        <v/>
      </c>
    </row>
    <row r="94" spans="1:14" ht="27" customHeight="1">
      <c r="A94" s="478"/>
      <c r="B94" s="487"/>
      <c r="C94" s="491"/>
      <c r="D94" s="536"/>
      <c r="E94" s="536"/>
      <c r="F94" s="536"/>
      <c r="G94" s="536"/>
      <c r="H94" s="406"/>
      <c r="I94" s="406"/>
      <c r="J94" s="406"/>
      <c r="K94" s="406"/>
      <c r="L94" s="406"/>
      <c r="M94" s="474"/>
      <c r="N94" s="475" t="str">
        <f t="shared" si="1"/>
        <v/>
      </c>
    </row>
    <row r="95" spans="1:14" ht="27" customHeight="1">
      <c r="A95" s="478"/>
      <c r="B95" s="487"/>
      <c r="C95" s="491"/>
      <c r="D95" s="536"/>
      <c r="E95" s="536"/>
      <c r="F95" s="536"/>
      <c r="G95" s="536"/>
      <c r="H95" s="406"/>
      <c r="I95" s="406"/>
      <c r="J95" s="406"/>
      <c r="K95" s="406"/>
      <c r="L95" s="406"/>
      <c r="M95" s="474"/>
      <c r="N95" s="475" t="str">
        <f t="shared" si="1"/>
        <v/>
      </c>
    </row>
    <row r="96" spans="1:14" ht="27" customHeight="1">
      <c r="A96" s="478"/>
      <c r="B96" s="487"/>
      <c r="C96" s="491"/>
      <c r="D96" s="536"/>
      <c r="E96" s="536"/>
      <c r="F96" s="406"/>
      <c r="G96" s="406"/>
      <c r="H96" s="406"/>
      <c r="I96" s="406"/>
      <c r="J96" s="406"/>
      <c r="K96" s="406"/>
      <c r="L96" s="406"/>
      <c r="M96" s="474"/>
      <c r="N96" s="475" t="str">
        <f t="shared" si="1"/>
        <v/>
      </c>
    </row>
    <row r="97" spans="1:14" ht="27" customHeight="1">
      <c r="A97" s="478"/>
      <c r="B97" s="487"/>
      <c r="C97" s="491"/>
      <c r="D97" s="536"/>
      <c r="E97" s="536"/>
      <c r="F97" s="406"/>
      <c r="G97" s="406"/>
      <c r="H97" s="406"/>
      <c r="I97" s="406"/>
      <c r="J97" s="406"/>
      <c r="K97" s="406"/>
      <c r="L97" s="406"/>
      <c r="M97" s="474"/>
      <c r="N97" s="475" t="str">
        <f t="shared" si="1"/>
        <v/>
      </c>
    </row>
    <row r="98" spans="1:14" ht="27" customHeight="1">
      <c r="A98" s="478"/>
      <c r="B98" s="487"/>
      <c r="C98" s="491"/>
      <c r="D98" s="536"/>
      <c r="E98" s="536"/>
      <c r="F98" s="406"/>
      <c r="G98" s="406"/>
      <c r="H98" s="406"/>
      <c r="I98" s="406"/>
      <c r="J98" s="406"/>
      <c r="K98" s="406"/>
      <c r="L98" s="406"/>
      <c r="M98" s="474"/>
      <c r="N98" s="475" t="str">
        <f t="shared" si="1"/>
        <v/>
      </c>
    </row>
    <row r="99" spans="1:14" ht="27" customHeight="1">
      <c r="A99" s="478"/>
      <c r="B99" s="487"/>
      <c r="C99" s="491"/>
      <c r="D99" s="536"/>
      <c r="E99" s="536"/>
      <c r="F99" s="406"/>
      <c r="G99" s="406"/>
      <c r="H99" s="406"/>
      <c r="I99" s="406"/>
      <c r="J99" s="406"/>
      <c r="K99" s="406"/>
      <c r="L99" s="406"/>
      <c r="M99" s="463"/>
      <c r="N99" s="475" t="str">
        <f t="shared" si="1"/>
        <v/>
      </c>
    </row>
    <row r="100" spans="1:14" ht="27" customHeight="1">
      <c r="A100" s="478"/>
      <c r="B100" s="487"/>
      <c r="C100" s="491"/>
      <c r="D100" s="536"/>
      <c r="E100" s="536"/>
      <c r="F100" s="406"/>
      <c r="G100" s="406"/>
      <c r="H100" s="406"/>
      <c r="I100" s="406"/>
      <c r="J100" s="406"/>
      <c r="K100" s="406"/>
      <c r="L100" s="406"/>
      <c r="M100" s="463"/>
      <c r="N100" s="475" t="str">
        <f t="shared" si="1"/>
        <v/>
      </c>
    </row>
    <row r="101" spans="1:14" ht="27" customHeight="1">
      <c r="A101" s="478"/>
      <c r="B101" s="487"/>
      <c r="C101" s="491"/>
      <c r="D101" s="536"/>
      <c r="E101" s="536"/>
      <c r="F101" s="406"/>
      <c r="G101" s="406"/>
      <c r="H101" s="406"/>
      <c r="I101" s="406"/>
      <c r="J101" s="406"/>
      <c r="K101" s="406"/>
      <c r="L101" s="406"/>
      <c r="M101" s="474"/>
      <c r="N101" s="475" t="str">
        <f t="shared" si="1"/>
        <v/>
      </c>
    </row>
    <row r="102" spans="1:14" ht="27" customHeight="1">
      <c r="A102" s="478"/>
      <c r="B102" s="487"/>
      <c r="C102" s="406"/>
      <c r="D102" s="536"/>
      <c r="E102" s="536"/>
      <c r="F102" s="406"/>
      <c r="G102" s="406"/>
      <c r="H102" s="406"/>
      <c r="I102" s="406"/>
      <c r="J102" s="406"/>
      <c r="K102" s="406"/>
      <c r="L102" s="406"/>
      <c r="M102" s="474"/>
      <c r="N102" s="475" t="str">
        <f t="shared" si="1"/>
        <v/>
      </c>
    </row>
    <row r="103" spans="1:14" ht="27" customHeight="1">
      <c r="A103" s="478"/>
      <c r="B103" s="487"/>
      <c r="C103" s="491"/>
      <c r="D103" s="536"/>
      <c r="E103" s="536"/>
      <c r="F103" s="406"/>
      <c r="G103" s="406"/>
      <c r="H103" s="406"/>
      <c r="I103" s="406"/>
      <c r="J103" s="406"/>
      <c r="K103" s="406"/>
      <c r="L103" s="406"/>
      <c r="M103" s="474"/>
      <c r="N103" s="475" t="str">
        <f t="shared" si="1"/>
        <v/>
      </c>
    </row>
    <row r="104" spans="1:14" ht="27" customHeight="1">
      <c r="A104" s="478"/>
      <c r="B104" s="487"/>
      <c r="C104" s="491"/>
      <c r="D104" s="536"/>
      <c r="E104" s="536"/>
      <c r="F104" s="406"/>
      <c r="G104" s="406"/>
      <c r="H104" s="406"/>
      <c r="I104" s="406"/>
      <c r="J104" s="406"/>
      <c r="K104" s="406"/>
      <c r="L104" s="406"/>
      <c r="M104" s="474"/>
      <c r="N104" s="475" t="str">
        <f t="shared" si="1"/>
        <v/>
      </c>
    </row>
    <row r="105" spans="1:14" ht="27" customHeight="1">
      <c r="A105" s="478"/>
      <c r="B105" s="487"/>
      <c r="C105" s="491"/>
      <c r="D105" s="536"/>
      <c r="E105" s="536"/>
      <c r="F105" s="406"/>
      <c r="G105" s="406"/>
      <c r="H105" s="406"/>
      <c r="I105" s="406"/>
      <c r="J105" s="406"/>
      <c r="K105" s="406"/>
      <c r="L105" s="406"/>
      <c r="M105" s="474"/>
      <c r="N105" s="475" t="str">
        <f t="shared" si="1"/>
        <v/>
      </c>
    </row>
    <row r="106" spans="1:14" ht="27" customHeight="1">
      <c r="A106" s="478"/>
      <c r="B106" s="494"/>
      <c r="C106" s="491"/>
      <c r="D106" s="536"/>
      <c r="E106" s="536"/>
      <c r="F106" s="406"/>
      <c r="G106" s="406"/>
      <c r="H106" s="406"/>
      <c r="I106" s="406"/>
      <c r="J106" s="406"/>
      <c r="K106" s="406"/>
      <c r="L106" s="406"/>
      <c r="M106" s="474"/>
      <c r="N106" s="475" t="str">
        <f t="shared" si="1"/>
        <v/>
      </c>
    </row>
    <row r="107" spans="1:14" ht="27" customHeight="1">
      <c r="A107" s="478"/>
      <c r="B107" s="487"/>
      <c r="C107" s="406"/>
      <c r="D107" s="536"/>
      <c r="E107" s="536"/>
      <c r="F107" s="406"/>
      <c r="G107" s="406"/>
      <c r="H107" s="406"/>
      <c r="I107" s="406"/>
      <c r="J107" s="406"/>
      <c r="K107" s="406"/>
      <c r="L107" s="406"/>
      <c r="M107" s="474"/>
      <c r="N107" s="475" t="str">
        <f t="shared" si="1"/>
        <v/>
      </c>
    </row>
    <row r="108" spans="1:14" ht="27" customHeight="1">
      <c r="A108" s="478"/>
      <c r="B108" s="487"/>
      <c r="C108" s="491"/>
      <c r="D108" s="536"/>
      <c r="E108" s="536"/>
      <c r="F108" s="406"/>
      <c r="G108" s="406"/>
      <c r="H108" s="406"/>
      <c r="I108" s="406"/>
      <c r="J108" s="406"/>
      <c r="K108" s="406"/>
      <c r="L108" s="406"/>
      <c r="M108" s="474"/>
      <c r="N108" s="475" t="str">
        <f t="shared" si="1"/>
        <v/>
      </c>
    </row>
    <row r="109" spans="1:14" ht="27" customHeight="1">
      <c r="A109" s="478"/>
      <c r="B109" s="487"/>
      <c r="C109" s="491"/>
      <c r="D109" s="536"/>
      <c r="E109" s="536"/>
      <c r="F109" s="406"/>
      <c r="G109" s="406"/>
      <c r="H109" s="406"/>
      <c r="I109" s="406"/>
      <c r="J109" s="406"/>
      <c r="K109" s="406"/>
      <c r="L109" s="406"/>
      <c r="M109" s="474"/>
      <c r="N109" s="475" t="str">
        <f t="shared" si="1"/>
        <v/>
      </c>
    </row>
    <row r="110" spans="1:14" ht="27" customHeight="1">
      <c r="A110" s="1097"/>
      <c r="B110" s="1098"/>
      <c r="C110" s="1098"/>
      <c r="D110" s="534"/>
      <c r="E110" s="534"/>
      <c r="F110" s="478"/>
      <c r="G110" s="478"/>
      <c r="H110" s="478"/>
      <c r="I110" s="478"/>
      <c r="J110" s="478"/>
      <c r="K110" s="478"/>
      <c r="L110" s="478"/>
      <c r="M110" s="478"/>
      <c r="N110" s="475" t="str">
        <f t="shared" si="1"/>
        <v/>
      </c>
    </row>
    <row r="111" spans="1:14" ht="27" customHeight="1">
      <c r="A111" s="478"/>
      <c r="B111" s="557"/>
      <c r="C111" s="537"/>
      <c r="D111" s="536"/>
      <c r="E111" s="536"/>
      <c r="F111" s="406"/>
      <c r="G111" s="406"/>
      <c r="H111" s="406"/>
      <c r="I111" s="406"/>
      <c r="J111" s="406"/>
      <c r="K111" s="406"/>
      <c r="L111" s="406"/>
      <c r="M111" s="474"/>
      <c r="N111" s="475" t="str">
        <f t="shared" si="1"/>
        <v/>
      </c>
    </row>
    <row r="112" spans="1:14" ht="27" customHeight="1">
      <c r="A112" s="478"/>
      <c r="B112" s="557"/>
      <c r="C112" s="537"/>
      <c r="D112" s="536"/>
      <c r="E112" s="536"/>
      <c r="F112" s="406"/>
      <c r="G112" s="406"/>
      <c r="H112" s="406"/>
      <c r="I112" s="556"/>
      <c r="J112" s="406"/>
      <c r="K112" s="406"/>
      <c r="L112" s="406"/>
      <c r="M112" s="474"/>
      <c r="N112" s="475" t="str">
        <f t="shared" si="1"/>
        <v/>
      </c>
    </row>
    <row r="113" spans="1:14" ht="27" customHeight="1">
      <c r="A113" s="478"/>
      <c r="B113" s="557"/>
      <c r="C113" s="537"/>
      <c r="D113" s="536"/>
      <c r="E113" s="536"/>
      <c r="F113" s="406"/>
      <c r="G113" s="406"/>
      <c r="H113" s="406"/>
      <c r="I113" s="406"/>
      <c r="J113" s="406"/>
      <c r="K113" s="406"/>
      <c r="L113" s="406"/>
      <c r="M113" s="474"/>
      <c r="N113" s="475" t="str">
        <f t="shared" si="1"/>
        <v/>
      </c>
    </row>
    <row r="114" spans="1:14" ht="27" customHeight="1">
      <c r="A114" s="478"/>
      <c r="B114" s="558"/>
      <c r="C114" s="537"/>
      <c r="D114" s="536"/>
      <c r="E114" s="536"/>
      <c r="F114" s="406"/>
      <c r="G114" s="406"/>
      <c r="H114" s="406"/>
      <c r="I114" s="406"/>
      <c r="J114" s="406"/>
      <c r="K114" s="406"/>
      <c r="L114" s="406"/>
      <c r="M114" s="463"/>
      <c r="N114" s="475" t="str">
        <f t="shared" si="1"/>
        <v/>
      </c>
    </row>
    <row r="115" spans="1:14" ht="27" customHeight="1">
      <c r="A115" s="478"/>
      <c r="B115" s="557"/>
      <c r="C115" s="537"/>
      <c r="D115" s="536"/>
      <c r="E115" s="536"/>
      <c r="F115" s="406"/>
      <c r="G115" s="406"/>
      <c r="H115" s="406"/>
      <c r="I115" s="406"/>
      <c r="J115" s="406"/>
      <c r="K115" s="406"/>
      <c r="L115" s="406"/>
      <c r="M115" s="474"/>
      <c r="N115" s="475" t="str">
        <f t="shared" si="1"/>
        <v/>
      </c>
    </row>
    <row r="116" spans="1:14" ht="27" customHeight="1">
      <c r="A116" s="478"/>
      <c r="B116" s="558"/>
      <c r="C116" s="537"/>
      <c r="D116" s="536"/>
      <c r="E116" s="536"/>
      <c r="F116" s="406"/>
      <c r="G116" s="406"/>
      <c r="H116" s="406"/>
      <c r="I116" s="406"/>
      <c r="J116" s="406"/>
      <c r="K116" s="406"/>
      <c r="L116" s="406"/>
      <c r="M116" s="474"/>
      <c r="N116" s="475" t="str">
        <f t="shared" si="1"/>
        <v/>
      </c>
    </row>
    <row r="117" spans="1:14" ht="27" customHeight="1">
      <c r="A117" s="478"/>
      <c r="B117" s="557"/>
      <c r="C117" s="537"/>
      <c r="D117" s="536"/>
      <c r="E117" s="536"/>
      <c r="F117" s="406"/>
      <c r="G117" s="406"/>
      <c r="H117" s="406"/>
      <c r="I117" s="406"/>
      <c r="J117" s="406"/>
      <c r="K117" s="406"/>
      <c r="L117" s="406"/>
      <c r="M117" s="474"/>
      <c r="N117" s="475" t="str">
        <f t="shared" si="1"/>
        <v/>
      </c>
    </row>
    <row r="118" spans="1:14" ht="27" customHeight="1">
      <c r="A118" s="478"/>
      <c r="B118" s="557"/>
      <c r="C118" s="537"/>
      <c r="D118" s="536"/>
      <c r="E118" s="536"/>
      <c r="F118" s="406"/>
      <c r="G118" s="406"/>
      <c r="H118" s="406"/>
      <c r="I118" s="406"/>
      <c r="J118" s="406"/>
      <c r="K118" s="406"/>
      <c r="L118" s="406"/>
      <c r="M118" s="474"/>
      <c r="N118" s="475" t="str">
        <f t="shared" si="1"/>
        <v/>
      </c>
    </row>
    <row r="119" spans="1:14" ht="27" customHeight="1">
      <c r="A119" s="478"/>
      <c r="B119" s="557"/>
      <c r="C119" s="537"/>
      <c r="D119" s="536"/>
      <c r="E119" s="536"/>
      <c r="F119" s="406"/>
      <c r="G119" s="406"/>
      <c r="H119" s="406"/>
      <c r="I119" s="406"/>
      <c r="J119" s="406"/>
      <c r="K119" s="406"/>
      <c r="L119" s="406"/>
      <c r="M119" s="474"/>
      <c r="N119" s="475" t="str">
        <f t="shared" si="1"/>
        <v/>
      </c>
    </row>
    <row r="120" spans="1:14" ht="27" customHeight="1">
      <c r="A120" s="478"/>
      <c r="B120" s="557"/>
      <c r="C120" s="537"/>
      <c r="D120" s="536"/>
      <c r="E120" s="536"/>
      <c r="F120" s="406"/>
      <c r="G120" s="406"/>
      <c r="H120" s="406"/>
      <c r="I120" s="406"/>
      <c r="J120" s="406"/>
      <c r="K120" s="406"/>
      <c r="L120" s="406"/>
      <c r="M120" s="463"/>
      <c r="N120" s="475" t="str">
        <f t="shared" si="1"/>
        <v/>
      </c>
    </row>
    <row r="121" spans="1:14" ht="27" customHeight="1">
      <c r="A121" s="478"/>
      <c r="B121" s="557"/>
      <c r="C121" s="537"/>
      <c r="D121" s="536"/>
      <c r="E121" s="536"/>
      <c r="F121" s="406"/>
      <c r="G121" s="406"/>
      <c r="H121" s="406"/>
      <c r="I121" s="406"/>
      <c r="J121" s="406"/>
      <c r="K121" s="406"/>
      <c r="L121" s="406"/>
      <c r="M121" s="463"/>
      <c r="N121" s="475" t="str">
        <f t="shared" si="1"/>
        <v/>
      </c>
    </row>
    <row r="122" spans="1:14" ht="27" customHeight="1">
      <c r="A122" s="478"/>
      <c r="B122" s="557"/>
      <c r="C122" s="537"/>
      <c r="D122" s="536"/>
      <c r="E122" s="536"/>
      <c r="F122" s="406"/>
      <c r="G122" s="406"/>
      <c r="H122" s="406"/>
      <c r="I122" s="482"/>
      <c r="J122" s="406"/>
      <c r="K122" s="406"/>
      <c r="L122" s="406"/>
      <c r="M122" s="474"/>
      <c r="N122" s="475" t="str">
        <f t="shared" si="1"/>
        <v/>
      </c>
    </row>
    <row r="123" spans="1:14" ht="27" customHeight="1">
      <c r="A123" s="478"/>
      <c r="B123" s="557"/>
      <c r="C123" s="537"/>
      <c r="D123" s="536"/>
      <c r="E123" s="536"/>
      <c r="F123" s="406"/>
      <c r="G123" s="406"/>
      <c r="H123" s="406"/>
      <c r="I123" s="406"/>
      <c r="J123" s="406"/>
      <c r="K123" s="406"/>
      <c r="L123" s="406"/>
      <c r="M123" s="474"/>
      <c r="N123" s="475" t="str">
        <f t="shared" si="1"/>
        <v/>
      </c>
    </row>
    <row r="124" spans="1:14" ht="27" customHeight="1">
      <c r="A124" s="478"/>
      <c r="B124" s="557"/>
      <c r="C124" s="537"/>
      <c r="D124" s="536"/>
      <c r="E124" s="536"/>
      <c r="F124" s="406"/>
      <c r="G124" s="406"/>
      <c r="H124" s="406"/>
      <c r="I124" s="406"/>
      <c r="J124" s="406"/>
      <c r="K124" s="406"/>
      <c r="L124" s="406"/>
      <c r="M124" s="482"/>
      <c r="N124" s="475" t="str">
        <f t="shared" si="1"/>
        <v/>
      </c>
    </row>
    <row r="125" spans="1:14" ht="27" customHeight="1">
      <c r="A125" s="478"/>
      <c r="B125" s="558"/>
      <c r="C125" s="537"/>
      <c r="D125" s="536"/>
      <c r="E125" s="536"/>
      <c r="F125" s="406"/>
      <c r="G125" s="406"/>
      <c r="H125" s="406"/>
      <c r="I125" s="406"/>
      <c r="J125" s="406"/>
      <c r="K125" s="406"/>
      <c r="L125" s="406"/>
      <c r="M125" s="474"/>
      <c r="N125" s="475" t="str">
        <f t="shared" si="1"/>
        <v/>
      </c>
    </row>
    <row r="126" spans="1:14" ht="27" customHeight="1">
      <c r="A126" s="478"/>
      <c r="B126" s="557"/>
      <c r="C126" s="537"/>
      <c r="D126" s="465"/>
      <c r="E126" s="465"/>
      <c r="F126" s="406"/>
      <c r="G126" s="463"/>
      <c r="H126" s="537"/>
      <c r="I126" s="482"/>
      <c r="J126" s="406"/>
      <c r="K126" s="406"/>
      <c r="L126" s="406"/>
      <c r="M126" s="482"/>
      <c r="N126" s="475" t="str">
        <f t="shared" si="1"/>
        <v/>
      </c>
    </row>
    <row r="127" spans="1:14" ht="27" customHeight="1">
      <c r="A127" s="478"/>
      <c r="B127" s="559"/>
      <c r="C127" s="537"/>
      <c r="D127" s="536"/>
      <c r="E127" s="536"/>
      <c r="F127" s="406"/>
      <c r="G127" s="406"/>
      <c r="H127" s="406"/>
      <c r="I127" s="406"/>
      <c r="J127" s="406"/>
      <c r="K127" s="406"/>
      <c r="L127" s="406"/>
      <c r="M127" s="474"/>
      <c r="N127" s="475" t="str">
        <f t="shared" si="1"/>
        <v/>
      </c>
    </row>
    <row r="128" spans="1:14" ht="27" customHeight="1">
      <c r="A128" s="478"/>
      <c r="B128" s="557"/>
      <c r="C128" s="537"/>
      <c r="D128" s="536"/>
      <c r="E128" s="536"/>
      <c r="F128" s="406"/>
      <c r="G128" s="406"/>
      <c r="H128" s="406"/>
      <c r="I128" s="406"/>
      <c r="J128" s="406"/>
      <c r="K128" s="406"/>
      <c r="L128" s="406"/>
      <c r="M128" s="474"/>
      <c r="N128" s="475" t="str">
        <f t="shared" si="1"/>
        <v/>
      </c>
    </row>
    <row r="129" spans="1:14" ht="27" customHeight="1">
      <c r="A129" s="478"/>
      <c r="B129" s="557"/>
      <c r="C129" s="537"/>
      <c r="D129" s="536"/>
      <c r="E129" s="536"/>
      <c r="F129" s="406"/>
      <c r="G129" s="406"/>
      <c r="H129" s="406"/>
      <c r="I129" s="425"/>
      <c r="J129" s="406"/>
      <c r="K129" s="406"/>
      <c r="L129" s="406"/>
      <c r="M129" s="474"/>
      <c r="N129" s="475" t="str">
        <f t="shared" si="1"/>
        <v/>
      </c>
    </row>
    <row r="130" spans="1:14" ht="27" customHeight="1">
      <c r="A130" s="478"/>
      <c r="B130" s="557"/>
      <c r="C130" s="537"/>
      <c r="D130" s="536"/>
      <c r="E130" s="536"/>
      <c r="F130" s="406"/>
      <c r="G130" s="406"/>
      <c r="H130" s="406"/>
      <c r="I130" s="406"/>
      <c r="J130" s="406"/>
      <c r="K130" s="406"/>
      <c r="L130" s="406"/>
      <c r="M130" s="474"/>
      <c r="N130" s="475" t="str">
        <f t="shared" si="1"/>
        <v/>
      </c>
    </row>
    <row r="131" spans="1:14" ht="27" customHeight="1">
      <c r="A131" s="1097"/>
      <c r="B131" s="1098"/>
      <c r="C131" s="1098"/>
      <c r="D131" s="534"/>
      <c r="E131" s="534"/>
      <c r="F131" s="478"/>
      <c r="G131" s="478"/>
      <c r="H131" s="478"/>
      <c r="I131" s="478"/>
      <c r="J131" s="478"/>
      <c r="K131" s="478"/>
      <c r="L131" s="478"/>
      <c r="M131" s="478"/>
      <c r="N131" s="475" t="str">
        <f t="shared" si="1"/>
        <v/>
      </c>
    </row>
    <row r="132" spans="1:14" ht="27" customHeight="1">
      <c r="A132" s="478"/>
      <c r="B132" s="557"/>
      <c r="C132" s="537"/>
      <c r="D132" s="536"/>
      <c r="E132" s="536"/>
      <c r="F132" s="406"/>
      <c r="G132" s="406"/>
      <c r="H132" s="406"/>
      <c r="I132" s="406"/>
      <c r="J132" s="406"/>
      <c r="K132" s="406"/>
      <c r="L132" s="406"/>
      <c r="M132" s="463"/>
      <c r="N132" s="475" t="str">
        <f t="shared" si="1"/>
        <v/>
      </c>
    </row>
    <row r="133" spans="1:14" ht="27" customHeight="1">
      <c r="A133" s="478"/>
      <c r="B133" s="557"/>
      <c r="C133" s="537"/>
      <c r="D133" s="465"/>
      <c r="E133" s="465"/>
      <c r="F133" s="406"/>
      <c r="G133" s="463"/>
      <c r="H133" s="537"/>
      <c r="I133" s="482"/>
      <c r="J133" s="406"/>
      <c r="K133" s="406"/>
      <c r="L133" s="406"/>
      <c r="M133" s="463"/>
      <c r="N133" s="475" t="str">
        <f t="shared" si="1"/>
        <v/>
      </c>
    </row>
    <row r="134" spans="1:14" ht="27" customHeight="1">
      <c r="A134" s="478"/>
      <c r="B134" s="557"/>
      <c r="C134" s="537"/>
      <c r="D134" s="536"/>
      <c r="E134" s="536"/>
      <c r="F134" s="406"/>
      <c r="G134" s="406"/>
      <c r="H134" s="406"/>
      <c r="I134" s="406"/>
      <c r="J134" s="406"/>
      <c r="K134" s="406"/>
      <c r="L134" s="406"/>
      <c r="M134" s="463"/>
      <c r="N134" s="475" t="str">
        <f t="shared" ref="N134:N173" si="2">CONCATENATE(C134,H134)</f>
        <v/>
      </c>
    </row>
    <row r="135" spans="1:14" ht="27" customHeight="1">
      <c r="A135" s="478"/>
      <c r="B135" s="557"/>
      <c r="C135" s="537"/>
      <c r="D135" s="536"/>
      <c r="E135" s="536"/>
      <c r="F135" s="406"/>
      <c r="G135" s="406"/>
      <c r="H135" s="406"/>
      <c r="I135" s="406"/>
      <c r="J135" s="406"/>
      <c r="K135" s="406"/>
      <c r="L135" s="406"/>
      <c r="M135" s="463"/>
      <c r="N135" s="475" t="str">
        <f t="shared" si="2"/>
        <v/>
      </c>
    </row>
    <row r="136" spans="1:14" ht="27" customHeight="1">
      <c r="A136" s="478"/>
      <c r="B136" s="557"/>
      <c r="C136" s="537"/>
      <c r="D136" s="536"/>
      <c r="E136" s="536"/>
      <c r="F136" s="406"/>
      <c r="G136" s="406"/>
      <c r="H136" s="406"/>
      <c r="I136" s="406"/>
      <c r="J136" s="406"/>
      <c r="K136" s="406"/>
      <c r="L136" s="406"/>
      <c r="M136" s="463"/>
      <c r="N136" s="475" t="str">
        <f t="shared" si="2"/>
        <v/>
      </c>
    </row>
    <row r="137" spans="1:14" ht="27" customHeight="1">
      <c r="A137" s="478"/>
      <c r="B137" s="557"/>
      <c r="C137" s="537"/>
      <c r="D137" s="536"/>
      <c r="E137" s="536"/>
      <c r="F137" s="406"/>
      <c r="G137" s="406"/>
      <c r="H137" s="406"/>
      <c r="I137" s="406"/>
      <c r="J137" s="406"/>
      <c r="K137" s="406"/>
      <c r="L137" s="406"/>
      <c r="M137" s="463"/>
      <c r="N137" s="475" t="str">
        <f t="shared" si="2"/>
        <v/>
      </c>
    </row>
    <row r="138" spans="1:14" ht="27" customHeight="1">
      <c r="A138" s="478"/>
      <c r="B138" s="557"/>
      <c r="C138" s="537"/>
      <c r="D138" s="536"/>
      <c r="E138" s="536"/>
      <c r="F138" s="406"/>
      <c r="G138" s="406"/>
      <c r="H138" s="406"/>
      <c r="I138" s="406"/>
      <c r="J138" s="406"/>
      <c r="K138" s="406"/>
      <c r="L138" s="406"/>
      <c r="M138" s="463"/>
      <c r="N138" s="475" t="str">
        <f t="shared" si="2"/>
        <v/>
      </c>
    </row>
    <row r="139" spans="1:14" ht="27" customHeight="1">
      <c r="A139" s="478"/>
      <c r="B139" s="557"/>
      <c r="C139" s="537"/>
      <c r="D139" s="536"/>
      <c r="E139" s="536"/>
      <c r="F139" s="406"/>
      <c r="G139" s="406"/>
      <c r="H139" s="406"/>
      <c r="I139" s="406"/>
      <c r="J139" s="406"/>
      <c r="K139" s="406"/>
      <c r="L139" s="406"/>
      <c r="M139" s="463"/>
      <c r="N139" s="475" t="str">
        <f t="shared" si="2"/>
        <v/>
      </c>
    </row>
    <row r="140" spans="1:14" ht="27" customHeight="1">
      <c r="A140" s="478"/>
      <c r="B140" s="557"/>
      <c r="C140" s="537"/>
      <c r="D140" s="536"/>
      <c r="E140" s="536"/>
      <c r="F140" s="406"/>
      <c r="G140" s="406"/>
      <c r="H140" s="406"/>
      <c r="I140" s="406"/>
      <c r="J140" s="406"/>
      <c r="K140" s="406"/>
      <c r="L140" s="406"/>
      <c r="M140" s="463"/>
      <c r="N140" s="475" t="str">
        <f t="shared" si="2"/>
        <v/>
      </c>
    </row>
    <row r="141" spans="1:14" ht="27" customHeight="1">
      <c r="A141" s="478"/>
      <c r="B141" s="557"/>
      <c r="C141" s="537"/>
      <c r="D141" s="536"/>
      <c r="E141" s="536"/>
      <c r="F141" s="406"/>
      <c r="G141" s="406"/>
      <c r="H141" s="406"/>
      <c r="I141" s="406"/>
      <c r="J141" s="406"/>
      <c r="K141" s="406"/>
      <c r="L141" s="406"/>
      <c r="M141" s="463"/>
      <c r="N141" s="475" t="str">
        <f t="shared" si="2"/>
        <v/>
      </c>
    </row>
    <row r="142" spans="1:14" ht="27" customHeight="1">
      <c r="A142" s="478"/>
      <c r="B142" s="557"/>
      <c r="C142" s="537"/>
      <c r="D142" s="536"/>
      <c r="E142" s="536"/>
      <c r="F142" s="406"/>
      <c r="G142" s="406"/>
      <c r="H142" s="406"/>
      <c r="I142" s="482"/>
      <c r="J142" s="406"/>
      <c r="K142" s="406"/>
      <c r="L142" s="406"/>
      <c r="M142" s="463"/>
      <c r="N142" s="475" t="str">
        <f t="shared" si="2"/>
        <v/>
      </c>
    </row>
    <row r="143" spans="1:14" ht="27" customHeight="1">
      <c r="A143" s="478"/>
      <c r="B143" s="557"/>
      <c r="C143" s="537"/>
      <c r="D143" s="536"/>
      <c r="E143" s="536"/>
      <c r="F143" s="406"/>
      <c r="G143" s="406"/>
      <c r="H143" s="406"/>
      <c r="I143" s="406"/>
      <c r="J143" s="406"/>
      <c r="K143" s="406"/>
      <c r="L143" s="406"/>
      <c r="M143" s="463"/>
      <c r="N143" s="475" t="str">
        <f t="shared" si="2"/>
        <v/>
      </c>
    </row>
    <row r="144" spans="1:14" ht="27" customHeight="1">
      <c r="A144" s="478"/>
      <c r="B144" s="557"/>
      <c r="C144" s="537"/>
      <c r="D144" s="465"/>
      <c r="E144" s="465"/>
      <c r="F144" s="406"/>
      <c r="G144" s="463"/>
      <c r="H144" s="537"/>
      <c r="I144" s="482"/>
      <c r="J144" s="406"/>
      <c r="K144" s="406"/>
      <c r="L144" s="406"/>
      <c r="M144" s="463"/>
      <c r="N144" s="475" t="str">
        <f t="shared" si="2"/>
        <v/>
      </c>
    </row>
    <row r="145" spans="1:14" ht="27" customHeight="1">
      <c r="A145" s="478"/>
      <c r="B145" s="557"/>
      <c r="C145" s="537"/>
      <c r="D145" s="536"/>
      <c r="E145" s="536"/>
      <c r="F145" s="406"/>
      <c r="G145" s="406"/>
      <c r="H145" s="406"/>
      <c r="I145" s="406"/>
      <c r="J145" s="406"/>
      <c r="K145" s="406"/>
      <c r="L145" s="406"/>
      <c r="M145" s="463"/>
      <c r="N145" s="475" t="str">
        <f t="shared" si="2"/>
        <v/>
      </c>
    </row>
    <row r="146" spans="1:14" ht="27" customHeight="1">
      <c r="A146" s="478"/>
      <c r="B146" s="558"/>
      <c r="C146" s="537"/>
      <c r="D146" s="536"/>
      <c r="E146" s="536"/>
      <c r="F146" s="406"/>
      <c r="G146" s="406"/>
      <c r="H146" s="406"/>
      <c r="I146" s="406"/>
      <c r="J146" s="406"/>
      <c r="K146" s="406"/>
      <c r="L146" s="406"/>
      <c r="M146" s="463"/>
      <c r="N146" s="475" t="str">
        <f t="shared" si="2"/>
        <v/>
      </c>
    </row>
    <row r="147" spans="1:14" ht="27" customHeight="1">
      <c r="A147" s="478"/>
      <c r="B147" s="550"/>
      <c r="C147" s="537"/>
      <c r="D147" s="536"/>
      <c r="E147" s="536"/>
      <c r="F147" s="406"/>
      <c r="G147" s="406"/>
      <c r="H147" s="406"/>
      <c r="I147" s="466"/>
      <c r="J147" s="406"/>
      <c r="K147" s="406"/>
      <c r="L147" s="406"/>
      <c r="M147" s="463"/>
      <c r="N147" s="475" t="str">
        <f t="shared" si="2"/>
        <v/>
      </c>
    </row>
    <row r="148" spans="1:14" ht="27" customHeight="1">
      <c r="A148" s="478"/>
      <c r="B148" s="560"/>
      <c r="C148" s="537"/>
      <c r="D148" s="536"/>
      <c r="E148" s="536"/>
      <c r="F148" s="406"/>
      <c r="G148" s="406"/>
      <c r="H148" s="406"/>
      <c r="I148" s="406"/>
      <c r="J148" s="406"/>
      <c r="K148" s="406"/>
      <c r="L148" s="406"/>
      <c r="M148" s="463"/>
      <c r="N148" s="475" t="str">
        <f t="shared" si="2"/>
        <v/>
      </c>
    </row>
    <row r="149" spans="1:14" ht="27" customHeight="1">
      <c r="A149" s="478"/>
      <c r="B149" s="488"/>
      <c r="C149" s="537"/>
      <c r="D149" s="536"/>
      <c r="E149" s="536"/>
      <c r="F149" s="406"/>
      <c r="G149" s="406"/>
      <c r="H149" s="406"/>
      <c r="I149" s="406"/>
      <c r="J149" s="406"/>
      <c r="K149" s="406"/>
      <c r="L149" s="406"/>
      <c r="M149" s="463"/>
      <c r="N149" s="475" t="str">
        <f t="shared" si="2"/>
        <v/>
      </c>
    </row>
    <row r="150" spans="1:14" ht="27" customHeight="1">
      <c r="A150" s="478"/>
      <c r="B150" s="488"/>
      <c r="C150" s="537"/>
      <c r="D150" s="536"/>
      <c r="E150" s="536"/>
      <c r="F150" s="406"/>
      <c r="G150" s="406"/>
      <c r="H150" s="406"/>
      <c r="I150" s="406"/>
      <c r="J150" s="406"/>
      <c r="K150" s="406"/>
      <c r="L150" s="406"/>
      <c r="M150" s="463"/>
      <c r="N150" s="475" t="str">
        <f t="shared" si="2"/>
        <v/>
      </c>
    </row>
    <row r="151" spans="1:14" ht="27" customHeight="1">
      <c r="A151" s="478"/>
      <c r="B151" s="488"/>
      <c r="C151" s="537"/>
      <c r="D151" s="465"/>
      <c r="E151" s="465"/>
      <c r="F151" s="406"/>
      <c r="G151" s="463"/>
      <c r="H151" s="537"/>
      <c r="I151" s="482"/>
      <c r="J151" s="406"/>
      <c r="K151" s="406"/>
      <c r="L151" s="406"/>
      <c r="M151" s="463"/>
      <c r="N151" s="475" t="str">
        <f t="shared" si="2"/>
        <v/>
      </c>
    </row>
    <row r="152" spans="1:14" ht="27" customHeight="1">
      <c r="A152" s="1097"/>
      <c r="B152" s="1098"/>
      <c r="C152" s="1098"/>
      <c r="D152" s="534"/>
      <c r="E152" s="534"/>
      <c r="F152" s="478"/>
      <c r="G152" s="478"/>
      <c r="H152" s="478"/>
      <c r="I152" s="478"/>
      <c r="J152" s="478"/>
      <c r="K152" s="478"/>
      <c r="L152" s="478"/>
      <c r="M152" s="478"/>
      <c r="N152" s="475" t="str">
        <f t="shared" si="2"/>
        <v/>
      </c>
    </row>
    <row r="153" spans="1:14" ht="27" customHeight="1">
      <c r="A153" s="478"/>
      <c r="B153" s="561"/>
      <c r="C153" s="537"/>
      <c r="D153" s="536"/>
      <c r="E153" s="536"/>
      <c r="F153" s="406"/>
      <c r="G153" s="406"/>
      <c r="H153" s="406"/>
      <c r="I153" s="406"/>
      <c r="J153" s="406"/>
      <c r="K153" s="406"/>
      <c r="L153" s="406"/>
      <c r="M153" s="463"/>
      <c r="N153" s="475" t="str">
        <f t="shared" si="2"/>
        <v/>
      </c>
    </row>
    <row r="154" spans="1:14" ht="27" customHeight="1">
      <c r="A154" s="478"/>
      <c r="B154" s="550"/>
      <c r="C154" s="537"/>
      <c r="D154" s="536"/>
      <c r="E154" s="536"/>
      <c r="F154" s="406"/>
      <c r="G154" s="406"/>
      <c r="H154" s="406"/>
      <c r="I154" s="406"/>
      <c r="J154" s="406"/>
      <c r="K154" s="406"/>
      <c r="L154" s="406"/>
      <c r="M154" s="463"/>
      <c r="N154" s="475" t="str">
        <f t="shared" si="2"/>
        <v/>
      </c>
    </row>
    <row r="155" spans="1:14" ht="27" customHeight="1">
      <c r="A155" s="478"/>
      <c r="B155" s="557"/>
      <c r="C155" s="537"/>
      <c r="D155" s="536"/>
      <c r="E155" s="536"/>
      <c r="F155" s="406"/>
      <c r="G155" s="406"/>
      <c r="H155" s="406"/>
      <c r="I155" s="406"/>
      <c r="J155" s="406"/>
      <c r="K155" s="406"/>
      <c r="L155" s="406"/>
      <c r="M155" s="463"/>
      <c r="N155" s="475" t="str">
        <f t="shared" si="2"/>
        <v/>
      </c>
    </row>
    <row r="156" spans="1:14" ht="27" customHeight="1">
      <c r="A156" s="478"/>
      <c r="B156" s="557"/>
      <c r="C156" s="537"/>
      <c r="D156" s="536"/>
      <c r="E156" s="536"/>
      <c r="F156" s="406"/>
      <c r="G156" s="406"/>
      <c r="H156" s="406"/>
      <c r="I156" s="406"/>
      <c r="J156" s="406"/>
      <c r="K156" s="406"/>
      <c r="L156" s="406"/>
      <c r="M156" s="463"/>
      <c r="N156" s="475" t="str">
        <f t="shared" si="2"/>
        <v/>
      </c>
    </row>
    <row r="157" spans="1:14" ht="27" customHeight="1">
      <c r="A157" s="478"/>
      <c r="B157" s="557"/>
      <c r="C157" s="537"/>
      <c r="D157" s="536"/>
      <c r="E157" s="536"/>
      <c r="F157" s="406"/>
      <c r="G157" s="406"/>
      <c r="H157" s="406"/>
      <c r="I157" s="406"/>
      <c r="J157" s="406"/>
      <c r="K157" s="406"/>
      <c r="L157" s="406"/>
      <c r="M157" s="463"/>
      <c r="N157" s="475" t="str">
        <f t="shared" si="2"/>
        <v/>
      </c>
    </row>
    <row r="158" spans="1:14" ht="27" customHeight="1">
      <c r="A158" s="478"/>
      <c r="B158" s="557"/>
      <c r="C158" s="537"/>
      <c r="D158" s="536"/>
      <c r="E158" s="536"/>
      <c r="F158" s="406"/>
      <c r="G158" s="406"/>
      <c r="H158" s="537"/>
      <c r="I158" s="482"/>
      <c r="J158" s="406"/>
      <c r="K158" s="406"/>
      <c r="L158" s="406"/>
      <c r="M158" s="463"/>
      <c r="N158" s="475" t="str">
        <f t="shared" si="2"/>
        <v/>
      </c>
    </row>
    <row r="159" spans="1:14" ht="27" customHeight="1">
      <c r="A159" s="478"/>
      <c r="B159" s="557"/>
      <c r="C159" s="537"/>
      <c r="D159" s="536"/>
      <c r="E159" s="536"/>
      <c r="F159" s="406"/>
      <c r="G159" s="406"/>
      <c r="H159" s="537"/>
      <c r="I159" s="482"/>
      <c r="J159" s="406"/>
      <c r="K159" s="406"/>
      <c r="L159" s="406"/>
      <c r="M159" s="463"/>
      <c r="N159" s="475" t="str">
        <f t="shared" si="2"/>
        <v/>
      </c>
    </row>
    <row r="160" spans="1:14" ht="27" customHeight="1">
      <c r="A160" s="478"/>
      <c r="B160" s="557"/>
      <c r="C160" s="537"/>
      <c r="D160" s="465"/>
      <c r="E160" s="465"/>
      <c r="F160" s="406"/>
      <c r="G160" s="463"/>
      <c r="H160" s="537"/>
      <c r="I160" s="482"/>
      <c r="J160" s="406"/>
      <c r="K160" s="406"/>
      <c r="L160" s="406"/>
      <c r="M160" s="463"/>
      <c r="N160" s="475" t="str">
        <f t="shared" si="2"/>
        <v/>
      </c>
    </row>
    <row r="161" spans="1:14" ht="27" customHeight="1">
      <c r="A161" s="478"/>
      <c r="B161" s="557"/>
      <c r="C161" s="537"/>
      <c r="D161" s="536"/>
      <c r="E161" s="536"/>
      <c r="F161" s="406"/>
      <c r="G161" s="406"/>
      <c r="H161" s="406"/>
      <c r="I161" s="406"/>
      <c r="J161" s="406"/>
      <c r="K161" s="406"/>
      <c r="L161" s="406"/>
      <c r="M161" s="463"/>
      <c r="N161" s="475" t="str">
        <f t="shared" si="2"/>
        <v/>
      </c>
    </row>
    <row r="162" spans="1:14" ht="27" customHeight="1">
      <c r="A162" s="478"/>
      <c r="B162" s="557"/>
      <c r="C162" s="537"/>
      <c r="D162" s="536"/>
      <c r="E162" s="536"/>
      <c r="F162" s="406"/>
      <c r="G162" s="406"/>
      <c r="H162" s="406"/>
      <c r="I162" s="406"/>
      <c r="J162" s="406"/>
      <c r="K162" s="406"/>
      <c r="L162" s="406"/>
      <c r="M162" s="463"/>
      <c r="N162" s="475" t="str">
        <f t="shared" si="2"/>
        <v/>
      </c>
    </row>
    <row r="163" spans="1:14" ht="27" customHeight="1">
      <c r="A163" s="478"/>
      <c r="B163" s="557"/>
      <c r="C163" s="537"/>
      <c r="D163" s="536"/>
      <c r="E163" s="536"/>
      <c r="F163" s="406"/>
      <c r="G163" s="406"/>
      <c r="H163" s="406"/>
      <c r="I163" s="406"/>
      <c r="J163" s="406"/>
      <c r="K163" s="406"/>
      <c r="L163" s="406"/>
      <c r="M163" s="463"/>
      <c r="N163" s="475" t="str">
        <f t="shared" si="2"/>
        <v/>
      </c>
    </row>
    <row r="164" spans="1:14" ht="27" customHeight="1">
      <c r="A164" s="478"/>
      <c r="B164" s="556"/>
      <c r="C164" s="537"/>
      <c r="D164" s="536"/>
      <c r="E164" s="536"/>
      <c r="F164" s="406"/>
      <c r="G164" s="406"/>
      <c r="H164" s="406"/>
      <c r="I164" s="406"/>
      <c r="J164" s="406"/>
      <c r="K164" s="406"/>
      <c r="L164" s="406"/>
      <c r="M164" s="463"/>
      <c r="N164" s="475" t="str">
        <f t="shared" si="2"/>
        <v/>
      </c>
    </row>
    <row r="165" spans="1:14" ht="27" customHeight="1">
      <c r="A165" s="478"/>
      <c r="B165" s="556"/>
      <c r="C165" s="537"/>
      <c r="D165" s="536"/>
      <c r="E165" s="536"/>
      <c r="F165" s="406"/>
      <c r="G165" s="406"/>
      <c r="H165" s="406"/>
      <c r="I165" s="406"/>
      <c r="J165" s="406"/>
      <c r="K165" s="406"/>
      <c r="L165" s="406"/>
      <c r="M165" s="463"/>
      <c r="N165" s="475" t="str">
        <f t="shared" si="2"/>
        <v/>
      </c>
    </row>
    <row r="166" spans="1:14" ht="27" customHeight="1">
      <c r="A166" s="478"/>
      <c r="B166" s="550"/>
      <c r="C166" s="537"/>
      <c r="D166" s="536"/>
      <c r="E166" s="536"/>
      <c r="F166" s="406"/>
      <c r="G166" s="406"/>
      <c r="H166" s="406"/>
      <c r="I166" s="406"/>
      <c r="J166" s="406"/>
      <c r="K166" s="406"/>
      <c r="L166" s="406"/>
      <c r="M166" s="463"/>
      <c r="N166" s="475" t="str">
        <f t="shared" si="2"/>
        <v/>
      </c>
    </row>
    <row r="167" spans="1:14" ht="27" customHeight="1">
      <c r="A167" s="478"/>
      <c r="B167" s="550"/>
      <c r="C167" s="537"/>
      <c r="D167" s="536"/>
      <c r="E167" s="536"/>
      <c r="F167" s="406"/>
      <c r="G167" s="406"/>
      <c r="H167" s="406"/>
      <c r="I167" s="406"/>
      <c r="J167" s="406"/>
      <c r="K167" s="406"/>
      <c r="L167" s="406"/>
      <c r="M167" s="463"/>
      <c r="N167" s="475" t="str">
        <f t="shared" si="2"/>
        <v/>
      </c>
    </row>
    <row r="168" spans="1:14" ht="27" customHeight="1">
      <c r="A168" s="478"/>
      <c r="B168" s="550"/>
      <c r="C168" s="537"/>
      <c r="D168" s="536"/>
      <c r="E168" s="536"/>
      <c r="F168" s="406"/>
      <c r="G168" s="406"/>
      <c r="H168" s="406"/>
      <c r="I168" s="406"/>
      <c r="J168" s="406"/>
      <c r="K168" s="406"/>
      <c r="L168" s="406"/>
      <c r="M168" s="463"/>
      <c r="N168" s="475" t="str">
        <f t="shared" si="2"/>
        <v/>
      </c>
    </row>
    <row r="169" spans="1:14" ht="27" customHeight="1">
      <c r="A169" s="478"/>
      <c r="B169" s="550"/>
      <c r="C169" s="537"/>
      <c r="D169" s="536"/>
      <c r="E169" s="536"/>
      <c r="F169" s="406"/>
      <c r="G169" s="406"/>
      <c r="H169" s="406"/>
      <c r="I169" s="406"/>
      <c r="J169" s="406"/>
      <c r="K169" s="406"/>
      <c r="L169" s="406"/>
      <c r="M169" s="463"/>
      <c r="N169" s="475" t="str">
        <f t="shared" si="2"/>
        <v/>
      </c>
    </row>
    <row r="170" spans="1:14" ht="27" customHeight="1">
      <c r="A170" s="478"/>
      <c r="B170" s="550"/>
      <c r="C170" s="537"/>
      <c r="D170" s="536"/>
      <c r="E170" s="536"/>
      <c r="F170" s="406"/>
      <c r="G170" s="406"/>
      <c r="H170" s="406"/>
      <c r="I170" s="406"/>
      <c r="J170" s="406"/>
      <c r="K170" s="406"/>
      <c r="L170" s="406"/>
      <c r="M170" s="463"/>
      <c r="N170" s="475" t="str">
        <f t="shared" si="2"/>
        <v/>
      </c>
    </row>
    <row r="171" spans="1:14" ht="27" customHeight="1">
      <c r="A171" s="478"/>
      <c r="B171" s="550"/>
      <c r="C171" s="537"/>
      <c r="D171" s="536"/>
      <c r="E171" s="536"/>
      <c r="F171" s="406"/>
      <c r="G171" s="406"/>
      <c r="H171" s="406"/>
      <c r="I171" s="406"/>
      <c r="J171" s="406"/>
      <c r="K171" s="406"/>
      <c r="L171" s="406"/>
      <c r="M171" s="463"/>
      <c r="N171" s="475" t="str">
        <f t="shared" si="2"/>
        <v/>
      </c>
    </row>
    <row r="172" spans="1:14" ht="27" customHeight="1">
      <c r="A172" s="478"/>
      <c r="B172" s="550"/>
      <c r="C172" s="537"/>
      <c r="D172" s="536"/>
      <c r="E172" s="536"/>
      <c r="F172" s="406"/>
      <c r="G172" s="406"/>
      <c r="H172" s="406"/>
      <c r="I172" s="406"/>
      <c r="J172" s="406"/>
      <c r="K172" s="406"/>
      <c r="L172" s="406"/>
      <c r="M172" s="463"/>
      <c r="N172" s="475" t="str">
        <f t="shared" si="2"/>
        <v/>
      </c>
    </row>
    <row r="173" spans="1:14" ht="27" customHeight="1">
      <c r="A173" s="1097" t="s">
        <v>38</v>
      </c>
      <c r="B173" s="1098"/>
      <c r="C173" s="1098"/>
      <c r="D173" s="534"/>
      <c r="E173" s="534">
        <f>SUM(E153:E172)</f>
        <v>0</v>
      </c>
      <c r="F173" s="478"/>
      <c r="G173" s="478"/>
      <c r="H173" s="478"/>
      <c r="I173" s="478"/>
      <c r="J173" s="478"/>
      <c r="K173" s="478"/>
      <c r="L173" s="478"/>
      <c r="M173" s="478"/>
      <c r="N173" s="475" t="str">
        <f t="shared" si="2"/>
        <v/>
      </c>
    </row>
    <row r="174" spans="1:14">
      <c r="E174" s="539">
        <f>SUM(E173,E152,E131,E110,E89,E68,E47,E26)</f>
        <v>0</v>
      </c>
    </row>
  </sheetData>
  <mergeCells count="8">
    <mergeCell ref="A152:C152"/>
    <mergeCell ref="A173:C173"/>
    <mergeCell ref="A26:C26"/>
    <mergeCell ref="A47:C47"/>
    <mergeCell ref="A68:C68"/>
    <mergeCell ref="A89:C89"/>
    <mergeCell ref="A110:C110"/>
    <mergeCell ref="A131:C131"/>
  </mergeCells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scale="99" orientation="portrait" r:id="rId1"/>
  <headerFooter alignWithMargins="0"/>
  <rowBreaks count="7" manualBreakCount="7">
    <brk id="26" min="1" max="12" man="1"/>
    <brk id="47" min="1" max="12" man="1"/>
    <brk id="68" min="1" max="12" man="1"/>
    <brk id="89" min="1" max="12" man="1"/>
    <brk id="110" min="1" max="12" man="1"/>
    <brk id="131" min="1" max="12" man="1"/>
    <brk id="152" min="1" max="12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189"/>
  <sheetViews>
    <sheetView showGridLines="0" showZeros="0" view="pageBreakPreview" topLeftCell="A148" zoomScaleSheetLayoutView="100" workbookViewId="0">
      <selection activeCell="I17" sqref="I17"/>
    </sheetView>
  </sheetViews>
  <sheetFormatPr defaultRowHeight="11.25"/>
  <cols>
    <col min="1" max="1" width="3.77734375" style="541" customWidth="1"/>
    <col min="2" max="2" width="6.77734375" style="540" customWidth="1"/>
    <col min="3" max="3" width="3.77734375" style="541" customWidth="1"/>
    <col min="4" max="5" width="6.77734375" style="541" customWidth="1"/>
    <col min="6" max="6" width="3.77734375" style="541" customWidth="1"/>
    <col min="7" max="7" width="5.6640625" style="541" customWidth="1"/>
    <col min="8" max="8" width="5.77734375" style="541" customWidth="1"/>
    <col min="9" max="9" width="10.77734375" style="541" customWidth="1"/>
    <col min="10" max="10" width="6.77734375" style="541" customWidth="1"/>
    <col min="11" max="11" width="11.77734375" style="541" customWidth="1"/>
    <col min="12" max="12" width="7" style="541" customWidth="1"/>
    <col min="13" max="13" width="4.5546875" style="541" customWidth="1"/>
    <col min="14" max="14" width="20.77734375" style="542" customWidth="1"/>
    <col min="15" max="15" width="10.77734375" style="410" customWidth="1"/>
    <col min="16" max="16384" width="8.88671875" style="410"/>
  </cols>
  <sheetData>
    <row r="1" spans="1:15" ht="30" customHeight="1">
      <c r="A1" s="585" t="s">
        <v>58</v>
      </c>
      <c r="B1" s="586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16"/>
      <c r="O1" s="517"/>
    </row>
    <row r="2" spans="1:15" ht="19.899999999999999" customHeight="1">
      <c r="A2" s="587"/>
      <c r="B2" s="586"/>
      <c r="C2" s="587"/>
      <c r="D2" s="587"/>
      <c r="E2" s="587"/>
      <c r="F2" s="587"/>
      <c r="G2" s="587"/>
      <c r="H2" s="587"/>
      <c r="I2" s="587"/>
      <c r="J2" s="588"/>
      <c r="K2" s="589" t="s">
        <v>69</v>
      </c>
      <c r="L2" s="455"/>
      <c r="M2" s="455"/>
      <c r="N2" s="523"/>
      <c r="O2" s="517"/>
    </row>
    <row r="3" spans="1:15" ht="10.15" customHeight="1">
      <c r="A3" s="587"/>
      <c r="B3" s="586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24"/>
      <c r="O3" s="517"/>
    </row>
    <row r="4" spans="1:15" ht="30" customHeight="1">
      <c r="A4" s="580" t="s">
        <v>25</v>
      </c>
      <c r="B4" s="581" t="s">
        <v>26</v>
      </c>
      <c r="C4" s="580" t="s">
        <v>27</v>
      </c>
      <c r="D4" s="580" t="s">
        <v>28</v>
      </c>
      <c r="E4" s="582" t="s">
        <v>29</v>
      </c>
      <c r="F4" s="580" t="s">
        <v>30</v>
      </c>
      <c r="G4" s="580"/>
      <c r="H4" s="580" t="s">
        <v>31</v>
      </c>
      <c r="I4" s="580"/>
      <c r="J4" s="580" t="s">
        <v>32</v>
      </c>
      <c r="K4" s="580"/>
      <c r="L4" s="580"/>
      <c r="M4" s="580" t="s">
        <v>21</v>
      </c>
      <c r="N4" s="523"/>
      <c r="O4" s="528"/>
    </row>
    <row r="5" spans="1:15" ht="30" customHeight="1">
      <c r="A5" s="583" t="s">
        <v>33</v>
      </c>
      <c r="B5" s="590"/>
      <c r="C5" s="583"/>
      <c r="D5" s="583" t="s">
        <v>309</v>
      </c>
      <c r="E5" s="584" t="s">
        <v>309</v>
      </c>
      <c r="F5" s="591" t="s">
        <v>27</v>
      </c>
      <c r="G5" s="591" t="s">
        <v>34</v>
      </c>
      <c r="H5" s="591" t="s">
        <v>35</v>
      </c>
      <c r="I5" s="591" t="s">
        <v>36</v>
      </c>
      <c r="J5" s="591" t="s">
        <v>35</v>
      </c>
      <c r="K5" s="591" t="s">
        <v>36</v>
      </c>
      <c r="L5" s="591" t="s">
        <v>37</v>
      </c>
      <c r="M5" s="583"/>
      <c r="N5" s="533"/>
      <c r="O5" s="517"/>
    </row>
    <row r="6" spans="1:15" ht="27" customHeight="1">
      <c r="A6" s="452"/>
      <c r="B6" s="395"/>
      <c r="C6" s="396"/>
      <c r="D6" s="562"/>
      <c r="E6" s="592"/>
      <c r="F6" s="406"/>
      <c r="G6" s="406"/>
      <c r="H6" s="396"/>
      <c r="I6" s="396"/>
      <c r="J6" s="482"/>
      <c r="K6" s="406"/>
      <c r="L6" s="406"/>
      <c r="M6" s="474"/>
      <c r="N6" s="475" t="str">
        <f>CONCATENATE(C6,H6)</f>
        <v/>
      </c>
      <c r="O6" s="408"/>
    </row>
    <row r="7" spans="1:15" ht="27" customHeight="1">
      <c r="A7" s="452"/>
      <c r="B7" s="395"/>
      <c r="C7" s="396"/>
      <c r="D7" s="396"/>
      <c r="E7" s="592"/>
      <c r="F7" s="406"/>
      <c r="G7" s="406"/>
      <c r="H7" s="396"/>
      <c r="I7" s="396"/>
      <c r="J7" s="482"/>
      <c r="K7" s="406"/>
      <c r="L7" s="406"/>
      <c r="M7" s="474"/>
      <c r="N7" s="475" t="str">
        <f t="shared" ref="N7:N46" si="0">CONCATENATE(C7,H7)</f>
        <v/>
      </c>
      <c r="O7" s="408"/>
    </row>
    <row r="8" spans="1:15" ht="27" customHeight="1">
      <c r="A8" s="452"/>
      <c r="B8" s="400"/>
      <c r="C8" s="396"/>
      <c r="D8" s="396"/>
      <c r="E8" s="592"/>
      <c r="F8" s="406"/>
      <c r="G8" s="406"/>
      <c r="H8" s="396"/>
      <c r="I8" s="396"/>
      <c r="J8" s="482"/>
      <c r="K8" s="406"/>
      <c r="L8" s="406"/>
      <c r="M8" s="474"/>
      <c r="N8" s="475" t="str">
        <f t="shared" si="0"/>
        <v/>
      </c>
      <c r="O8" s="408"/>
    </row>
    <row r="9" spans="1:15" ht="27" customHeight="1">
      <c r="A9" s="452"/>
      <c r="B9" s="395"/>
      <c r="C9" s="396"/>
      <c r="D9" s="396"/>
      <c r="E9" s="592"/>
      <c r="F9" s="406"/>
      <c r="G9" s="490"/>
      <c r="H9" s="396"/>
      <c r="I9" s="396"/>
      <c r="J9" s="482"/>
      <c r="K9" s="406"/>
      <c r="L9" s="406"/>
      <c r="M9" s="474"/>
      <c r="N9" s="475" t="str">
        <f t="shared" si="0"/>
        <v/>
      </c>
      <c r="O9" s="408"/>
    </row>
    <row r="10" spans="1:15" ht="27" customHeight="1">
      <c r="A10" s="452"/>
      <c r="B10" s="395"/>
      <c r="C10" s="396"/>
      <c r="D10" s="396"/>
      <c r="E10" s="592"/>
      <c r="F10" s="406"/>
      <c r="G10" s="406"/>
      <c r="H10" s="396"/>
      <c r="I10" s="399"/>
      <c r="J10" s="482"/>
      <c r="K10" s="406"/>
      <c r="L10" s="406"/>
      <c r="M10" s="463"/>
      <c r="N10" s="475" t="str">
        <f t="shared" si="0"/>
        <v/>
      </c>
      <c r="O10" s="408"/>
    </row>
    <row r="11" spans="1:15" ht="27" customHeight="1">
      <c r="A11" s="452"/>
      <c r="B11" s="563"/>
      <c r="C11" s="396"/>
      <c r="D11" s="396"/>
      <c r="E11" s="592"/>
      <c r="F11" s="406"/>
      <c r="G11" s="406"/>
      <c r="H11" s="396"/>
      <c r="I11" s="399"/>
      <c r="J11" s="482"/>
      <c r="K11" s="406"/>
      <c r="L11" s="406"/>
      <c r="M11" s="474"/>
      <c r="N11" s="475" t="str">
        <f t="shared" si="0"/>
        <v/>
      </c>
      <c r="O11" s="408"/>
    </row>
    <row r="12" spans="1:15" ht="27" customHeight="1">
      <c r="A12" s="452"/>
      <c r="B12" s="395"/>
      <c r="C12" s="396"/>
      <c r="D12" s="396"/>
      <c r="E12" s="592"/>
      <c r="F12" s="406"/>
      <c r="G12" s="406"/>
      <c r="H12" s="396"/>
      <c r="I12" s="396"/>
      <c r="J12" s="482"/>
      <c r="K12" s="406"/>
      <c r="L12" s="406"/>
      <c r="M12" s="474"/>
      <c r="N12" s="475" t="str">
        <f t="shared" si="0"/>
        <v/>
      </c>
      <c r="O12" s="408"/>
    </row>
    <row r="13" spans="1:15" ht="27" customHeight="1">
      <c r="A13" s="452"/>
      <c r="B13" s="395"/>
      <c r="C13" s="396"/>
      <c r="D13" s="396"/>
      <c r="E13" s="592"/>
      <c r="F13" s="406"/>
      <c r="G13" s="406"/>
      <c r="H13" s="396"/>
      <c r="I13" s="396"/>
      <c r="J13" s="482"/>
      <c r="K13" s="406"/>
      <c r="L13" s="406"/>
      <c r="M13" s="474"/>
      <c r="N13" s="475" t="str">
        <f t="shared" si="0"/>
        <v/>
      </c>
      <c r="O13" s="408"/>
    </row>
    <row r="14" spans="1:15" ht="27" customHeight="1">
      <c r="A14" s="452"/>
      <c r="B14" s="395"/>
      <c r="C14" s="396"/>
      <c r="D14" s="562"/>
      <c r="E14" s="592"/>
      <c r="F14" s="406"/>
      <c r="G14" s="406"/>
      <c r="H14" s="396"/>
      <c r="I14" s="399"/>
      <c r="J14" s="482"/>
      <c r="K14" s="406"/>
      <c r="L14" s="406"/>
      <c r="M14" s="474"/>
      <c r="N14" s="475" t="str">
        <f t="shared" si="0"/>
        <v/>
      </c>
      <c r="O14" s="408"/>
    </row>
    <row r="15" spans="1:15" ht="27" customHeight="1">
      <c r="A15" s="452"/>
      <c r="B15" s="395"/>
      <c r="C15" s="396"/>
      <c r="D15" s="396"/>
      <c r="E15" s="592"/>
      <c r="F15" s="406"/>
      <c r="G15" s="406"/>
      <c r="H15" s="396"/>
      <c r="I15" s="396"/>
      <c r="J15" s="482"/>
      <c r="K15" s="406"/>
      <c r="L15" s="406"/>
      <c r="M15" s="474"/>
      <c r="N15" s="475" t="str">
        <f t="shared" si="0"/>
        <v/>
      </c>
      <c r="O15" s="408"/>
    </row>
    <row r="16" spans="1:15" ht="27" customHeight="1">
      <c r="A16" s="546"/>
      <c r="B16" s="547"/>
      <c r="C16" s="548"/>
      <c r="D16" s="548"/>
      <c r="E16" s="593"/>
      <c r="F16" s="406"/>
      <c r="G16" s="406"/>
      <c r="H16" s="548"/>
      <c r="I16" s="564"/>
      <c r="J16" s="565"/>
      <c r="K16" s="406"/>
      <c r="L16" s="406"/>
      <c r="M16" s="463"/>
      <c r="N16" s="475" t="str">
        <f t="shared" si="0"/>
        <v/>
      </c>
      <c r="O16" s="408"/>
    </row>
    <row r="17" spans="1:18" ht="27" customHeight="1">
      <c r="A17" s="478"/>
      <c r="B17" s="566"/>
      <c r="C17" s="482"/>
      <c r="D17" s="594"/>
      <c r="E17" s="594"/>
      <c r="F17" s="406"/>
      <c r="G17" s="406"/>
      <c r="H17" s="482"/>
      <c r="I17" s="482"/>
      <c r="J17" s="406"/>
      <c r="K17" s="406"/>
      <c r="L17" s="406"/>
      <c r="M17" s="463"/>
      <c r="N17" s="475" t="str">
        <f t="shared" si="0"/>
        <v/>
      </c>
      <c r="O17" s="408"/>
    </row>
    <row r="18" spans="1:18" ht="27" customHeight="1">
      <c r="A18" s="478"/>
      <c r="B18" s="482"/>
      <c r="C18" s="482"/>
      <c r="D18" s="594"/>
      <c r="E18" s="594"/>
      <c r="F18" s="406"/>
      <c r="G18" s="406"/>
      <c r="H18" s="482"/>
      <c r="I18" s="482"/>
      <c r="J18" s="406"/>
      <c r="K18" s="406"/>
      <c r="L18" s="406"/>
      <c r="M18" s="474"/>
      <c r="N18" s="475" t="str">
        <f t="shared" si="0"/>
        <v/>
      </c>
      <c r="O18" s="408"/>
    </row>
    <row r="19" spans="1:18" ht="27" customHeight="1">
      <c r="A19" s="478"/>
      <c r="B19" s="566"/>
      <c r="C19" s="482"/>
      <c r="D19" s="594"/>
      <c r="E19" s="594"/>
      <c r="F19" s="406"/>
      <c r="G19" s="406"/>
      <c r="H19" s="482"/>
      <c r="I19" s="567"/>
      <c r="J19" s="406"/>
      <c r="K19" s="406"/>
      <c r="L19" s="406"/>
      <c r="M19" s="474"/>
      <c r="N19" s="475" t="str">
        <f t="shared" si="0"/>
        <v/>
      </c>
      <c r="O19" s="408"/>
    </row>
    <row r="20" spans="1:18" ht="27" customHeight="1">
      <c r="A20" s="478"/>
      <c r="B20" s="566"/>
      <c r="C20" s="482"/>
      <c r="D20" s="594"/>
      <c r="E20" s="594"/>
      <c r="F20" s="406"/>
      <c r="G20" s="406"/>
      <c r="H20" s="568"/>
      <c r="I20" s="482"/>
      <c r="J20" s="406"/>
      <c r="K20" s="406"/>
      <c r="L20" s="406"/>
      <c r="M20" s="474"/>
      <c r="N20" s="475" t="str">
        <f t="shared" si="0"/>
        <v/>
      </c>
      <c r="O20" s="408"/>
    </row>
    <row r="21" spans="1:18" ht="27" customHeight="1">
      <c r="A21" s="478"/>
      <c r="B21" s="566"/>
      <c r="C21" s="482"/>
      <c r="D21" s="594"/>
      <c r="E21" s="594"/>
      <c r="F21" s="406"/>
      <c r="G21" s="406"/>
      <c r="H21" s="482"/>
      <c r="I21" s="482"/>
      <c r="J21" s="406"/>
      <c r="K21" s="406"/>
      <c r="L21" s="406"/>
      <c r="M21" s="474"/>
      <c r="N21" s="475" t="str">
        <f t="shared" si="0"/>
        <v/>
      </c>
      <c r="O21" s="456"/>
    </row>
    <row r="22" spans="1:18" ht="27" customHeight="1">
      <c r="A22" s="478"/>
      <c r="B22" s="395"/>
      <c r="C22" s="482"/>
      <c r="D22" s="594"/>
      <c r="E22" s="594"/>
      <c r="F22" s="406"/>
      <c r="G22" s="406"/>
      <c r="H22" s="482"/>
      <c r="I22" s="482"/>
      <c r="J22" s="406"/>
      <c r="K22" s="406"/>
      <c r="L22" s="406"/>
      <c r="M22" s="474"/>
      <c r="N22" s="475" t="str">
        <f t="shared" si="0"/>
        <v/>
      </c>
      <c r="O22" s="456"/>
    </row>
    <row r="23" spans="1:18" ht="27" customHeight="1">
      <c r="A23" s="478"/>
      <c r="B23" s="482"/>
      <c r="C23" s="482"/>
      <c r="D23" s="594"/>
      <c r="E23" s="594"/>
      <c r="F23" s="406"/>
      <c r="G23" s="406"/>
      <c r="H23" s="482"/>
      <c r="I23" s="482"/>
      <c r="J23" s="406"/>
      <c r="K23" s="406"/>
      <c r="L23" s="406"/>
      <c r="M23" s="482"/>
      <c r="N23" s="475" t="str">
        <f t="shared" si="0"/>
        <v/>
      </c>
      <c r="O23" s="456"/>
    </row>
    <row r="24" spans="1:18" ht="27" customHeight="1">
      <c r="A24" s="478"/>
      <c r="B24" s="395"/>
      <c r="C24" s="482"/>
      <c r="D24" s="594"/>
      <c r="E24" s="594"/>
      <c r="F24" s="406"/>
      <c r="G24" s="406"/>
      <c r="H24" s="482"/>
      <c r="I24" s="567"/>
      <c r="J24" s="406"/>
      <c r="K24" s="406"/>
      <c r="L24" s="406"/>
      <c r="M24" s="474"/>
      <c r="N24" s="475" t="str">
        <f t="shared" si="0"/>
        <v/>
      </c>
      <c r="O24" s="456"/>
    </row>
    <row r="25" spans="1:18" ht="27" customHeight="1">
      <c r="A25" s="478"/>
      <c r="B25" s="566"/>
      <c r="C25" s="482"/>
      <c r="D25" s="594"/>
      <c r="E25" s="594"/>
      <c r="F25" s="406"/>
      <c r="G25" s="406"/>
      <c r="H25" s="482"/>
      <c r="I25" s="567"/>
      <c r="J25" s="406"/>
      <c r="K25" s="406"/>
      <c r="L25" s="406"/>
      <c r="M25" s="474"/>
      <c r="N25" s="475" t="str">
        <f t="shared" si="0"/>
        <v/>
      </c>
      <c r="O25" s="409"/>
      <c r="P25" s="408"/>
      <c r="Q25" s="408"/>
      <c r="R25" s="408"/>
    </row>
    <row r="26" spans="1:18" ht="27" customHeight="1">
      <c r="A26" s="570"/>
      <c r="B26" s="571"/>
      <c r="C26" s="572"/>
      <c r="D26" s="595"/>
      <c r="E26" s="595"/>
      <c r="F26" s="478"/>
      <c r="G26" s="478"/>
      <c r="H26" s="478"/>
      <c r="I26" s="478"/>
      <c r="J26" s="478"/>
      <c r="K26" s="478"/>
      <c r="L26" s="478"/>
      <c r="M26" s="478"/>
      <c r="N26" s="475" t="str">
        <f t="shared" si="0"/>
        <v/>
      </c>
      <c r="O26" s="409"/>
      <c r="P26" s="408"/>
      <c r="Q26" s="408"/>
      <c r="R26" s="408"/>
    </row>
    <row r="27" spans="1:18" ht="27" customHeight="1">
      <c r="A27" s="478"/>
      <c r="B27" s="482"/>
      <c r="C27" s="482"/>
      <c r="D27" s="594"/>
      <c r="E27" s="594"/>
      <c r="F27" s="406"/>
      <c r="G27" s="406"/>
      <c r="H27" s="482"/>
      <c r="I27" s="482"/>
      <c r="J27" s="406"/>
      <c r="K27" s="406"/>
      <c r="L27" s="406"/>
      <c r="M27" s="474"/>
      <c r="N27" s="475" t="str">
        <f t="shared" si="0"/>
        <v/>
      </c>
      <c r="O27" s="408"/>
    </row>
    <row r="28" spans="1:18" ht="27" customHeight="1">
      <c r="A28" s="478"/>
      <c r="B28" s="395"/>
      <c r="C28" s="482"/>
      <c r="D28" s="594"/>
      <c r="E28" s="594"/>
      <c r="F28" s="406"/>
      <c r="G28" s="490"/>
      <c r="H28" s="482"/>
      <c r="I28" s="482"/>
      <c r="J28" s="406"/>
      <c r="K28" s="406"/>
      <c r="L28" s="406"/>
      <c r="M28" s="474"/>
      <c r="N28" s="475" t="str">
        <f t="shared" si="0"/>
        <v/>
      </c>
      <c r="O28" s="408"/>
    </row>
    <row r="29" spans="1:18" ht="27" customHeight="1">
      <c r="A29" s="478"/>
      <c r="B29" s="566"/>
      <c r="C29" s="482"/>
      <c r="D29" s="594"/>
      <c r="E29" s="594"/>
      <c r="F29" s="406"/>
      <c r="G29" s="406"/>
      <c r="H29" s="482"/>
      <c r="I29" s="482"/>
      <c r="J29" s="406"/>
      <c r="K29" s="406"/>
      <c r="L29" s="406"/>
      <c r="M29" s="474"/>
      <c r="N29" s="475" t="str">
        <f t="shared" si="0"/>
        <v/>
      </c>
      <c r="O29" s="408"/>
    </row>
    <row r="30" spans="1:18" ht="27" customHeight="1">
      <c r="A30" s="478"/>
      <c r="B30" s="566"/>
      <c r="C30" s="482"/>
      <c r="D30" s="594"/>
      <c r="E30" s="594"/>
      <c r="F30" s="406"/>
      <c r="G30" s="406"/>
      <c r="H30" s="482"/>
      <c r="I30" s="482"/>
      <c r="J30" s="406"/>
      <c r="K30" s="406"/>
      <c r="L30" s="406"/>
      <c r="M30" s="474"/>
      <c r="N30" s="475" t="str">
        <f t="shared" si="0"/>
        <v/>
      </c>
      <c r="O30" s="408"/>
    </row>
    <row r="31" spans="1:18" ht="27" customHeight="1">
      <c r="A31" s="478"/>
      <c r="B31" s="395"/>
      <c r="C31" s="482"/>
      <c r="D31" s="594"/>
      <c r="E31" s="594"/>
      <c r="F31" s="406"/>
      <c r="G31" s="406"/>
      <c r="H31" s="482"/>
      <c r="I31" s="482"/>
      <c r="J31" s="406"/>
      <c r="K31" s="406"/>
      <c r="L31" s="406"/>
      <c r="M31" s="463"/>
      <c r="N31" s="475" t="str">
        <f t="shared" si="0"/>
        <v/>
      </c>
      <c r="O31" s="408"/>
    </row>
    <row r="32" spans="1:18" ht="27" customHeight="1">
      <c r="A32" s="478"/>
      <c r="B32" s="566"/>
      <c r="C32" s="482"/>
      <c r="D32" s="594"/>
      <c r="E32" s="594"/>
      <c r="F32" s="406"/>
      <c r="G32" s="406"/>
      <c r="H32" s="568"/>
      <c r="I32" s="482"/>
      <c r="J32" s="406"/>
      <c r="K32" s="406"/>
      <c r="L32" s="406"/>
      <c r="M32" s="474"/>
      <c r="N32" s="475" t="str">
        <f t="shared" si="0"/>
        <v/>
      </c>
      <c r="O32" s="408"/>
    </row>
    <row r="33" spans="1:18" ht="27" customHeight="1">
      <c r="A33" s="478"/>
      <c r="B33" s="395"/>
      <c r="C33" s="482"/>
      <c r="D33" s="594"/>
      <c r="E33" s="594"/>
      <c r="F33" s="406"/>
      <c r="G33" s="406"/>
      <c r="H33" s="482"/>
      <c r="I33" s="482"/>
      <c r="J33" s="406"/>
      <c r="K33" s="406"/>
      <c r="L33" s="406"/>
      <c r="M33" s="474"/>
      <c r="N33" s="475" t="str">
        <f t="shared" si="0"/>
        <v/>
      </c>
      <c r="O33" s="408"/>
    </row>
    <row r="34" spans="1:18" ht="27" customHeight="1">
      <c r="A34" s="478"/>
      <c r="B34" s="566"/>
      <c r="C34" s="482"/>
      <c r="D34" s="594"/>
      <c r="E34" s="594"/>
      <c r="F34" s="406"/>
      <c r="G34" s="406"/>
      <c r="H34" s="482"/>
      <c r="I34" s="482"/>
      <c r="J34" s="406"/>
      <c r="K34" s="406"/>
      <c r="L34" s="406"/>
      <c r="M34" s="474"/>
      <c r="N34" s="475" t="str">
        <f t="shared" si="0"/>
        <v/>
      </c>
      <c r="O34" s="408"/>
    </row>
    <row r="35" spans="1:18" ht="27" customHeight="1">
      <c r="A35" s="478"/>
      <c r="B35" s="566"/>
      <c r="C35" s="482"/>
      <c r="D35" s="594"/>
      <c r="E35" s="594"/>
      <c r="F35" s="406"/>
      <c r="G35" s="406"/>
      <c r="H35" s="482"/>
      <c r="I35" s="482"/>
      <c r="J35" s="406"/>
      <c r="K35" s="406"/>
      <c r="L35" s="406"/>
      <c r="M35" s="474"/>
      <c r="N35" s="475" t="str">
        <f t="shared" si="0"/>
        <v/>
      </c>
      <c r="O35" s="408"/>
    </row>
    <row r="36" spans="1:18" ht="27" customHeight="1">
      <c r="A36" s="478"/>
      <c r="B36" s="566"/>
      <c r="C36" s="482"/>
      <c r="D36" s="594"/>
      <c r="E36" s="594"/>
      <c r="F36" s="406"/>
      <c r="G36" s="406"/>
      <c r="H36" s="482"/>
      <c r="I36" s="482"/>
      <c r="J36" s="406"/>
      <c r="K36" s="406"/>
      <c r="L36" s="406"/>
      <c r="M36" s="474"/>
      <c r="N36" s="475" t="str">
        <f t="shared" si="0"/>
        <v/>
      </c>
      <c r="O36" s="408"/>
    </row>
    <row r="37" spans="1:18" ht="27" customHeight="1">
      <c r="A37" s="478"/>
      <c r="B37" s="566"/>
      <c r="C37" s="482"/>
      <c r="D37" s="594"/>
      <c r="E37" s="594"/>
      <c r="F37" s="406"/>
      <c r="G37" s="406"/>
      <c r="H37" s="482"/>
      <c r="I37" s="482"/>
      <c r="J37" s="406"/>
      <c r="K37" s="406"/>
      <c r="L37" s="406"/>
      <c r="M37" s="463"/>
      <c r="N37" s="475" t="str">
        <f t="shared" si="0"/>
        <v/>
      </c>
      <c r="O37" s="408"/>
    </row>
    <row r="38" spans="1:18" ht="27" customHeight="1">
      <c r="A38" s="478"/>
      <c r="B38" s="566"/>
      <c r="C38" s="482"/>
      <c r="D38" s="594"/>
      <c r="E38" s="594"/>
      <c r="F38" s="406"/>
      <c r="G38" s="406"/>
      <c r="H38" s="482"/>
      <c r="I38" s="482"/>
      <c r="J38" s="406"/>
      <c r="K38" s="406"/>
      <c r="L38" s="406"/>
      <c r="M38" s="463"/>
      <c r="N38" s="475" t="str">
        <f t="shared" si="0"/>
        <v/>
      </c>
      <c r="O38" s="408"/>
    </row>
    <row r="39" spans="1:18" ht="27" customHeight="1">
      <c r="A39" s="478"/>
      <c r="B39" s="566"/>
      <c r="C39" s="482"/>
      <c r="D39" s="594"/>
      <c r="E39" s="594"/>
      <c r="F39" s="406"/>
      <c r="G39" s="406"/>
      <c r="H39" s="482"/>
      <c r="I39" s="482"/>
      <c r="J39" s="406"/>
      <c r="K39" s="406"/>
      <c r="L39" s="406"/>
      <c r="M39" s="474"/>
      <c r="N39" s="475" t="str">
        <f t="shared" si="0"/>
        <v/>
      </c>
      <c r="O39" s="408"/>
    </row>
    <row r="40" spans="1:18" ht="27" customHeight="1">
      <c r="A40" s="478"/>
      <c r="B40" s="395"/>
      <c r="C40" s="482"/>
      <c r="D40" s="594"/>
      <c r="E40" s="594"/>
      <c r="F40" s="406"/>
      <c r="G40" s="406"/>
      <c r="H40" s="482"/>
      <c r="I40" s="482"/>
      <c r="J40" s="406"/>
      <c r="K40" s="406"/>
      <c r="L40" s="406"/>
      <c r="M40" s="474"/>
      <c r="N40" s="475" t="str">
        <f t="shared" si="0"/>
        <v/>
      </c>
      <c r="O40" s="408"/>
    </row>
    <row r="41" spans="1:18" ht="27" customHeight="1">
      <c r="A41" s="478"/>
      <c r="B41" s="395"/>
      <c r="C41" s="482"/>
      <c r="D41" s="594"/>
      <c r="E41" s="594"/>
      <c r="F41" s="406"/>
      <c r="G41" s="406"/>
      <c r="H41" s="482"/>
      <c r="I41" s="482"/>
      <c r="J41" s="406"/>
      <c r="K41" s="406"/>
      <c r="L41" s="406"/>
      <c r="M41" s="474"/>
      <c r="N41" s="475" t="str">
        <f t="shared" si="0"/>
        <v/>
      </c>
      <c r="O41" s="408"/>
    </row>
    <row r="42" spans="1:18" ht="27" customHeight="1">
      <c r="A42" s="478"/>
      <c r="B42" s="395"/>
      <c r="C42" s="482"/>
      <c r="D42" s="594"/>
      <c r="E42" s="594"/>
      <c r="F42" s="406"/>
      <c r="G42" s="406"/>
      <c r="H42" s="482"/>
      <c r="I42" s="482"/>
      <c r="J42" s="406"/>
      <c r="K42" s="406"/>
      <c r="L42" s="406"/>
      <c r="M42" s="474"/>
      <c r="N42" s="475" t="str">
        <f t="shared" si="0"/>
        <v/>
      </c>
      <c r="O42" s="456"/>
    </row>
    <row r="43" spans="1:18" ht="27" customHeight="1">
      <c r="A43" s="478"/>
      <c r="B43" s="566"/>
      <c r="C43" s="482"/>
      <c r="D43" s="594"/>
      <c r="E43" s="594"/>
      <c r="F43" s="406"/>
      <c r="G43" s="406"/>
      <c r="H43" s="482"/>
      <c r="I43" s="569"/>
      <c r="J43" s="406"/>
      <c r="K43" s="406"/>
      <c r="L43" s="406"/>
      <c r="M43" s="474"/>
      <c r="N43" s="475" t="str">
        <f t="shared" si="0"/>
        <v/>
      </c>
      <c r="O43" s="456"/>
    </row>
    <row r="44" spans="1:18" ht="27" customHeight="1">
      <c r="A44" s="478"/>
      <c r="B44" s="566"/>
      <c r="C44" s="482"/>
      <c r="D44" s="594"/>
      <c r="E44" s="594"/>
      <c r="F44" s="406"/>
      <c r="G44" s="406"/>
      <c r="H44" s="482"/>
      <c r="I44" s="482"/>
      <c r="J44" s="406"/>
      <c r="K44" s="406"/>
      <c r="L44" s="406"/>
      <c r="M44" s="474"/>
      <c r="N44" s="475" t="str">
        <f t="shared" si="0"/>
        <v/>
      </c>
      <c r="O44" s="456"/>
    </row>
    <row r="45" spans="1:18" ht="27" customHeight="1">
      <c r="A45" s="478"/>
      <c r="B45" s="395"/>
      <c r="C45" s="482"/>
      <c r="D45" s="594"/>
      <c r="E45" s="594"/>
      <c r="F45" s="406"/>
      <c r="G45" s="406"/>
      <c r="H45" s="482"/>
      <c r="I45" s="482"/>
      <c r="J45" s="406"/>
      <c r="K45" s="406"/>
      <c r="L45" s="406"/>
      <c r="M45" s="474"/>
      <c r="N45" s="475" t="str">
        <f t="shared" si="0"/>
        <v/>
      </c>
      <c r="O45" s="456"/>
    </row>
    <row r="46" spans="1:18" ht="27" customHeight="1">
      <c r="A46" s="478"/>
      <c r="B46" s="395"/>
      <c r="C46" s="482"/>
      <c r="D46" s="594"/>
      <c r="E46" s="594"/>
      <c r="F46" s="406"/>
      <c r="G46" s="406"/>
      <c r="H46" s="482"/>
      <c r="I46" s="569"/>
      <c r="J46" s="406"/>
      <c r="K46" s="406"/>
      <c r="L46" s="406"/>
      <c r="M46" s="474"/>
      <c r="N46" s="475" t="str">
        <f t="shared" si="0"/>
        <v/>
      </c>
      <c r="O46" s="409"/>
      <c r="P46" s="408"/>
      <c r="Q46" s="408"/>
      <c r="R46" s="408"/>
    </row>
    <row r="47" spans="1:18" ht="27" customHeight="1">
      <c r="A47" s="570"/>
      <c r="B47" s="571"/>
      <c r="C47" s="572"/>
      <c r="D47" s="595"/>
      <c r="E47" s="595"/>
      <c r="F47" s="478"/>
      <c r="G47" s="478"/>
      <c r="H47" s="478"/>
      <c r="I47" s="478"/>
      <c r="J47" s="478"/>
      <c r="K47" s="478"/>
      <c r="L47" s="478"/>
      <c r="M47" s="478"/>
      <c r="N47" s="475" t="str">
        <f>CONCATENATE(C47,H47)</f>
        <v/>
      </c>
      <c r="O47" s="409"/>
      <c r="P47" s="408"/>
      <c r="Q47" s="408"/>
      <c r="R47" s="408"/>
    </row>
    <row r="48" spans="1:18" ht="27" customHeight="1">
      <c r="A48" s="478"/>
      <c r="B48" s="482"/>
      <c r="C48" s="482"/>
      <c r="D48" s="594"/>
      <c r="E48" s="594"/>
      <c r="F48" s="406"/>
      <c r="G48" s="406"/>
      <c r="H48" s="482"/>
      <c r="I48" s="482"/>
      <c r="J48" s="406"/>
      <c r="K48" s="406"/>
      <c r="L48" s="406"/>
      <c r="M48" s="474"/>
      <c r="N48" s="475" t="str">
        <f t="shared" ref="N48:N67" si="1">CONCATENATE(C48,H48)</f>
        <v/>
      </c>
      <c r="O48" s="408"/>
    </row>
    <row r="49" spans="1:15" ht="27" customHeight="1">
      <c r="A49" s="478"/>
      <c r="B49" s="395"/>
      <c r="C49" s="482"/>
      <c r="D49" s="594"/>
      <c r="E49" s="594"/>
      <c r="F49" s="406"/>
      <c r="G49" s="490"/>
      <c r="H49" s="482"/>
      <c r="I49" s="482"/>
      <c r="J49" s="406"/>
      <c r="K49" s="406"/>
      <c r="L49" s="406"/>
      <c r="M49" s="474"/>
      <c r="N49" s="475" t="str">
        <f t="shared" si="1"/>
        <v/>
      </c>
      <c r="O49" s="408"/>
    </row>
    <row r="50" spans="1:15" ht="27" customHeight="1">
      <c r="A50" s="478"/>
      <c r="B50" s="566"/>
      <c r="C50" s="482"/>
      <c r="D50" s="594"/>
      <c r="E50" s="594"/>
      <c r="F50" s="406"/>
      <c r="G50" s="406"/>
      <c r="H50" s="482"/>
      <c r="I50" s="482"/>
      <c r="J50" s="406"/>
      <c r="K50" s="406"/>
      <c r="L50" s="406"/>
      <c r="M50" s="474"/>
      <c r="N50" s="475" t="str">
        <f t="shared" si="1"/>
        <v/>
      </c>
      <c r="O50" s="408"/>
    </row>
    <row r="51" spans="1:15" ht="27" customHeight="1">
      <c r="A51" s="478"/>
      <c r="B51" s="395"/>
      <c r="C51" s="482"/>
      <c r="D51" s="594"/>
      <c r="E51" s="594"/>
      <c r="F51" s="406"/>
      <c r="G51" s="406"/>
      <c r="H51" s="482"/>
      <c r="I51" s="482"/>
      <c r="J51" s="406"/>
      <c r="K51" s="406"/>
      <c r="L51" s="406"/>
      <c r="M51" s="474"/>
      <c r="N51" s="475" t="str">
        <f t="shared" si="1"/>
        <v/>
      </c>
      <c r="O51" s="408"/>
    </row>
    <row r="52" spans="1:15" ht="27" customHeight="1">
      <c r="A52" s="478"/>
      <c r="B52" s="395"/>
      <c r="C52" s="482"/>
      <c r="D52" s="594"/>
      <c r="E52" s="594"/>
      <c r="F52" s="406"/>
      <c r="G52" s="406"/>
      <c r="H52" s="482"/>
      <c r="I52" s="482"/>
      <c r="J52" s="406"/>
      <c r="K52" s="406"/>
      <c r="L52" s="406"/>
      <c r="M52" s="463"/>
      <c r="N52" s="475" t="str">
        <f t="shared" si="1"/>
        <v/>
      </c>
      <c r="O52" s="408"/>
    </row>
    <row r="53" spans="1:15" ht="27" customHeight="1">
      <c r="A53" s="478"/>
      <c r="B53" s="395"/>
      <c r="C53" s="482"/>
      <c r="D53" s="594"/>
      <c r="E53" s="594"/>
      <c r="F53" s="406"/>
      <c r="G53" s="406"/>
      <c r="H53" s="568"/>
      <c r="I53" s="482"/>
      <c r="J53" s="406"/>
      <c r="K53" s="406"/>
      <c r="L53" s="406"/>
      <c r="M53" s="474"/>
      <c r="N53" s="475" t="str">
        <f t="shared" si="1"/>
        <v/>
      </c>
      <c r="O53" s="408"/>
    </row>
    <row r="54" spans="1:15" ht="27" customHeight="1">
      <c r="A54" s="478"/>
      <c r="B54" s="395"/>
      <c r="C54" s="482"/>
      <c r="D54" s="594"/>
      <c r="E54" s="594"/>
      <c r="F54" s="406"/>
      <c r="G54" s="406"/>
      <c r="H54" s="482"/>
      <c r="I54" s="482"/>
      <c r="J54" s="406"/>
      <c r="K54" s="406"/>
      <c r="L54" s="406"/>
      <c r="M54" s="474"/>
      <c r="N54" s="475" t="str">
        <f t="shared" si="1"/>
        <v/>
      </c>
      <c r="O54" s="408"/>
    </row>
    <row r="55" spans="1:15" ht="27" customHeight="1">
      <c r="A55" s="478"/>
      <c r="B55" s="395"/>
      <c r="C55" s="482"/>
      <c r="D55" s="594"/>
      <c r="E55" s="594"/>
      <c r="F55" s="406"/>
      <c r="G55" s="406"/>
      <c r="H55" s="482"/>
      <c r="I55" s="482"/>
      <c r="J55" s="406"/>
      <c r="K55" s="406"/>
      <c r="L55" s="406"/>
      <c r="M55" s="474"/>
      <c r="N55" s="475" t="str">
        <f t="shared" si="1"/>
        <v/>
      </c>
      <c r="O55" s="408"/>
    </row>
    <row r="56" spans="1:15" ht="27" customHeight="1">
      <c r="A56" s="478"/>
      <c r="B56" s="566"/>
      <c r="C56" s="482"/>
      <c r="D56" s="594"/>
      <c r="E56" s="594"/>
      <c r="F56" s="406"/>
      <c r="G56" s="406"/>
      <c r="H56" s="482"/>
      <c r="I56" s="482"/>
      <c r="J56" s="406"/>
      <c r="K56" s="406"/>
      <c r="L56" s="406"/>
      <c r="M56" s="474"/>
      <c r="N56" s="475" t="str">
        <f t="shared" si="1"/>
        <v/>
      </c>
      <c r="O56" s="408"/>
    </row>
    <row r="57" spans="1:15" ht="27" customHeight="1">
      <c r="A57" s="478"/>
      <c r="B57" s="395"/>
      <c r="C57" s="482"/>
      <c r="D57" s="594"/>
      <c r="E57" s="594"/>
      <c r="F57" s="406"/>
      <c r="G57" s="406"/>
      <c r="H57" s="482"/>
      <c r="I57" s="482"/>
      <c r="J57" s="406"/>
      <c r="K57" s="406"/>
      <c r="L57" s="406"/>
      <c r="M57" s="474"/>
      <c r="N57" s="475" t="str">
        <f t="shared" si="1"/>
        <v/>
      </c>
      <c r="O57" s="408"/>
    </row>
    <row r="58" spans="1:15" ht="27" customHeight="1">
      <c r="A58" s="478"/>
      <c r="B58" s="566"/>
      <c r="C58" s="482"/>
      <c r="D58" s="594"/>
      <c r="E58" s="594"/>
      <c r="F58" s="406"/>
      <c r="G58" s="406"/>
      <c r="H58" s="482"/>
      <c r="I58" s="482"/>
      <c r="J58" s="406"/>
      <c r="K58" s="406"/>
      <c r="L58" s="406"/>
      <c r="M58" s="463"/>
      <c r="N58" s="475" t="str">
        <f t="shared" si="1"/>
        <v/>
      </c>
      <c r="O58" s="408"/>
    </row>
    <row r="59" spans="1:15" ht="27" customHeight="1">
      <c r="A59" s="478"/>
      <c r="B59" s="566"/>
      <c r="C59" s="482"/>
      <c r="D59" s="594"/>
      <c r="E59" s="594"/>
      <c r="F59" s="406"/>
      <c r="G59" s="406"/>
      <c r="H59" s="482"/>
      <c r="I59" s="482"/>
      <c r="J59" s="406"/>
      <c r="K59" s="406"/>
      <c r="L59" s="406"/>
      <c r="M59" s="463"/>
      <c r="N59" s="475" t="str">
        <f t="shared" si="1"/>
        <v/>
      </c>
      <c r="O59" s="408"/>
    </row>
    <row r="60" spans="1:15" ht="27" customHeight="1">
      <c r="A60" s="478"/>
      <c r="B60" s="566"/>
      <c r="C60" s="482"/>
      <c r="D60" s="594"/>
      <c r="E60" s="594"/>
      <c r="F60" s="406"/>
      <c r="G60" s="406"/>
      <c r="H60" s="482"/>
      <c r="I60" s="482"/>
      <c r="J60" s="406"/>
      <c r="K60" s="406"/>
      <c r="L60" s="406"/>
      <c r="M60" s="474"/>
      <c r="N60" s="475" t="str">
        <f t="shared" si="1"/>
        <v/>
      </c>
      <c r="O60" s="408"/>
    </row>
    <row r="61" spans="1:15" ht="27" customHeight="1">
      <c r="A61" s="478"/>
      <c r="B61" s="395"/>
      <c r="C61" s="482"/>
      <c r="D61" s="594"/>
      <c r="E61" s="594"/>
      <c r="F61" s="406"/>
      <c r="G61" s="406"/>
      <c r="H61" s="482"/>
      <c r="I61" s="482"/>
      <c r="J61" s="406"/>
      <c r="K61" s="406"/>
      <c r="L61" s="406"/>
      <c r="M61" s="474"/>
      <c r="N61" s="475" t="str">
        <f t="shared" si="1"/>
        <v/>
      </c>
      <c r="O61" s="408"/>
    </row>
    <row r="62" spans="1:15" ht="27" customHeight="1">
      <c r="A62" s="478"/>
      <c r="B62" s="395"/>
      <c r="C62" s="482"/>
      <c r="D62" s="594"/>
      <c r="E62" s="594"/>
      <c r="F62" s="406"/>
      <c r="G62" s="406"/>
      <c r="H62" s="482"/>
      <c r="I62" s="482"/>
      <c r="J62" s="406"/>
      <c r="K62" s="406"/>
      <c r="L62" s="406"/>
      <c r="M62" s="474"/>
      <c r="N62" s="475" t="str">
        <f t="shared" si="1"/>
        <v/>
      </c>
      <c r="O62" s="408"/>
    </row>
    <row r="63" spans="1:15" ht="27" customHeight="1">
      <c r="A63" s="478"/>
      <c r="B63" s="395"/>
      <c r="C63" s="482"/>
      <c r="D63" s="594"/>
      <c r="E63" s="594"/>
      <c r="F63" s="406"/>
      <c r="G63" s="406"/>
      <c r="H63" s="482"/>
      <c r="I63" s="482"/>
      <c r="J63" s="406"/>
      <c r="K63" s="406"/>
      <c r="L63" s="406"/>
      <c r="M63" s="474"/>
      <c r="N63" s="475" t="str">
        <f t="shared" si="1"/>
        <v/>
      </c>
      <c r="O63" s="456"/>
    </row>
    <row r="64" spans="1:15" ht="27" customHeight="1">
      <c r="A64" s="478"/>
      <c r="B64" s="566"/>
      <c r="C64" s="482"/>
      <c r="D64" s="594"/>
      <c r="E64" s="594"/>
      <c r="F64" s="406"/>
      <c r="G64" s="406"/>
      <c r="H64" s="482"/>
      <c r="I64" s="569"/>
      <c r="J64" s="406"/>
      <c r="K64" s="406"/>
      <c r="L64" s="406"/>
      <c r="M64" s="474"/>
      <c r="N64" s="475" t="str">
        <f t="shared" si="1"/>
        <v/>
      </c>
      <c r="O64" s="456"/>
    </row>
    <row r="65" spans="1:18" ht="27" customHeight="1">
      <c r="A65" s="478"/>
      <c r="B65" s="566"/>
      <c r="C65" s="482"/>
      <c r="D65" s="594"/>
      <c r="E65" s="594"/>
      <c r="F65" s="406"/>
      <c r="G65" s="406"/>
      <c r="H65" s="482"/>
      <c r="I65" s="482"/>
      <c r="J65" s="406"/>
      <c r="K65" s="406"/>
      <c r="L65" s="406"/>
      <c r="M65" s="474"/>
      <c r="N65" s="475" t="str">
        <f t="shared" si="1"/>
        <v/>
      </c>
      <c r="O65" s="456"/>
    </row>
    <row r="66" spans="1:18" ht="27" customHeight="1">
      <c r="A66" s="478"/>
      <c r="B66" s="566"/>
      <c r="C66" s="482"/>
      <c r="D66" s="594"/>
      <c r="E66" s="594"/>
      <c r="F66" s="406"/>
      <c r="G66" s="406"/>
      <c r="H66" s="482"/>
      <c r="I66" s="482"/>
      <c r="J66" s="406"/>
      <c r="K66" s="406"/>
      <c r="L66" s="406"/>
      <c r="M66" s="474"/>
      <c r="N66" s="475" t="str">
        <f t="shared" si="1"/>
        <v/>
      </c>
      <c r="O66" s="456"/>
    </row>
    <row r="67" spans="1:18" ht="27" customHeight="1">
      <c r="A67" s="478"/>
      <c r="B67" s="566"/>
      <c r="C67" s="482"/>
      <c r="D67" s="594"/>
      <c r="E67" s="594"/>
      <c r="F67" s="406"/>
      <c r="G67" s="406"/>
      <c r="H67" s="482"/>
      <c r="I67" s="569"/>
      <c r="J67" s="406"/>
      <c r="K67" s="406"/>
      <c r="L67" s="406"/>
      <c r="M67" s="474"/>
      <c r="N67" s="475" t="str">
        <f t="shared" si="1"/>
        <v/>
      </c>
      <c r="O67" s="409"/>
      <c r="P67" s="408"/>
      <c r="Q67" s="408"/>
      <c r="R67" s="408"/>
    </row>
    <row r="68" spans="1:18" ht="27" customHeight="1">
      <c r="A68" s="570"/>
      <c r="B68" s="571"/>
      <c r="C68" s="572"/>
      <c r="D68" s="595"/>
      <c r="E68" s="595"/>
      <c r="F68" s="478"/>
      <c r="G68" s="478"/>
      <c r="H68" s="478"/>
      <c r="I68" s="478"/>
      <c r="J68" s="478"/>
      <c r="K68" s="478"/>
      <c r="L68" s="478"/>
      <c r="M68" s="478"/>
      <c r="N68" s="475" t="str">
        <f>CONCATENATE(C68,H68)</f>
        <v/>
      </c>
      <c r="O68" s="409"/>
      <c r="P68" s="408"/>
      <c r="Q68" s="408"/>
      <c r="R68" s="408"/>
    </row>
    <row r="69" spans="1:18" ht="27" customHeight="1">
      <c r="A69" s="596"/>
      <c r="B69" s="597"/>
      <c r="C69" s="596"/>
      <c r="D69" s="596"/>
      <c r="E69" s="598"/>
      <c r="F69" s="596"/>
      <c r="G69" s="596"/>
      <c r="H69" s="596"/>
      <c r="I69" s="596"/>
      <c r="J69" s="596"/>
      <c r="K69" s="596"/>
      <c r="L69" s="596"/>
      <c r="M69" s="596"/>
      <c r="N69" s="475" t="str">
        <f t="shared" ref="N69:N132" si="2">CONCATENATE(C69,H69)</f>
        <v/>
      </c>
      <c r="O69" s="408"/>
    </row>
    <row r="70" spans="1:18" ht="27" customHeight="1">
      <c r="A70" s="596"/>
      <c r="B70" s="597"/>
      <c r="C70" s="596"/>
      <c r="D70" s="596"/>
      <c r="E70" s="596"/>
      <c r="F70" s="596"/>
      <c r="G70" s="596"/>
      <c r="H70" s="596"/>
      <c r="I70" s="596"/>
      <c r="J70" s="596"/>
      <c r="K70" s="596"/>
      <c r="L70" s="596"/>
      <c r="M70" s="596"/>
      <c r="N70" s="475" t="str">
        <f t="shared" si="2"/>
        <v/>
      </c>
      <c r="O70" s="408"/>
    </row>
    <row r="71" spans="1:18" ht="27" customHeight="1">
      <c r="A71" s="596"/>
      <c r="B71" s="597"/>
      <c r="C71" s="596"/>
      <c r="D71" s="596"/>
      <c r="E71" s="596"/>
      <c r="F71" s="596"/>
      <c r="G71" s="596"/>
      <c r="H71" s="596"/>
      <c r="I71" s="596"/>
      <c r="J71" s="596"/>
      <c r="K71" s="596"/>
      <c r="L71" s="596"/>
      <c r="M71" s="596"/>
      <c r="N71" s="475" t="str">
        <f t="shared" si="2"/>
        <v/>
      </c>
      <c r="O71" s="408"/>
    </row>
    <row r="72" spans="1:18" ht="27" customHeight="1">
      <c r="A72" s="596"/>
      <c r="B72" s="597"/>
      <c r="C72" s="596"/>
      <c r="D72" s="596"/>
      <c r="E72" s="596"/>
      <c r="F72" s="596"/>
      <c r="G72" s="596"/>
      <c r="H72" s="596"/>
      <c r="I72" s="596"/>
      <c r="J72" s="596"/>
      <c r="K72" s="596"/>
      <c r="L72" s="596"/>
      <c r="M72" s="596"/>
      <c r="N72" s="475" t="str">
        <f t="shared" si="2"/>
        <v/>
      </c>
      <c r="O72" s="408"/>
    </row>
    <row r="73" spans="1:18" ht="27" customHeight="1">
      <c r="A73" s="596"/>
      <c r="B73" s="597"/>
      <c r="C73" s="596"/>
      <c r="D73" s="596"/>
      <c r="E73" s="596"/>
      <c r="F73" s="596"/>
      <c r="G73" s="596"/>
      <c r="H73" s="596"/>
      <c r="I73" s="596"/>
      <c r="J73" s="596"/>
      <c r="K73" s="596"/>
      <c r="L73" s="596"/>
      <c r="M73" s="596"/>
      <c r="N73" s="475" t="str">
        <f t="shared" si="2"/>
        <v/>
      </c>
      <c r="O73" s="408"/>
    </row>
    <row r="74" spans="1:18" ht="27" customHeight="1">
      <c r="A74" s="596"/>
      <c r="B74" s="597"/>
      <c r="C74" s="596"/>
      <c r="D74" s="596"/>
      <c r="E74" s="596"/>
      <c r="F74" s="596"/>
      <c r="G74" s="596"/>
      <c r="H74" s="596"/>
      <c r="I74" s="596"/>
      <c r="J74" s="596"/>
      <c r="K74" s="596"/>
      <c r="L74" s="596"/>
      <c r="M74" s="596"/>
      <c r="N74" s="475" t="str">
        <f t="shared" si="2"/>
        <v/>
      </c>
      <c r="O74" s="408"/>
    </row>
    <row r="75" spans="1:18" ht="27" customHeight="1">
      <c r="A75" s="596"/>
      <c r="B75" s="597"/>
      <c r="C75" s="596"/>
      <c r="D75" s="596"/>
      <c r="E75" s="596"/>
      <c r="F75" s="596"/>
      <c r="G75" s="596"/>
      <c r="H75" s="596"/>
      <c r="I75" s="596"/>
      <c r="J75" s="596"/>
      <c r="K75" s="596"/>
      <c r="L75" s="596"/>
      <c r="M75" s="596"/>
      <c r="N75" s="475" t="str">
        <f t="shared" si="2"/>
        <v/>
      </c>
      <c r="O75" s="408"/>
    </row>
    <row r="76" spans="1:18" ht="27" customHeight="1">
      <c r="A76" s="596"/>
      <c r="B76" s="597"/>
      <c r="C76" s="596"/>
      <c r="D76" s="596"/>
      <c r="E76" s="596"/>
      <c r="F76" s="596"/>
      <c r="G76" s="596"/>
      <c r="H76" s="596"/>
      <c r="I76" s="596"/>
      <c r="J76" s="596"/>
      <c r="K76" s="596"/>
      <c r="L76" s="596"/>
      <c r="M76" s="596"/>
      <c r="N76" s="475" t="str">
        <f t="shared" si="2"/>
        <v/>
      </c>
      <c r="O76" s="408"/>
    </row>
    <row r="77" spans="1:18" ht="27" customHeight="1">
      <c r="A77" s="596"/>
      <c r="B77" s="597"/>
      <c r="C77" s="596"/>
      <c r="D77" s="596"/>
      <c r="E77" s="596"/>
      <c r="F77" s="596"/>
      <c r="G77" s="596"/>
      <c r="H77" s="596"/>
      <c r="I77" s="596"/>
      <c r="J77" s="596"/>
      <c r="K77" s="596"/>
      <c r="L77" s="596"/>
      <c r="M77" s="596"/>
      <c r="N77" s="475" t="str">
        <f t="shared" si="2"/>
        <v/>
      </c>
      <c r="O77" s="456"/>
    </row>
    <row r="78" spans="1:18" ht="27" customHeight="1">
      <c r="A78" s="596"/>
      <c r="B78" s="597"/>
      <c r="C78" s="596"/>
      <c r="D78" s="596"/>
      <c r="E78" s="596"/>
      <c r="F78" s="596"/>
      <c r="G78" s="596"/>
      <c r="H78" s="596"/>
      <c r="I78" s="596"/>
      <c r="J78" s="596"/>
      <c r="K78" s="596"/>
      <c r="L78" s="596"/>
      <c r="M78" s="596"/>
      <c r="N78" s="475" t="str">
        <f t="shared" si="2"/>
        <v/>
      </c>
      <c r="O78" s="456"/>
    </row>
    <row r="79" spans="1:18" ht="27" customHeight="1">
      <c r="A79" s="596"/>
      <c r="B79" s="597"/>
      <c r="C79" s="596"/>
      <c r="D79" s="596"/>
      <c r="E79" s="596"/>
      <c r="F79" s="596"/>
      <c r="G79" s="596"/>
      <c r="H79" s="596"/>
      <c r="I79" s="596"/>
      <c r="J79" s="596"/>
      <c r="K79" s="596"/>
      <c r="L79" s="596"/>
      <c r="M79" s="596"/>
      <c r="N79" s="475" t="str">
        <f t="shared" si="2"/>
        <v/>
      </c>
      <c r="O79" s="456"/>
    </row>
    <row r="80" spans="1:18" ht="27" customHeight="1">
      <c r="A80" s="596"/>
      <c r="B80" s="597"/>
      <c r="C80" s="596"/>
      <c r="D80" s="596"/>
      <c r="E80" s="596"/>
      <c r="F80" s="596"/>
      <c r="G80" s="596"/>
      <c r="H80" s="596"/>
      <c r="I80" s="596"/>
      <c r="J80" s="596"/>
      <c r="K80" s="596"/>
      <c r="L80" s="596"/>
      <c r="M80" s="596"/>
      <c r="N80" s="475" t="str">
        <f t="shared" si="2"/>
        <v/>
      </c>
      <c r="O80" s="456"/>
    </row>
    <row r="81" spans="1:18" ht="27" customHeight="1">
      <c r="A81" s="596"/>
      <c r="B81" s="597"/>
      <c r="C81" s="596"/>
      <c r="D81" s="596"/>
      <c r="E81" s="596"/>
      <c r="F81" s="596"/>
      <c r="G81" s="596"/>
      <c r="H81" s="596"/>
      <c r="I81" s="596"/>
      <c r="J81" s="596"/>
      <c r="K81" s="596"/>
      <c r="L81" s="596"/>
      <c r="M81" s="596"/>
      <c r="N81" s="475" t="str">
        <f t="shared" si="2"/>
        <v/>
      </c>
      <c r="O81" s="409"/>
      <c r="P81" s="408"/>
      <c r="Q81" s="408"/>
      <c r="R81" s="408"/>
    </row>
    <row r="82" spans="1:18" ht="27" customHeight="1">
      <c r="A82" s="596"/>
      <c r="B82" s="597"/>
      <c r="C82" s="596"/>
      <c r="D82" s="596"/>
      <c r="E82" s="596"/>
      <c r="F82" s="596"/>
      <c r="G82" s="596"/>
      <c r="H82" s="596"/>
      <c r="I82" s="596"/>
      <c r="J82" s="596"/>
      <c r="K82" s="596"/>
      <c r="L82" s="596"/>
      <c r="M82" s="596"/>
      <c r="N82" s="475" t="str">
        <f t="shared" si="2"/>
        <v/>
      </c>
      <c r="O82" s="409"/>
      <c r="P82" s="408"/>
      <c r="Q82" s="408"/>
      <c r="R82" s="408"/>
    </row>
    <row r="83" spans="1:18" ht="27" customHeight="1">
      <c r="A83" s="596"/>
      <c r="B83" s="597"/>
      <c r="C83" s="596"/>
      <c r="D83" s="596"/>
      <c r="E83" s="596"/>
      <c r="F83" s="596"/>
      <c r="G83" s="596"/>
      <c r="H83" s="596"/>
      <c r="I83" s="596"/>
      <c r="J83" s="596"/>
      <c r="K83" s="596"/>
      <c r="L83" s="596"/>
      <c r="M83" s="596"/>
      <c r="N83" s="475" t="str">
        <f t="shared" si="2"/>
        <v/>
      </c>
      <c r="O83" s="408"/>
    </row>
    <row r="84" spans="1:18" ht="27" customHeight="1">
      <c r="A84" s="596"/>
      <c r="B84" s="597"/>
      <c r="C84" s="596"/>
      <c r="D84" s="596"/>
      <c r="E84" s="596"/>
      <c r="F84" s="596"/>
      <c r="G84" s="596"/>
      <c r="H84" s="596"/>
      <c r="I84" s="596"/>
      <c r="J84" s="596"/>
      <c r="K84" s="596"/>
      <c r="L84" s="596"/>
      <c r="M84" s="596"/>
      <c r="N84" s="475" t="str">
        <f t="shared" si="2"/>
        <v/>
      </c>
      <c r="O84" s="408"/>
    </row>
    <row r="85" spans="1:18" ht="27" customHeight="1">
      <c r="A85" s="596"/>
      <c r="B85" s="597"/>
      <c r="C85" s="596"/>
      <c r="D85" s="596"/>
      <c r="E85" s="596"/>
      <c r="F85" s="596"/>
      <c r="G85" s="596"/>
      <c r="H85" s="596"/>
      <c r="I85" s="596"/>
      <c r="J85" s="596"/>
      <c r="K85" s="596"/>
      <c r="L85" s="596"/>
      <c r="M85" s="596"/>
      <c r="N85" s="475" t="str">
        <f t="shared" si="2"/>
        <v/>
      </c>
      <c r="O85" s="408"/>
    </row>
    <row r="86" spans="1:18" ht="27" customHeight="1">
      <c r="A86" s="596"/>
      <c r="B86" s="597"/>
      <c r="C86" s="596"/>
      <c r="D86" s="596"/>
      <c r="E86" s="596"/>
      <c r="F86" s="596"/>
      <c r="G86" s="596"/>
      <c r="H86" s="596"/>
      <c r="I86" s="596"/>
      <c r="J86" s="596"/>
      <c r="K86" s="596"/>
      <c r="L86" s="596"/>
      <c r="M86" s="596"/>
      <c r="N86" s="475" t="str">
        <f t="shared" si="2"/>
        <v/>
      </c>
      <c r="O86" s="408"/>
    </row>
    <row r="87" spans="1:18" ht="27" customHeight="1">
      <c r="A87" s="596"/>
      <c r="B87" s="597"/>
      <c r="C87" s="596"/>
      <c r="D87" s="596"/>
      <c r="E87" s="596"/>
      <c r="F87" s="596"/>
      <c r="G87" s="596"/>
      <c r="H87" s="596"/>
      <c r="I87" s="596"/>
      <c r="J87" s="596"/>
      <c r="K87" s="596"/>
      <c r="L87" s="596"/>
      <c r="M87" s="596"/>
      <c r="N87" s="475" t="str">
        <f t="shared" si="2"/>
        <v/>
      </c>
      <c r="O87" s="408"/>
    </row>
    <row r="88" spans="1:18" ht="27" customHeight="1">
      <c r="A88" s="596"/>
      <c r="B88" s="597"/>
      <c r="C88" s="596"/>
      <c r="D88" s="596"/>
      <c r="E88" s="596"/>
      <c r="F88" s="596"/>
      <c r="G88" s="596"/>
      <c r="H88" s="596"/>
      <c r="I88" s="596"/>
      <c r="J88" s="596"/>
      <c r="K88" s="596"/>
      <c r="L88" s="596"/>
      <c r="M88" s="596"/>
      <c r="N88" s="475" t="str">
        <f t="shared" si="2"/>
        <v/>
      </c>
      <c r="O88" s="408"/>
    </row>
    <row r="89" spans="1:18" ht="27" customHeight="1">
      <c r="A89" s="570"/>
      <c r="B89" s="571"/>
      <c r="C89" s="572"/>
      <c r="D89" s="595"/>
      <c r="E89" s="595"/>
      <c r="F89" s="478"/>
      <c r="G89" s="478"/>
      <c r="H89" s="478"/>
      <c r="I89" s="478"/>
      <c r="J89" s="478"/>
      <c r="K89" s="478"/>
      <c r="L89" s="478"/>
      <c r="M89" s="478"/>
      <c r="N89" s="475" t="str">
        <f t="shared" si="2"/>
        <v/>
      </c>
      <c r="O89" s="408"/>
    </row>
    <row r="90" spans="1:18" ht="27" customHeight="1">
      <c r="A90" s="596"/>
      <c r="B90" s="597"/>
      <c r="C90" s="596"/>
      <c r="D90" s="596"/>
      <c r="E90" s="596"/>
      <c r="F90" s="596"/>
      <c r="G90" s="596"/>
      <c r="H90" s="596"/>
      <c r="I90" s="596"/>
      <c r="J90" s="596"/>
      <c r="K90" s="596"/>
      <c r="L90" s="596"/>
      <c r="M90" s="596"/>
      <c r="N90" s="475" t="str">
        <f t="shared" si="2"/>
        <v/>
      </c>
      <c r="O90" s="408"/>
    </row>
    <row r="91" spans="1:18" ht="27" customHeight="1">
      <c r="A91" s="596"/>
      <c r="B91" s="597"/>
      <c r="C91" s="596"/>
      <c r="D91" s="596"/>
      <c r="E91" s="596"/>
      <c r="F91" s="596"/>
      <c r="G91" s="596"/>
      <c r="H91" s="596"/>
      <c r="I91" s="596"/>
      <c r="J91" s="596"/>
      <c r="K91" s="596"/>
      <c r="L91" s="596"/>
      <c r="M91" s="596"/>
      <c r="N91" s="475" t="str">
        <f t="shared" si="2"/>
        <v/>
      </c>
      <c r="O91" s="408"/>
    </row>
    <row r="92" spans="1:18" ht="27" customHeight="1">
      <c r="A92" s="596"/>
      <c r="B92" s="597"/>
      <c r="C92" s="596"/>
      <c r="D92" s="596"/>
      <c r="E92" s="596"/>
      <c r="F92" s="596"/>
      <c r="G92" s="596"/>
      <c r="H92" s="596"/>
      <c r="I92" s="596"/>
      <c r="J92" s="596"/>
      <c r="K92" s="596"/>
      <c r="L92" s="596"/>
      <c r="M92" s="596"/>
      <c r="N92" s="475" t="str">
        <f t="shared" si="2"/>
        <v/>
      </c>
      <c r="O92" s="408"/>
    </row>
    <row r="93" spans="1:18" ht="27" customHeight="1">
      <c r="A93" s="596"/>
      <c r="B93" s="597"/>
      <c r="C93" s="596"/>
      <c r="D93" s="596"/>
      <c r="E93" s="596"/>
      <c r="F93" s="596"/>
      <c r="G93" s="596"/>
      <c r="H93" s="596"/>
      <c r="I93" s="596"/>
      <c r="J93" s="596"/>
      <c r="K93" s="596"/>
      <c r="L93" s="596"/>
      <c r="M93" s="596"/>
      <c r="N93" s="475" t="str">
        <f t="shared" si="2"/>
        <v/>
      </c>
      <c r="O93" s="408"/>
    </row>
    <row r="94" spans="1:18" ht="27" customHeight="1">
      <c r="A94" s="596"/>
      <c r="B94" s="597"/>
      <c r="C94" s="596"/>
      <c r="D94" s="596"/>
      <c r="E94" s="596"/>
      <c r="F94" s="596"/>
      <c r="G94" s="596"/>
      <c r="H94" s="596"/>
      <c r="I94" s="596"/>
      <c r="J94" s="596"/>
      <c r="K94" s="596"/>
      <c r="L94" s="596"/>
      <c r="M94" s="596"/>
      <c r="N94" s="475" t="str">
        <f t="shared" si="2"/>
        <v/>
      </c>
      <c r="O94" s="408"/>
    </row>
    <row r="95" spans="1:18" ht="27" customHeight="1">
      <c r="A95" s="596"/>
      <c r="B95" s="597"/>
      <c r="C95" s="596"/>
      <c r="D95" s="596"/>
      <c r="E95" s="596"/>
      <c r="F95" s="596"/>
      <c r="G95" s="596"/>
      <c r="H95" s="596"/>
      <c r="I95" s="596"/>
      <c r="J95" s="596"/>
      <c r="K95" s="596"/>
      <c r="L95" s="596"/>
      <c r="M95" s="596"/>
      <c r="N95" s="475" t="str">
        <f t="shared" si="2"/>
        <v/>
      </c>
      <c r="O95" s="408"/>
    </row>
    <row r="96" spans="1:18" ht="27" customHeight="1">
      <c r="A96" s="596"/>
      <c r="B96" s="597"/>
      <c r="C96" s="596"/>
      <c r="D96" s="596"/>
      <c r="E96" s="596"/>
      <c r="F96" s="596"/>
      <c r="G96" s="596"/>
      <c r="H96" s="596"/>
      <c r="I96" s="596"/>
      <c r="J96" s="596"/>
      <c r="K96" s="596"/>
      <c r="L96" s="596"/>
      <c r="M96" s="596"/>
      <c r="N96" s="475" t="str">
        <f t="shared" si="2"/>
        <v/>
      </c>
      <c r="O96" s="408"/>
    </row>
    <row r="97" spans="1:18" ht="27" customHeight="1">
      <c r="A97" s="596"/>
      <c r="B97" s="597"/>
      <c r="C97" s="596"/>
      <c r="D97" s="596"/>
      <c r="E97" s="596"/>
      <c r="F97" s="596"/>
      <c r="G97" s="596"/>
      <c r="H97" s="596"/>
      <c r="I97" s="596"/>
      <c r="J97" s="596"/>
      <c r="K97" s="596"/>
      <c r="L97" s="596"/>
      <c r="M97" s="596"/>
      <c r="N97" s="475" t="str">
        <f t="shared" si="2"/>
        <v/>
      </c>
      <c r="O97" s="408"/>
    </row>
    <row r="98" spans="1:18" ht="27" customHeight="1">
      <c r="A98" s="596"/>
      <c r="B98" s="597"/>
      <c r="C98" s="596"/>
      <c r="D98" s="596"/>
      <c r="E98" s="596"/>
      <c r="F98" s="596"/>
      <c r="G98" s="596"/>
      <c r="H98" s="596"/>
      <c r="I98" s="596"/>
      <c r="J98" s="596"/>
      <c r="K98" s="596"/>
      <c r="L98" s="596"/>
      <c r="M98" s="596"/>
      <c r="N98" s="475" t="str">
        <f t="shared" si="2"/>
        <v/>
      </c>
      <c r="O98" s="456"/>
    </row>
    <row r="99" spans="1:18" ht="27" customHeight="1">
      <c r="A99" s="596"/>
      <c r="B99" s="597"/>
      <c r="C99" s="596"/>
      <c r="D99" s="596"/>
      <c r="E99" s="596"/>
      <c r="F99" s="596"/>
      <c r="G99" s="596"/>
      <c r="H99" s="596"/>
      <c r="I99" s="596"/>
      <c r="J99" s="596"/>
      <c r="K99" s="596"/>
      <c r="L99" s="596"/>
      <c r="M99" s="596"/>
      <c r="N99" s="475" t="str">
        <f t="shared" si="2"/>
        <v/>
      </c>
      <c r="O99" s="456"/>
    </row>
    <row r="100" spans="1:18" ht="27" customHeight="1">
      <c r="A100" s="596"/>
      <c r="B100" s="597"/>
      <c r="C100" s="596"/>
      <c r="D100" s="596"/>
      <c r="E100" s="596"/>
      <c r="F100" s="596"/>
      <c r="G100" s="596"/>
      <c r="H100" s="596"/>
      <c r="I100" s="596"/>
      <c r="J100" s="596"/>
      <c r="K100" s="596"/>
      <c r="L100" s="596"/>
      <c r="M100" s="596"/>
      <c r="N100" s="475" t="str">
        <f t="shared" si="2"/>
        <v/>
      </c>
      <c r="O100" s="456"/>
    </row>
    <row r="101" spans="1:18" ht="27" customHeight="1">
      <c r="A101" s="596"/>
      <c r="B101" s="597"/>
      <c r="C101" s="596"/>
      <c r="D101" s="596"/>
      <c r="E101" s="596"/>
      <c r="F101" s="596"/>
      <c r="G101" s="596"/>
      <c r="H101" s="596"/>
      <c r="I101" s="596"/>
      <c r="J101" s="596"/>
      <c r="K101" s="596"/>
      <c r="L101" s="596"/>
      <c r="M101" s="596"/>
      <c r="N101" s="475" t="str">
        <f t="shared" si="2"/>
        <v/>
      </c>
      <c r="O101" s="456"/>
    </row>
    <row r="102" spans="1:18" ht="27" customHeight="1">
      <c r="A102" s="596"/>
      <c r="B102" s="597"/>
      <c r="C102" s="596"/>
      <c r="D102" s="596"/>
      <c r="E102" s="596"/>
      <c r="F102" s="596"/>
      <c r="G102" s="596"/>
      <c r="H102" s="596"/>
      <c r="I102" s="596"/>
      <c r="J102" s="596"/>
      <c r="K102" s="596"/>
      <c r="L102" s="596"/>
      <c r="M102" s="596"/>
      <c r="N102" s="475" t="str">
        <f t="shared" si="2"/>
        <v/>
      </c>
      <c r="O102" s="409"/>
      <c r="P102" s="408"/>
      <c r="Q102" s="408"/>
      <c r="R102" s="408"/>
    </row>
    <row r="103" spans="1:18" ht="27" customHeight="1">
      <c r="A103" s="596"/>
      <c r="B103" s="597"/>
      <c r="C103" s="596"/>
      <c r="D103" s="596"/>
      <c r="E103" s="596"/>
      <c r="F103" s="596"/>
      <c r="G103" s="596"/>
      <c r="H103" s="596"/>
      <c r="I103" s="596"/>
      <c r="J103" s="596"/>
      <c r="K103" s="596"/>
      <c r="L103" s="596"/>
      <c r="M103" s="596"/>
      <c r="N103" s="475" t="str">
        <f t="shared" si="2"/>
        <v/>
      </c>
      <c r="O103" s="409"/>
      <c r="P103" s="408"/>
      <c r="Q103" s="408"/>
      <c r="R103" s="408"/>
    </row>
    <row r="104" spans="1:18" ht="27" customHeight="1">
      <c r="A104" s="596"/>
      <c r="B104" s="597"/>
      <c r="C104" s="596"/>
      <c r="D104" s="596"/>
      <c r="E104" s="596"/>
      <c r="F104" s="596"/>
      <c r="G104" s="596"/>
      <c r="H104" s="596"/>
      <c r="I104" s="596"/>
      <c r="J104" s="596"/>
      <c r="K104" s="596"/>
      <c r="L104" s="596"/>
      <c r="M104" s="596"/>
      <c r="N104" s="475" t="str">
        <f t="shared" si="2"/>
        <v/>
      </c>
      <c r="O104" s="408"/>
    </row>
    <row r="105" spans="1:18" ht="27" customHeight="1">
      <c r="A105" s="596"/>
      <c r="B105" s="597"/>
      <c r="C105" s="596"/>
      <c r="D105" s="596"/>
      <c r="E105" s="596"/>
      <c r="F105" s="596"/>
      <c r="G105" s="596"/>
      <c r="H105" s="596"/>
      <c r="I105" s="596"/>
      <c r="J105" s="596"/>
      <c r="K105" s="596"/>
      <c r="L105" s="596"/>
      <c r="M105" s="596"/>
      <c r="N105" s="475" t="str">
        <f t="shared" si="2"/>
        <v/>
      </c>
      <c r="O105" s="408"/>
    </row>
    <row r="106" spans="1:18" ht="27" customHeight="1">
      <c r="A106" s="596"/>
      <c r="B106" s="597"/>
      <c r="C106" s="596"/>
      <c r="D106" s="596"/>
      <c r="E106" s="596"/>
      <c r="F106" s="596"/>
      <c r="G106" s="596"/>
      <c r="H106" s="596"/>
      <c r="I106" s="596"/>
      <c r="J106" s="596"/>
      <c r="K106" s="596"/>
      <c r="L106" s="596"/>
      <c r="M106" s="596"/>
      <c r="N106" s="475" t="str">
        <f t="shared" si="2"/>
        <v/>
      </c>
      <c r="O106" s="408"/>
    </row>
    <row r="107" spans="1:18" ht="27" customHeight="1">
      <c r="A107" s="596"/>
      <c r="B107" s="597"/>
      <c r="C107" s="596"/>
      <c r="D107" s="596"/>
      <c r="E107" s="596"/>
      <c r="F107" s="596"/>
      <c r="G107" s="596"/>
      <c r="H107" s="596"/>
      <c r="I107" s="596"/>
      <c r="J107" s="596"/>
      <c r="K107" s="596"/>
      <c r="L107" s="596"/>
      <c r="M107" s="596"/>
      <c r="N107" s="475" t="str">
        <f t="shared" si="2"/>
        <v/>
      </c>
      <c r="O107" s="408"/>
    </row>
    <row r="108" spans="1:18" ht="27" customHeight="1">
      <c r="A108" s="596"/>
      <c r="B108" s="597"/>
      <c r="C108" s="596"/>
      <c r="D108" s="596"/>
      <c r="E108" s="596"/>
      <c r="F108" s="596"/>
      <c r="G108" s="596"/>
      <c r="H108" s="596"/>
      <c r="I108" s="596"/>
      <c r="J108" s="596"/>
      <c r="K108" s="596"/>
      <c r="L108" s="596"/>
      <c r="M108" s="596"/>
      <c r="N108" s="475" t="str">
        <f t="shared" si="2"/>
        <v/>
      </c>
      <c r="O108" s="408"/>
    </row>
    <row r="109" spans="1:18" ht="27" customHeight="1">
      <c r="A109" s="596"/>
      <c r="B109" s="597"/>
      <c r="C109" s="596"/>
      <c r="D109" s="596"/>
      <c r="E109" s="596"/>
      <c r="F109" s="596"/>
      <c r="G109" s="596"/>
      <c r="H109" s="596"/>
      <c r="I109" s="596"/>
      <c r="J109" s="596"/>
      <c r="K109" s="596"/>
      <c r="L109" s="596"/>
      <c r="M109" s="596"/>
      <c r="N109" s="475" t="str">
        <f t="shared" si="2"/>
        <v/>
      </c>
      <c r="O109" s="408"/>
    </row>
    <row r="110" spans="1:18" ht="27" customHeight="1">
      <c r="A110" s="570"/>
      <c r="B110" s="571"/>
      <c r="C110" s="572"/>
      <c r="D110" s="595"/>
      <c r="E110" s="595"/>
      <c r="F110" s="478"/>
      <c r="G110" s="478"/>
      <c r="H110" s="478"/>
      <c r="I110" s="478"/>
      <c r="J110" s="478"/>
      <c r="K110" s="478"/>
      <c r="L110" s="478"/>
      <c r="M110" s="478"/>
      <c r="N110" s="475" t="str">
        <f t="shared" si="2"/>
        <v/>
      </c>
      <c r="O110" s="408"/>
    </row>
    <row r="111" spans="1:18" ht="27" customHeight="1">
      <c r="A111" s="596"/>
      <c r="B111" s="597"/>
      <c r="C111" s="596"/>
      <c r="D111" s="596"/>
      <c r="E111" s="596"/>
      <c r="F111" s="596"/>
      <c r="G111" s="596"/>
      <c r="H111" s="596"/>
      <c r="I111" s="596"/>
      <c r="J111" s="596"/>
      <c r="K111" s="596"/>
      <c r="L111" s="596"/>
      <c r="M111" s="596"/>
      <c r="N111" s="475" t="str">
        <f t="shared" si="2"/>
        <v/>
      </c>
      <c r="O111" s="408"/>
    </row>
    <row r="112" spans="1:18" ht="27" customHeight="1">
      <c r="A112" s="596"/>
      <c r="B112" s="597"/>
      <c r="C112" s="596"/>
      <c r="D112" s="596"/>
      <c r="E112" s="596"/>
      <c r="F112" s="596"/>
      <c r="G112" s="596"/>
      <c r="H112" s="596"/>
      <c r="I112" s="596"/>
      <c r="J112" s="596"/>
      <c r="K112" s="596"/>
      <c r="L112" s="596"/>
      <c r="M112" s="596"/>
      <c r="N112" s="475" t="str">
        <f t="shared" si="2"/>
        <v/>
      </c>
      <c r="O112" s="408"/>
    </row>
    <row r="113" spans="1:18" ht="27" customHeight="1">
      <c r="A113" s="596"/>
      <c r="B113" s="597"/>
      <c r="C113" s="596"/>
      <c r="D113" s="596"/>
      <c r="E113" s="596"/>
      <c r="F113" s="596"/>
      <c r="G113" s="596"/>
      <c r="H113" s="596"/>
      <c r="I113" s="596"/>
      <c r="J113" s="596"/>
      <c r="K113" s="596"/>
      <c r="L113" s="596"/>
      <c r="M113" s="596"/>
      <c r="N113" s="475" t="str">
        <f t="shared" si="2"/>
        <v/>
      </c>
      <c r="O113" s="408"/>
    </row>
    <row r="114" spans="1:18" ht="27" customHeight="1">
      <c r="A114" s="596"/>
      <c r="B114" s="597"/>
      <c r="C114" s="596"/>
      <c r="D114" s="596"/>
      <c r="E114" s="596"/>
      <c r="F114" s="596"/>
      <c r="G114" s="596"/>
      <c r="H114" s="596"/>
      <c r="I114" s="596"/>
      <c r="J114" s="596"/>
      <c r="K114" s="596"/>
      <c r="L114" s="596"/>
      <c r="M114" s="596"/>
      <c r="N114" s="475" t="str">
        <f t="shared" si="2"/>
        <v/>
      </c>
      <c r="O114" s="408"/>
    </row>
    <row r="115" spans="1:18" ht="27" customHeight="1">
      <c r="A115" s="596"/>
      <c r="B115" s="597"/>
      <c r="C115" s="596"/>
      <c r="D115" s="596"/>
      <c r="E115" s="596"/>
      <c r="F115" s="596"/>
      <c r="G115" s="596"/>
      <c r="H115" s="596"/>
      <c r="I115" s="596"/>
      <c r="J115" s="596"/>
      <c r="K115" s="596"/>
      <c r="L115" s="596"/>
      <c r="M115" s="596"/>
      <c r="N115" s="475" t="str">
        <f t="shared" si="2"/>
        <v/>
      </c>
      <c r="O115" s="408"/>
    </row>
    <row r="116" spans="1:18" ht="27" customHeight="1">
      <c r="A116" s="596"/>
      <c r="B116" s="597"/>
      <c r="C116" s="596"/>
      <c r="D116" s="596"/>
      <c r="E116" s="596"/>
      <c r="F116" s="596"/>
      <c r="G116" s="596"/>
      <c r="H116" s="596"/>
      <c r="I116" s="596"/>
      <c r="J116" s="596"/>
      <c r="K116" s="596"/>
      <c r="L116" s="596"/>
      <c r="M116" s="596"/>
      <c r="N116" s="475" t="str">
        <f t="shared" si="2"/>
        <v/>
      </c>
      <c r="O116" s="408"/>
    </row>
    <row r="117" spans="1:18" ht="27" customHeight="1">
      <c r="A117" s="596"/>
      <c r="B117" s="597"/>
      <c r="C117" s="596"/>
      <c r="D117" s="596"/>
      <c r="E117" s="596"/>
      <c r="F117" s="596"/>
      <c r="G117" s="596"/>
      <c r="H117" s="596"/>
      <c r="I117" s="596"/>
      <c r="J117" s="596"/>
      <c r="K117" s="596"/>
      <c r="L117" s="596"/>
      <c r="M117" s="596"/>
      <c r="N117" s="475" t="str">
        <f t="shared" si="2"/>
        <v/>
      </c>
      <c r="O117" s="408"/>
    </row>
    <row r="118" spans="1:18" ht="27" customHeight="1">
      <c r="A118" s="596"/>
      <c r="B118" s="597"/>
      <c r="C118" s="596"/>
      <c r="D118" s="596"/>
      <c r="E118" s="596"/>
      <c r="F118" s="596"/>
      <c r="G118" s="596"/>
      <c r="H118" s="596"/>
      <c r="I118" s="596"/>
      <c r="J118" s="596"/>
      <c r="K118" s="596"/>
      <c r="L118" s="596"/>
      <c r="M118" s="596"/>
      <c r="N118" s="475" t="str">
        <f t="shared" si="2"/>
        <v/>
      </c>
      <c r="O118" s="408"/>
    </row>
    <row r="119" spans="1:18" ht="27" customHeight="1">
      <c r="A119" s="596"/>
      <c r="B119" s="597"/>
      <c r="C119" s="596"/>
      <c r="D119" s="596"/>
      <c r="E119" s="596"/>
      <c r="F119" s="596"/>
      <c r="G119" s="596"/>
      <c r="H119" s="596"/>
      <c r="I119" s="596"/>
      <c r="J119" s="596"/>
      <c r="K119" s="596"/>
      <c r="L119" s="596"/>
      <c r="M119" s="596"/>
      <c r="N119" s="475" t="str">
        <f t="shared" si="2"/>
        <v/>
      </c>
      <c r="O119" s="456"/>
    </row>
    <row r="120" spans="1:18" ht="27" customHeight="1">
      <c r="A120" s="596"/>
      <c r="B120" s="597"/>
      <c r="C120" s="596"/>
      <c r="D120" s="596"/>
      <c r="E120" s="596"/>
      <c r="F120" s="596"/>
      <c r="G120" s="596"/>
      <c r="H120" s="596"/>
      <c r="I120" s="596"/>
      <c r="J120" s="596"/>
      <c r="K120" s="596"/>
      <c r="L120" s="596"/>
      <c r="M120" s="596"/>
      <c r="N120" s="475" t="str">
        <f t="shared" si="2"/>
        <v/>
      </c>
      <c r="O120" s="456"/>
    </row>
    <row r="121" spans="1:18" ht="27" customHeight="1">
      <c r="A121" s="596"/>
      <c r="B121" s="597"/>
      <c r="C121" s="596"/>
      <c r="D121" s="596"/>
      <c r="E121" s="596"/>
      <c r="F121" s="596"/>
      <c r="G121" s="596"/>
      <c r="H121" s="596"/>
      <c r="I121" s="596"/>
      <c r="J121" s="596"/>
      <c r="K121" s="596"/>
      <c r="L121" s="596"/>
      <c r="M121" s="596"/>
      <c r="N121" s="475" t="str">
        <f t="shared" si="2"/>
        <v/>
      </c>
      <c r="O121" s="456"/>
    </row>
    <row r="122" spans="1:18" ht="27" customHeight="1">
      <c r="A122" s="596"/>
      <c r="B122" s="597"/>
      <c r="C122" s="596"/>
      <c r="D122" s="596"/>
      <c r="E122" s="596"/>
      <c r="F122" s="596"/>
      <c r="G122" s="596"/>
      <c r="H122" s="596"/>
      <c r="I122" s="596"/>
      <c r="J122" s="596"/>
      <c r="K122" s="596"/>
      <c r="L122" s="596"/>
      <c r="M122" s="596"/>
      <c r="N122" s="475" t="str">
        <f t="shared" si="2"/>
        <v/>
      </c>
      <c r="O122" s="456"/>
    </row>
    <row r="123" spans="1:18" ht="27" customHeight="1">
      <c r="A123" s="596"/>
      <c r="B123" s="597"/>
      <c r="C123" s="596"/>
      <c r="D123" s="596"/>
      <c r="E123" s="596"/>
      <c r="F123" s="596"/>
      <c r="G123" s="596"/>
      <c r="H123" s="596"/>
      <c r="I123" s="596"/>
      <c r="J123" s="596"/>
      <c r="K123" s="596"/>
      <c r="L123" s="596"/>
      <c r="M123" s="596"/>
      <c r="N123" s="475" t="str">
        <f t="shared" si="2"/>
        <v/>
      </c>
      <c r="O123" s="409"/>
      <c r="P123" s="408"/>
      <c r="Q123" s="408"/>
      <c r="R123" s="408"/>
    </row>
    <row r="124" spans="1:18" ht="27" customHeight="1">
      <c r="A124" s="596"/>
      <c r="B124" s="597"/>
      <c r="C124" s="596"/>
      <c r="D124" s="596"/>
      <c r="E124" s="596"/>
      <c r="F124" s="596"/>
      <c r="G124" s="596"/>
      <c r="H124" s="596"/>
      <c r="I124" s="596"/>
      <c r="J124" s="596"/>
      <c r="K124" s="596"/>
      <c r="L124" s="596"/>
      <c r="M124" s="596"/>
      <c r="N124" s="475" t="str">
        <f t="shared" si="2"/>
        <v/>
      </c>
      <c r="O124" s="409"/>
      <c r="P124" s="408"/>
      <c r="Q124" s="408"/>
      <c r="R124" s="408"/>
    </row>
    <row r="125" spans="1:18" ht="27" customHeight="1">
      <c r="A125" s="596"/>
      <c r="B125" s="597"/>
      <c r="C125" s="596"/>
      <c r="D125" s="596"/>
      <c r="E125" s="596"/>
      <c r="F125" s="596"/>
      <c r="G125" s="596"/>
      <c r="H125" s="596"/>
      <c r="I125" s="596"/>
      <c r="J125" s="596"/>
      <c r="K125" s="596"/>
      <c r="L125" s="596"/>
      <c r="M125" s="596"/>
      <c r="N125" s="475" t="str">
        <f t="shared" si="2"/>
        <v/>
      </c>
      <c r="O125" s="408"/>
    </row>
    <row r="126" spans="1:18" ht="27" customHeight="1">
      <c r="A126" s="596"/>
      <c r="B126" s="597"/>
      <c r="C126" s="596"/>
      <c r="D126" s="596"/>
      <c r="E126" s="596"/>
      <c r="F126" s="596"/>
      <c r="G126" s="596"/>
      <c r="H126" s="596"/>
      <c r="I126" s="596"/>
      <c r="J126" s="596"/>
      <c r="K126" s="596"/>
      <c r="L126" s="596"/>
      <c r="M126" s="596"/>
      <c r="N126" s="475" t="str">
        <f t="shared" si="2"/>
        <v/>
      </c>
      <c r="O126" s="408"/>
    </row>
    <row r="127" spans="1:18" ht="27" customHeight="1">
      <c r="A127" s="596"/>
      <c r="B127" s="597"/>
      <c r="C127" s="596"/>
      <c r="D127" s="596"/>
      <c r="E127" s="596"/>
      <c r="F127" s="596"/>
      <c r="G127" s="596"/>
      <c r="H127" s="596"/>
      <c r="I127" s="596"/>
      <c r="J127" s="596"/>
      <c r="K127" s="596"/>
      <c r="L127" s="596"/>
      <c r="M127" s="596"/>
      <c r="N127" s="475" t="str">
        <f t="shared" si="2"/>
        <v/>
      </c>
      <c r="O127" s="408"/>
    </row>
    <row r="128" spans="1:18" ht="27" customHeight="1">
      <c r="A128" s="596"/>
      <c r="B128" s="597"/>
      <c r="C128" s="596"/>
      <c r="D128" s="596"/>
      <c r="E128" s="596"/>
      <c r="F128" s="596"/>
      <c r="G128" s="596"/>
      <c r="H128" s="596"/>
      <c r="I128" s="596"/>
      <c r="J128" s="596"/>
      <c r="K128" s="596"/>
      <c r="L128" s="596"/>
      <c r="M128" s="596"/>
      <c r="N128" s="475" t="str">
        <f t="shared" si="2"/>
        <v/>
      </c>
      <c r="O128" s="408"/>
    </row>
    <row r="129" spans="1:18" ht="27" customHeight="1">
      <c r="A129" s="596"/>
      <c r="B129" s="597"/>
      <c r="C129" s="596"/>
      <c r="D129" s="596"/>
      <c r="E129" s="596"/>
      <c r="F129" s="596"/>
      <c r="G129" s="596"/>
      <c r="H129" s="596"/>
      <c r="I129" s="596"/>
      <c r="J129" s="596"/>
      <c r="K129" s="596"/>
      <c r="L129" s="596"/>
      <c r="M129" s="596"/>
      <c r="N129" s="475" t="str">
        <f t="shared" si="2"/>
        <v/>
      </c>
      <c r="O129" s="408"/>
    </row>
    <row r="130" spans="1:18" ht="27" customHeight="1">
      <c r="A130" s="596"/>
      <c r="B130" s="597"/>
      <c r="C130" s="596"/>
      <c r="D130" s="596"/>
      <c r="E130" s="596"/>
      <c r="F130" s="596"/>
      <c r="G130" s="596"/>
      <c r="H130" s="596"/>
      <c r="I130" s="596"/>
      <c r="J130" s="596"/>
      <c r="K130" s="596"/>
      <c r="L130" s="596"/>
      <c r="M130" s="596"/>
      <c r="N130" s="475" t="str">
        <f t="shared" si="2"/>
        <v/>
      </c>
      <c r="O130" s="408"/>
    </row>
    <row r="131" spans="1:18" ht="27" customHeight="1">
      <c r="A131" s="570"/>
      <c r="B131" s="571"/>
      <c r="C131" s="572"/>
      <c r="D131" s="595"/>
      <c r="E131" s="595"/>
      <c r="F131" s="478"/>
      <c r="G131" s="478"/>
      <c r="H131" s="478"/>
      <c r="I131" s="478"/>
      <c r="J131" s="478"/>
      <c r="K131" s="478"/>
      <c r="L131" s="478"/>
      <c r="M131" s="478"/>
      <c r="N131" s="475" t="str">
        <f t="shared" si="2"/>
        <v/>
      </c>
      <c r="O131" s="408"/>
    </row>
    <row r="132" spans="1:18" ht="27" customHeight="1">
      <c r="A132" s="596"/>
      <c r="B132" s="597"/>
      <c r="C132" s="596"/>
      <c r="D132" s="596"/>
      <c r="E132" s="596"/>
      <c r="F132" s="596"/>
      <c r="G132" s="596"/>
      <c r="H132" s="596"/>
      <c r="I132" s="596"/>
      <c r="J132" s="596"/>
      <c r="K132" s="596"/>
      <c r="L132" s="596"/>
      <c r="M132" s="596"/>
      <c r="N132" s="475" t="str">
        <f t="shared" si="2"/>
        <v/>
      </c>
      <c r="O132" s="408"/>
    </row>
    <row r="133" spans="1:18" ht="27" customHeight="1">
      <c r="A133" s="596"/>
      <c r="B133" s="597"/>
      <c r="C133" s="596"/>
      <c r="D133" s="596"/>
      <c r="E133" s="596"/>
      <c r="F133" s="596"/>
      <c r="G133" s="596"/>
      <c r="H133" s="596"/>
      <c r="I133" s="596"/>
      <c r="J133" s="596"/>
      <c r="K133" s="596"/>
      <c r="L133" s="596"/>
      <c r="M133" s="596"/>
      <c r="N133" s="475" t="str">
        <f t="shared" ref="N133:N187" si="3">CONCATENATE(C133,H133)</f>
        <v/>
      </c>
      <c r="O133" s="408"/>
    </row>
    <row r="134" spans="1:18" ht="27" customHeight="1">
      <c r="A134" s="596"/>
      <c r="B134" s="597"/>
      <c r="C134" s="596"/>
      <c r="D134" s="596"/>
      <c r="E134" s="596"/>
      <c r="F134" s="596"/>
      <c r="G134" s="596"/>
      <c r="H134" s="596"/>
      <c r="I134" s="596"/>
      <c r="J134" s="596"/>
      <c r="K134" s="596"/>
      <c r="L134" s="596"/>
      <c r="M134" s="596"/>
      <c r="N134" s="475" t="str">
        <f t="shared" si="3"/>
        <v/>
      </c>
      <c r="O134" s="408"/>
    </row>
    <row r="135" spans="1:18" ht="27" customHeight="1">
      <c r="A135" s="596"/>
      <c r="B135" s="597"/>
      <c r="C135" s="596"/>
      <c r="D135" s="596"/>
      <c r="E135" s="596"/>
      <c r="F135" s="596"/>
      <c r="G135" s="596"/>
      <c r="H135" s="596"/>
      <c r="I135" s="596"/>
      <c r="J135" s="596"/>
      <c r="K135" s="596"/>
      <c r="L135" s="596"/>
      <c r="M135" s="596"/>
      <c r="N135" s="475" t="str">
        <f t="shared" si="3"/>
        <v/>
      </c>
      <c r="O135" s="408"/>
    </row>
    <row r="136" spans="1:18" ht="27" customHeight="1">
      <c r="A136" s="596"/>
      <c r="B136" s="597"/>
      <c r="C136" s="596"/>
      <c r="D136" s="596"/>
      <c r="E136" s="596"/>
      <c r="F136" s="596"/>
      <c r="G136" s="596"/>
      <c r="H136" s="596"/>
      <c r="I136" s="596"/>
      <c r="J136" s="596"/>
      <c r="K136" s="596"/>
      <c r="L136" s="596"/>
      <c r="M136" s="596"/>
      <c r="N136" s="475" t="str">
        <f t="shared" si="3"/>
        <v/>
      </c>
      <c r="O136" s="408"/>
    </row>
    <row r="137" spans="1:18" ht="27" customHeight="1">
      <c r="A137" s="596"/>
      <c r="B137" s="597"/>
      <c r="C137" s="596"/>
      <c r="D137" s="596"/>
      <c r="E137" s="596"/>
      <c r="F137" s="596"/>
      <c r="G137" s="596"/>
      <c r="H137" s="596"/>
      <c r="I137" s="596"/>
      <c r="J137" s="596"/>
      <c r="K137" s="596"/>
      <c r="L137" s="596"/>
      <c r="M137" s="596"/>
      <c r="N137" s="475" t="str">
        <f t="shared" si="3"/>
        <v/>
      </c>
      <c r="O137" s="408"/>
    </row>
    <row r="138" spans="1:18" ht="27" customHeight="1">
      <c r="A138" s="596"/>
      <c r="B138" s="597"/>
      <c r="C138" s="596"/>
      <c r="D138" s="596"/>
      <c r="E138" s="596"/>
      <c r="F138" s="596"/>
      <c r="G138" s="596"/>
      <c r="H138" s="596"/>
      <c r="I138" s="596"/>
      <c r="J138" s="596"/>
      <c r="K138" s="596"/>
      <c r="L138" s="596"/>
      <c r="M138" s="596"/>
      <c r="N138" s="475" t="str">
        <f t="shared" si="3"/>
        <v/>
      </c>
      <c r="O138" s="408"/>
    </row>
    <row r="139" spans="1:18" ht="27" customHeight="1">
      <c r="A139" s="596"/>
      <c r="B139" s="597"/>
      <c r="C139" s="596"/>
      <c r="D139" s="596"/>
      <c r="E139" s="596"/>
      <c r="F139" s="596"/>
      <c r="G139" s="596"/>
      <c r="H139" s="596"/>
      <c r="I139" s="596"/>
      <c r="J139" s="596"/>
      <c r="K139" s="596"/>
      <c r="L139" s="596"/>
      <c r="M139" s="596"/>
      <c r="N139" s="475" t="str">
        <f t="shared" si="3"/>
        <v/>
      </c>
      <c r="O139" s="408"/>
    </row>
    <row r="140" spans="1:18" ht="27" customHeight="1">
      <c r="A140" s="596"/>
      <c r="B140" s="597"/>
      <c r="C140" s="596"/>
      <c r="D140" s="596"/>
      <c r="E140" s="596"/>
      <c r="F140" s="596"/>
      <c r="G140" s="596"/>
      <c r="H140" s="596"/>
      <c r="I140" s="596"/>
      <c r="J140" s="596"/>
      <c r="K140" s="596"/>
      <c r="L140" s="596"/>
      <c r="M140" s="596"/>
      <c r="N140" s="475" t="str">
        <f t="shared" si="3"/>
        <v/>
      </c>
      <c r="O140" s="456"/>
    </row>
    <row r="141" spans="1:18" ht="27" customHeight="1">
      <c r="A141" s="596"/>
      <c r="B141" s="597"/>
      <c r="C141" s="596"/>
      <c r="D141" s="596"/>
      <c r="E141" s="596"/>
      <c r="F141" s="596"/>
      <c r="G141" s="596"/>
      <c r="H141" s="596"/>
      <c r="I141" s="596"/>
      <c r="J141" s="596"/>
      <c r="K141" s="596"/>
      <c r="L141" s="596"/>
      <c r="M141" s="596"/>
      <c r="N141" s="475" t="str">
        <f t="shared" si="3"/>
        <v/>
      </c>
      <c r="O141" s="456"/>
    </row>
    <row r="142" spans="1:18" ht="27" customHeight="1">
      <c r="A142" s="596"/>
      <c r="B142" s="597"/>
      <c r="C142" s="596"/>
      <c r="D142" s="596"/>
      <c r="E142" s="596"/>
      <c r="F142" s="596"/>
      <c r="G142" s="596"/>
      <c r="H142" s="596"/>
      <c r="I142" s="596"/>
      <c r="J142" s="596"/>
      <c r="K142" s="596"/>
      <c r="L142" s="596"/>
      <c r="M142" s="596"/>
      <c r="N142" s="475" t="str">
        <f t="shared" si="3"/>
        <v/>
      </c>
      <c r="O142" s="456"/>
    </row>
    <row r="143" spans="1:18" ht="27" customHeight="1">
      <c r="A143" s="596"/>
      <c r="B143" s="597"/>
      <c r="C143" s="596"/>
      <c r="D143" s="596"/>
      <c r="E143" s="596"/>
      <c r="F143" s="596"/>
      <c r="G143" s="596"/>
      <c r="H143" s="596"/>
      <c r="I143" s="596"/>
      <c r="J143" s="596"/>
      <c r="K143" s="596"/>
      <c r="L143" s="596"/>
      <c r="M143" s="596"/>
      <c r="N143" s="475" t="str">
        <f t="shared" si="3"/>
        <v/>
      </c>
      <c r="O143" s="456"/>
    </row>
    <row r="144" spans="1:18" ht="27" customHeight="1">
      <c r="A144" s="596"/>
      <c r="B144" s="597"/>
      <c r="C144" s="596"/>
      <c r="D144" s="596"/>
      <c r="E144" s="596"/>
      <c r="F144" s="596"/>
      <c r="G144" s="596"/>
      <c r="H144" s="596"/>
      <c r="I144" s="596"/>
      <c r="J144" s="596"/>
      <c r="K144" s="596"/>
      <c r="L144" s="596"/>
      <c r="M144" s="596"/>
      <c r="N144" s="475" t="str">
        <f t="shared" si="3"/>
        <v/>
      </c>
      <c r="O144" s="409"/>
      <c r="P144" s="408"/>
      <c r="Q144" s="408"/>
      <c r="R144" s="408"/>
    </row>
    <row r="145" spans="1:18" ht="27" customHeight="1">
      <c r="A145" s="596"/>
      <c r="B145" s="597"/>
      <c r="C145" s="596"/>
      <c r="D145" s="596"/>
      <c r="E145" s="596"/>
      <c r="F145" s="596"/>
      <c r="G145" s="596"/>
      <c r="H145" s="596"/>
      <c r="I145" s="596"/>
      <c r="J145" s="596"/>
      <c r="K145" s="596"/>
      <c r="L145" s="596"/>
      <c r="M145" s="596"/>
      <c r="N145" s="475" t="str">
        <f t="shared" si="3"/>
        <v/>
      </c>
      <c r="O145" s="409"/>
      <c r="P145" s="408"/>
      <c r="Q145" s="408"/>
      <c r="R145" s="408"/>
    </row>
    <row r="146" spans="1:18" ht="27" customHeight="1">
      <c r="A146" s="596"/>
      <c r="B146" s="597"/>
      <c r="C146" s="596"/>
      <c r="D146" s="596"/>
      <c r="E146" s="596"/>
      <c r="F146" s="596"/>
      <c r="G146" s="596"/>
      <c r="H146" s="596"/>
      <c r="I146" s="596"/>
      <c r="J146" s="596"/>
      <c r="K146" s="596"/>
      <c r="L146" s="596"/>
      <c r="M146" s="596"/>
      <c r="N146" s="475" t="str">
        <f t="shared" si="3"/>
        <v/>
      </c>
      <c r="O146" s="408"/>
    </row>
    <row r="147" spans="1:18" ht="27" customHeight="1">
      <c r="A147" s="596"/>
      <c r="B147" s="597"/>
      <c r="C147" s="596"/>
      <c r="D147" s="596"/>
      <c r="E147" s="596"/>
      <c r="F147" s="596"/>
      <c r="G147" s="596"/>
      <c r="H147" s="596"/>
      <c r="I147" s="596"/>
      <c r="J147" s="596"/>
      <c r="K147" s="596"/>
      <c r="L147" s="596"/>
      <c r="M147" s="596"/>
      <c r="N147" s="475" t="str">
        <f t="shared" si="3"/>
        <v/>
      </c>
      <c r="O147" s="408"/>
    </row>
    <row r="148" spans="1:18" ht="27" customHeight="1">
      <c r="A148" s="596"/>
      <c r="B148" s="597"/>
      <c r="C148" s="596"/>
      <c r="D148" s="596"/>
      <c r="E148" s="596"/>
      <c r="F148" s="596"/>
      <c r="G148" s="596"/>
      <c r="H148" s="596"/>
      <c r="I148" s="596"/>
      <c r="J148" s="596"/>
      <c r="K148" s="596"/>
      <c r="L148" s="596"/>
      <c r="M148" s="596"/>
      <c r="N148" s="475" t="str">
        <f t="shared" si="3"/>
        <v/>
      </c>
      <c r="O148" s="408"/>
    </row>
    <row r="149" spans="1:18" ht="27" customHeight="1">
      <c r="A149" s="596"/>
      <c r="B149" s="597"/>
      <c r="C149" s="596"/>
      <c r="D149" s="596"/>
      <c r="E149" s="596"/>
      <c r="F149" s="596"/>
      <c r="G149" s="596"/>
      <c r="H149" s="596"/>
      <c r="I149" s="596"/>
      <c r="J149" s="596"/>
      <c r="K149" s="596"/>
      <c r="L149" s="596"/>
      <c r="M149" s="596"/>
      <c r="N149" s="475" t="str">
        <f t="shared" si="3"/>
        <v/>
      </c>
      <c r="O149" s="408"/>
    </row>
    <row r="150" spans="1:18" ht="27" customHeight="1">
      <c r="A150" s="596"/>
      <c r="B150" s="597"/>
      <c r="C150" s="596"/>
      <c r="D150" s="596"/>
      <c r="E150" s="596"/>
      <c r="F150" s="596"/>
      <c r="G150" s="596"/>
      <c r="H150" s="596"/>
      <c r="I150" s="596"/>
      <c r="J150" s="596"/>
      <c r="K150" s="596"/>
      <c r="L150" s="596"/>
      <c r="M150" s="596"/>
      <c r="N150" s="475" t="str">
        <f t="shared" si="3"/>
        <v/>
      </c>
      <c r="O150" s="408"/>
    </row>
    <row r="151" spans="1:18" ht="27" customHeight="1">
      <c r="A151" s="596"/>
      <c r="B151" s="597"/>
      <c r="C151" s="596"/>
      <c r="D151" s="596"/>
      <c r="E151" s="596"/>
      <c r="F151" s="596"/>
      <c r="G151" s="596"/>
      <c r="H151" s="596"/>
      <c r="I151" s="596"/>
      <c r="J151" s="596"/>
      <c r="K151" s="596"/>
      <c r="L151" s="596"/>
      <c r="M151" s="596"/>
      <c r="N151" s="475" t="str">
        <f t="shared" si="3"/>
        <v/>
      </c>
      <c r="O151" s="408"/>
    </row>
    <row r="152" spans="1:18" ht="27" customHeight="1">
      <c r="A152" s="570"/>
      <c r="B152" s="571"/>
      <c r="C152" s="572"/>
      <c r="D152" s="595"/>
      <c r="E152" s="595"/>
      <c r="F152" s="478"/>
      <c r="G152" s="478"/>
      <c r="H152" s="478"/>
      <c r="I152" s="478"/>
      <c r="J152" s="478"/>
      <c r="K152" s="478"/>
      <c r="L152" s="478"/>
      <c r="M152" s="478"/>
      <c r="N152" s="475" t="str">
        <f t="shared" si="3"/>
        <v/>
      </c>
      <c r="O152" s="408"/>
    </row>
    <row r="153" spans="1:18" ht="27" customHeight="1">
      <c r="N153" s="475" t="str">
        <f t="shared" si="3"/>
        <v/>
      </c>
      <c r="O153" s="408"/>
    </row>
    <row r="154" spans="1:18" ht="27" customHeight="1">
      <c r="N154" s="475" t="str">
        <f t="shared" si="3"/>
        <v/>
      </c>
      <c r="O154" s="408"/>
    </row>
    <row r="155" spans="1:18" ht="27" customHeight="1">
      <c r="N155" s="475" t="str">
        <f t="shared" si="3"/>
        <v/>
      </c>
      <c r="O155" s="408"/>
    </row>
    <row r="156" spans="1:18" ht="27" customHeight="1">
      <c r="N156" s="475" t="str">
        <f t="shared" si="3"/>
        <v/>
      </c>
      <c r="O156" s="408"/>
    </row>
    <row r="157" spans="1:18" ht="27" customHeight="1">
      <c r="N157" s="475" t="str">
        <f t="shared" si="3"/>
        <v/>
      </c>
      <c r="O157" s="408"/>
    </row>
    <row r="158" spans="1:18" ht="27" customHeight="1">
      <c r="N158" s="475" t="str">
        <f t="shared" si="3"/>
        <v/>
      </c>
      <c r="O158" s="408"/>
    </row>
    <row r="159" spans="1:18" ht="27" customHeight="1">
      <c r="N159" s="475" t="str">
        <f t="shared" si="3"/>
        <v/>
      </c>
      <c r="O159" s="408"/>
    </row>
    <row r="160" spans="1:18" ht="27" customHeight="1">
      <c r="N160" s="475" t="str">
        <f t="shared" si="3"/>
        <v/>
      </c>
      <c r="O160" s="408"/>
    </row>
    <row r="161" spans="14:18" ht="27" customHeight="1">
      <c r="N161" s="475" t="str">
        <f t="shared" si="3"/>
        <v/>
      </c>
      <c r="O161" s="456"/>
    </row>
    <row r="162" spans="14:18" ht="27" customHeight="1">
      <c r="N162" s="475" t="str">
        <f t="shared" si="3"/>
        <v/>
      </c>
      <c r="O162" s="456"/>
    </row>
    <row r="163" spans="14:18" ht="27" customHeight="1">
      <c r="N163" s="475" t="str">
        <f t="shared" si="3"/>
        <v/>
      </c>
      <c r="O163" s="456"/>
    </row>
    <row r="164" spans="14:18" ht="27" customHeight="1">
      <c r="N164" s="475" t="str">
        <f t="shared" si="3"/>
        <v/>
      </c>
      <c r="O164" s="456"/>
    </row>
    <row r="165" spans="14:18" ht="27" customHeight="1">
      <c r="N165" s="475" t="str">
        <f t="shared" si="3"/>
        <v/>
      </c>
      <c r="O165" s="409"/>
      <c r="P165" s="408"/>
      <c r="Q165" s="408"/>
      <c r="R165" s="408"/>
    </row>
    <row r="166" spans="14:18" ht="27" customHeight="1">
      <c r="N166" s="475" t="str">
        <f t="shared" si="3"/>
        <v/>
      </c>
      <c r="O166" s="409"/>
      <c r="P166" s="408"/>
      <c r="Q166" s="408"/>
      <c r="R166" s="408"/>
    </row>
    <row r="167" spans="14:18" ht="27" customHeight="1">
      <c r="N167" s="475" t="str">
        <f t="shared" si="3"/>
        <v/>
      </c>
      <c r="O167" s="408"/>
    </row>
    <row r="168" spans="14:18" ht="27" customHeight="1">
      <c r="N168" s="475" t="str">
        <f t="shared" si="3"/>
        <v/>
      </c>
      <c r="O168" s="408"/>
    </row>
    <row r="169" spans="14:18" ht="27" customHeight="1">
      <c r="N169" s="475" t="str">
        <f t="shared" si="3"/>
        <v/>
      </c>
      <c r="O169" s="408"/>
    </row>
    <row r="170" spans="14:18" ht="27" customHeight="1">
      <c r="N170" s="475" t="str">
        <f t="shared" si="3"/>
        <v/>
      </c>
      <c r="O170" s="408"/>
    </row>
    <row r="171" spans="14:18" ht="27" customHeight="1">
      <c r="N171" s="475" t="str">
        <f t="shared" si="3"/>
        <v/>
      </c>
      <c r="O171" s="408"/>
    </row>
    <row r="172" spans="14:18" ht="27" customHeight="1">
      <c r="N172" s="475" t="str">
        <f t="shared" si="3"/>
        <v/>
      </c>
      <c r="O172" s="408"/>
    </row>
    <row r="173" spans="14:18" ht="27" customHeight="1">
      <c r="N173" s="475" t="str">
        <f t="shared" si="3"/>
        <v/>
      </c>
      <c r="O173" s="408"/>
    </row>
    <row r="174" spans="14:18" ht="27" customHeight="1">
      <c r="N174" s="475" t="str">
        <f t="shared" si="3"/>
        <v/>
      </c>
      <c r="O174" s="408"/>
    </row>
    <row r="175" spans="14:18" ht="27" customHeight="1">
      <c r="N175" s="475" t="str">
        <f t="shared" si="3"/>
        <v/>
      </c>
      <c r="O175" s="408"/>
    </row>
    <row r="176" spans="14:18" ht="27" customHeight="1">
      <c r="N176" s="475" t="str">
        <f t="shared" si="3"/>
        <v/>
      </c>
      <c r="O176" s="408"/>
    </row>
    <row r="177" spans="14:18" ht="27" customHeight="1">
      <c r="N177" s="475" t="str">
        <f t="shared" si="3"/>
        <v/>
      </c>
      <c r="O177" s="408"/>
    </row>
    <row r="178" spans="14:18" ht="27" customHeight="1">
      <c r="N178" s="475" t="str">
        <f t="shared" si="3"/>
        <v/>
      </c>
      <c r="O178" s="408"/>
    </row>
    <row r="179" spans="14:18" ht="27" customHeight="1">
      <c r="N179" s="475" t="str">
        <f t="shared" si="3"/>
        <v/>
      </c>
      <c r="O179" s="408"/>
    </row>
    <row r="180" spans="14:18" ht="27" customHeight="1">
      <c r="N180" s="475" t="str">
        <f t="shared" si="3"/>
        <v/>
      </c>
      <c r="O180" s="408"/>
    </row>
    <row r="181" spans="14:18" ht="27" customHeight="1">
      <c r="N181" s="475" t="str">
        <f t="shared" si="3"/>
        <v/>
      </c>
      <c r="O181" s="408"/>
    </row>
    <row r="182" spans="14:18" ht="27" customHeight="1">
      <c r="N182" s="475" t="str">
        <f t="shared" si="3"/>
        <v/>
      </c>
      <c r="O182" s="456"/>
    </row>
    <row r="183" spans="14:18" ht="27" customHeight="1">
      <c r="N183" s="475" t="str">
        <f t="shared" si="3"/>
        <v/>
      </c>
      <c r="O183" s="456"/>
    </row>
    <row r="184" spans="14:18" ht="27" customHeight="1">
      <c r="N184" s="475" t="str">
        <f t="shared" si="3"/>
        <v/>
      </c>
      <c r="O184" s="456"/>
    </row>
    <row r="185" spans="14:18" ht="27" customHeight="1">
      <c r="N185" s="475" t="str">
        <f t="shared" si="3"/>
        <v/>
      </c>
      <c r="O185" s="456"/>
    </row>
    <row r="186" spans="14:18" ht="27" customHeight="1">
      <c r="N186" s="475" t="str">
        <f t="shared" si="3"/>
        <v/>
      </c>
      <c r="O186" s="409"/>
      <c r="P186" s="408"/>
      <c r="Q186" s="408"/>
      <c r="R186" s="408"/>
    </row>
    <row r="187" spans="14:18" ht="27" customHeight="1">
      <c r="N187" s="475" t="str">
        <f t="shared" si="3"/>
        <v/>
      </c>
      <c r="O187" s="409"/>
      <c r="P187" s="408"/>
      <c r="Q187" s="408"/>
      <c r="R187" s="408"/>
    </row>
    <row r="188" spans="14:18">
      <c r="O188" s="543"/>
    </row>
    <row r="189" spans="14:18">
      <c r="O189" s="543"/>
    </row>
  </sheetData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headerFooter alignWithMargins="0"/>
  <rowBreaks count="2" manualBreakCount="2">
    <brk id="26" max="12" man="1"/>
    <brk id="68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Y860"/>
  <sheetViews>
    <sheetView showGridLines="0" showZeros="0" view="pageBreakPreview" zoomScale="80" zoomScaleSheetLayoutView="80" workbookViewId="0">
      <selection activeCell="I17" sqref="I17"/>
    </sheetView>
  </sheetViews>
  <sheetFormatPr defaultRowHeight="11.25"/>
  <cols>
    <col min="1" max="1" width="4.33203125" style="64" customWidth="1"/>
    <col min="2" max="2" width="6.44140625" style="110" customWidth="1"/>
    <col min="3" max="3" width="3.77734375" style="64" customWidth="1"/>
    <col min="4" max="4" width="5.88671875" style="64" customWidth="1"/>
    <col min="5" max="5" width="5.77734375" style="116" customWidth="1"/>
    <col min="6" max="6" width="3.77734375" style="64" customWidth="1"/>
    <col min="7" max="7" width="5.6640625" style="64" customWidth="1"/>
    <col min="8" max="8" width="5.77734375" style="64" customWidth="1"/>
    <col min="9" max="9" width="10.77734375" style="64" customWidth="1"/>
    <col min="10" max="10" width="7.21875" style="64" customWidth="1"/>
    <col min="11" max="11" width="14.77734375" style="64" customWidth="1"/>
    <col min="12" max="12" width="7" style="64" customWidth="1"/>
    <col min="13" max="13" width="4.5546875" style="64" customWidth="1"/>
    <col min="14" max="14" width="20.77734375" style="114" customWidth="1"/>
    <col min="15" max="21" width="9.77734375" style="64" customWidth="1"/>
    <col min="22" max="22" width="10.77734375" style="64" customWidth="1"/>
    <col min="23" max="16384" width="8.88671875" style="64"/>
  </cols>
  <sheetData>
    <row r="1" spans="1:22" ht="30" customHeight="1">
      <c r="A1" s="88" t="s">
        <v>58</v>
      </c>
      <c r="B1" s="89"/>
      <c r="C1" s="90"/>
      <c r="D1" s="90"/>
      <c r="E1" s="91"/>
      <c r="F1" s="90"/>
      <c r="G1" s="90"/>
      <c r="H1" s="90"/>
      <c r="I1" s="90"/>
      <c r="J1" s="90"/>
      <c r="K1" s="90"/>
      <c r="L1" s="90"/>
      <c r="M1" s="90"/>
      <c r="N1" s="92"/>
      <c r="O1" s="93"/>
      <c r="P1" s="93"/>
      <c r="Q1" s="93"/>
      <c r="R1" s="93"/>
      <c r="S1" s="93"/>
      <c r="T1" s="93"/>
      <c r="U1" s="93"/>
      <c r="V1" s="93"/>
    </row>
    <row r="2" spans="1:22" ht="19.899999999999999" customHeight="1">
      <c r="A2" s="94"/>
      <c r="B2" s="95"/>
      <c r="C2" s="94"/>
      <c r="D2" s="94"/>
      <c r="E2" s="96"/>
      <c r="F2" s="94"/>
      <c r="G2" s="94"/>
      <c r="H2" s="94"/>
      <c r="I2" s="94"/>
      <c r="J2" s="97"/>
      <c r="K2" s="127">
        <v>0</v>
      </c>
      <c r="L2" s="98"/>
      <c r="M2" s="98"/>
      <c r="N2" s="99"/>
      <c r="O2" s="93"/>
      <c r="P2" s="93"/>
      <c r="Q2" s="93"/>
      <c r="R2" s="93"/>
      <c r="S2" s="93"/>
      <c r="T2" s="93"/>
      <c r="U2" s="93"/>
      <c r="V2" s="93"/>
    </row>
    <row r="3" spans="1:22" ht="10.15" customHeight="1">
      <c r="A3" s="94"/>
      <c r="B3" s="95"/>
      <c r="C3" s="94"/>
      <c r="D3" s="94"/>
      <c r="E3" s="96"/>
      <c r="F3" s="94"/>
      <c r="G3" s="94"/>
      <c r="H3" s="94"/>
      <c r="I3" s="94"/>
      <c r="J3" s="94"/>
      <c r="K3" s="94"/>
      <c r="L3" s="94"/>
      <c r="M3" s="94"/>
      <c r="N3" s="100"/>
      <c r="O3" s="93"/>
      <c r="P3" s="93"/>
      <c r="Q3" s="93"/>
      <c r="R3" s="93"/>
      <c r="S3" s="93"/>
      <c r="T3" s="93"/>
      <c r="U3" s="93"/>
      <c r="V3" s="93"/>
    </row>
    <row r="4" spans="1:22" ht="30" customHeight="1">
      <c r="A4" s="117" t="s">
        <v>25</v>
      </c>
      <c r="B4" s="118" t="s">
        <v>26</v>
      </c>
      <c r="C4" s="117" t="s">
        <v>27</v>
      </c>
      <c r="D4" s="117" t="s">
        <v>28</v>
      </c>
      <c r="E4" s="117" t="s">
        <v>59</v>
      </c>
      <c r="F4" s="119" t="s">
        <v>30</v>
      </c>
      <c r="G4" s="119"/>
      <c r="H4" s="119" t="s">
        <v>31</v>
      </c>
      <c r="I4" s="119"/>
      <c r="J4" s="119" t="s">
        <v>32</v>
      </c>
      <c r="K4" s="119"/>
      <c r="L4" s="119"/>
      <c r="M4" s="117" t="s">
        <v>21</v>
      </c>
      <c r="N4" s="99"/>
      <c r="O4" s="93"/>
      <c r="P4" s="101"/>
      <c r="Q4" s="101"/>
      <c r="R4" s="101"/>
      <c r="S4" s="101"/>
      <c r="T4" s="101"/>
      <c r="U4" s="101"/>
      <c r="V4" s="101"/>
    </row>
    <row r="5" spans="1:22" ht="30" customHeight="1">
      <c r="A5" s="120" t="s">
        <v>33</v>
      </c>
      <c r="B5" s="121"/>
      <c r="C5" s="122"/>
      <c r="D5" s="120" t="s">
        <v>55</v>
      </c>
      <c r="E5" s="120" t="s">
        <v>60</v>
      </c>
      <c r="F5" s="123" t="s">
        <v>27</v>
      </c>
      <c r="G5" s="123" t="s">
        <v>34</v>
      </c>
      <c r="H5" s="123" t="s">
        <v>35</v>
      </c>
      <c r="I5" s="123" t="s">
        <v>36</v>
      </c>
      <c r="J5" s="123" t="s">
        <v>35</v>
      </c>
      <c r="K5" s="123" t="s">
        <v>36</v>
      </c>
      <c r="L5" s="123" t="s">
        <v>37</v>
      </c>
      <c r="M5" s="120"/>
      <c r="N5" s="102"/>
      <c r="O5" s="101"/>
      <c r="P5" s="103"/>
      <c r="Q5" s="103"/>
      <c r="R5" s="103"/>
      <c r="S5" s="103"/>
      <c r="T5" s="103"/>
      <c r="U5" s="103"/>
      <c r="V5" s="93"/>
    </row>
    <row r="6" spans="1:22" ht="27" customHeight="1">
      <c r="A6" s="66"/>
      <c r="B6" s="108"/>
      <c r="C6" s="61"/>
      <c r="D6" s="105"/>
      <c r="E6" s="105"/>
      <c r="F6" s="61"/>
      <c r="G6" s="61"/>
      <c r="H6" s="61"/>
      <c r="I6" s="61"/>
      <c r="J6" s="61"/>
      <c r="K6" s="61"/>
      <c r="L6" s="61"/>
      <c r="M6" s="76"/>
      <c r="N6" s="77" t="str">
        <f>CONCATENATE(C6,H6)</f>
        <v/>
      </c>
      <c r="O6" s="62"/>
      <c r="P6" s="62"/>
      <c r="Q6" s="62"/>
      <c r="R6" s="62"/>
      <c r="S6" s="62"/>
      <c r="T6" s="62"/>
      <c r="U6" s="62"/>
      <c r="V6" s="62"/>
    </row>
    <row r="7" spans="1:22" ht="27" customHeight="1">
      <c r="A7" s="66"/>
      <c r="B7" s="129"/>
      <c r="C7" s="79"/>
      <c r="D7" s="132"/>
      <c r="E7" s="132"/>
      <c r="F7" s="61"/>
      <c r="G7" s="61"/>
      <c r="H7" s="134"/>
      <c r="I7" s="68"/>
      <c r="J7" s="61"/>
      <c r="K7" s="61"/>
      <c r="L7" s="61"/>
      <c r="M7" s="76"/>
      <c r="N7" s="77" t="str">
        <f t="shared" ref="N7:N26" si="0">CONCATENATE(C7,H7)</f>
        <v/>
      </c>
      <c r="O7" s="62"/>
      <c r="P7" s="62"/>
      <c r="Q7" s="62"/>
      <c r="R7" s="62"/>
      <c r="S7" s="62"/>
      <c r="T7" s="62"/>
      <c r="U7" s="62"/>
      <c r="V7" s="62"/>
    </row>
    <row r="8" spans="1:22" ht="27" customHeight="1">
      <c r="A8" s="66"/>
      <c r="B8" s="129"/>
      <c r="C8" s="79"/>
      <c r="D8" s="132"/>
      <c r="E8" s="132"/>
      <c r="F8" s="61"/>
      <c r="G8" s="61"/>
      <c r="H8" s="68"/>
      <c r="I8" s="128"/>
      <c r="J8" s="61"/>
      <c r="K8" s="61"/>
      <c r="L8" s="61"/>
      <c r="M8" s="76"/>
      <c r="N8" s="77" t="str">
        <f t="shared" si="0"/>
        <v/>
      </c>
      <c r="O8" s="62"/>
      <c r="P8" s="62"/>
      <c r="Q8" s="62"/>
      <c r="R8" s="62"/>
      <c r="S8" s="62"/>
      <c r="T8" s="62"/>
      <c r="U8" s="62"/>
      <c r="V8" s="62"/>
    </row>
    <row r="9" spans="1:22" ht="27" customHeight="1">
      <c r="A9" s="66"/>
      <c r="B9" s="108"/>
      <c r="C9" s="61"/>
      <c r="D9" s="105"/>
      <c r="E9" s="106"/>
      <c r="F9" s="61"/>
      <c r="G9" s="61"/>
      <c r="H9" s="61"/>
      <c r="I9" s="61"/>
      <c r="J9" s="61"/>
      <c r="K9" s="61"/>
      <c r="L9" s="61"/>
      <c r="M9" s="76"/>
      <c r="N9" s="77" t="str">
        <f t="shared" si="0"/>
        <v/>
      </c>
      <c r="O9" s="62"/>
      <c r="P9" s="62"/>
      <c r="Q9" s="62"/>
      <c r="R9" s="62"/>
      <c r="S9" s="62"/>
      <c r="T9" s="62"/>
      <c r="U9" s="62"/>
      <c r="V9" s="62"/>
    </row>
    <row r="10" spans="1:22" ht="27" customHeight="1">
      <c r="A10" s="66"/>
      <c r="B10" s="108"/>
      <c r="C10" s="61"/>
      <c r="D10" s="105"/>
      <c r="E10" s="106"/>
      <c r="F10" s="61"/>
      <c r="G10" s="61"/>
      <c r="H10" s="61"/>
      <c r="I10" s="61"/>
      <c r="J10" s="61"/>
      <c r="K10" s="61"/>
      <c r="L10" s="61"/>
      <c r="M10" s="79"/>
      <c r="N10" s="77" t="str">
        <f t="shared" si="0"/>
        <v/>
      </c>
      <c r="O10" s="62"/>
      <c r="P10" s="62"/>
      <c r="Q10" s="62"/>
      <c r="R10" s="62"/>
      <c r="S10" s="62"/>
      <c r="T10" s="62"/>
      <c r="U10" s="62"/>
      <c r="V10" s="62"/>
    </row>
    <row r="11" spans="1:22" ht="27" customHeight="1">
      <c r="A11" s="66"/>
      <c r="B11" s="108"/>
      <c r="C11" s="61"/>
      <c r="D11" s="106"/>
      <c r="E11" s="106"/>
      <c r="F11" s="61"/>
      <c r="G11" s="61"/>
      <c r="H11" s="61"/>
      <c r="I11" s="61"/>
      <c r="J11" s="61"/>
      <c r="K11" s="61"/>
      <c r="L11" s="61"/>
      <c r="M11" s="76"/>
      <c r="N11" s="77" t="str">
        <f t="shared" si="0"/>
        <v/>
      </c>
      <c r="O11" s="62"/>
      <c r="P11" s="62"/>
      <c r="Q11" s="62"/>
      <c r="R11" s="62"/>
      <c r="S11" s="62"/>
      <c r="T11" s="62"/>
      <c r="U11" s="62"/>
      <c r="V11" s="62"/>
    </row>
    <row r="12" spans="1:22" ht="27" customHeight="1">
      <c r="A12" s="66"/>
      <c r="B12" s="108"/>
      <c r="C12" s="61"/>
      <c r="D12" s="106"/>
      <c r="E12" s="106"/>
      <c r="F12" s="61"/>
      <c r="G12" s="61"/>
      <c r="H12" s="61"/>
      <c r="I12" s="61"/>
      <c r="J12" s="61"/>
      <c r="K12" s="61"/>
      <c r="L12" s="61"/>
      <c r="M12" s="76"/>
      <c r="N12" s="77" t="str">
        <f t="shared" si="0"/>
        <v/>
      </c>
      <c r="O12" s="62"/>
      <c r="P12" s="62"/>
      <c r="Q12" s="62"/>
      <c r="R12" s="62"/>
      <c r="S12" s="62"/>
      <c r="T12" s="62"/>
      <c r="U12" s="62"/>
      <c r="V12" s="62"/>
    </row>
    <row r="13" spans="1:22" ht="27" customHeight="1">
      <c r="A13" s="66"/>
      <c r="B13" s="108"/>
      <c r="C13" s="61"/>
      <c r="D13" s="106"/>
      <c r="E13" s="105"/>
      <c r="F13" s="61"/>
      <c r="G13" s="61"/>
      <c r="H13" s="74"/>
      <c r="I13" s="61"/>
      <c r="J13" s="61"/>
      <c r="K13" s="61"/>
      <c r="L13" s="61"/>
      <c r="M13" s="76"/>
      <c r="N13" s="77" t="str">
        <f t="shared" si="0"/>
        <v/>
      </c>
      <c r="O13" s="62"/>
      <c r="P13" s="62"/>
      <c r="Q13" s="62"/>
      <c r="R13" s="62"/>
      <c r="S13" s="62"/>
      <c r="T13" s="62"/>
      <c r="U13" s="62"/>
      <c r="V13" s="62"/>
    </row>
    <row r="14" spans="1:22" ht="27" customHeight="1">
      <c r="A14" s="66"/>
      <c r="B14" s="108"/>
      <c r="C14" s="61"/>
      <c r="D14" s="105"/>
      <c r="E14" s="105"/>
      <c r="F14" s="61"/>
      <c r="G14" s="61"/>
      <c r="H14" s="61"/>
      <c r="I14" s="61"/>
      <c r="J14" s="61"/>
      <c r="K14" s="61"/>
      <c r="L14" s="61"/>
      <c r="M14" s="76"/>
      <c r="N14" s="77" t="str">
        <f t="shared" si="0"/>
        <v/>
      </c>
      <c r="O14" s="62"/>
      <c r="P14" s="62"/>
      <c r="Q14" s="62"/>
      <c r="R14" s="62"/>
      <c r="S14" s="62"/>
      <c r="T14" s="62"/>
      <c r="U14" s="62"/>
      <c r="V14" s="62"/>
    </row>
    <row r="15" spans="1:22" ht="27" customHeight="1">
      <c r="A15" s="66"/>
      <c r="B15" s="108"/>
      <c r="C15" s="61"/>
      <c r="D15" s="106"/>
      <c r="E15" s="106"/>
      <c r="F15" s="61"/>
      <c r="G15" s="61"/>
      <c r="H15" s="74"/>
      <c r="I15" s="61"/>
      <c r="J15" s="61"/>
      <c r="K15" s="61"/>
      <c r="L15" s="61"/>
      <c r="M15" s="76"/>
      <c r="N15" s="77" t="str">
        <f t="shared" si="0"/>
        <v/>
      </c>
      <c r="O15" s="62"/>
      <c r="P15" s="62"/>
      <c r="Q15" s="62"/>
      <c r="R15" s="62"/>
      <c r="S15" s="62"/>
      <c r="T15" s="62"/>
      <c r="U15" s="62"/>
      <c r="V15" s="62"/>
    </row>
    <row r="16" spans="1:22" ht="27" customHeight="1">
      <c r="A16" s="66"/>
      <c r="B16" s="108"/>
      <c r="C16" s="61"/>
      <c r="D16" s="105"/>
      <c r="E16" s="105"/>
      <c r="F16" s="61"/>
      <c r="G16" s="61"/>
      <c r="H16" s="61"/>
      <c r="I16" s="61"/>
      <c r="J16" s="61"/>
      <c r="K16" s="61"/>
      <c r="L16" s="61"/>
      <c r="M16" s="79"/>
      <c r="N16" s="77" t="str">
        <f t="shared" si="0"/>
        <v/>
      </c>
      <c r="O16" s="62"/>
      <c r="P16" s="62"/>
      <c r="Q16" s="62"/>
      <c r="R16" s="62"/>
      <c r="S16" s="62"/>
      <c r="T16" s="62"/>
      <c r="U16" s="62"/>
      <c r="V16" s="62"/>
    </row>
    <row r="17" spans="1:25" ht="27" customHeight="1">
      <c r="A17" s="66"/>
      <c r="B17" s="108"/>
      <c r="C17" s="61"/>
      <c r="D17" s="105"/>
      <c r="E17" s="105"/>
      <c r="F17" s="61"/>
      <c r="G17" s="61"/>
      <c r="H17" s="61"/>
      <c r="I17" s="61"/>
      <c r="J17" s="61"/>
      <c r="K17" s="61"/>
      <c r="L17" s="61"/>
      <c r="M17" s="79"/>
      <c r="N17" s="77" t="str">
        <f t="shared" si="0"/>
        <v/>
      </c>
      <c r="O17" s="62"/>
      <c r="P17" s="62"/>
      <c r="Q17" s="62"/>
      <c r="R17" s="62"/>
      <c r="S17" s="62"/>
      <c r="T17" s="62"/>
      <c r="U17" s="62"/>
      <c r="V17" s="62"/>
    </row>
    <row r="18" spans="1:25" ht="27" customHeight="1">
      <c r="A18" s="66"/>
      <c r="B18" s="108"/>
      <c r="C18" s="61"/>
      <c r="D18" s="106"/>
      <c r="E18" s="105"/>
      <c r="F18" s="61"/>
      <c r="G18" s="61"/>
      <c r="H18" s="61"/>
      <c r="I18" s="61"/>
      <c r="J18" s="61"/>
      <c r="K18" s="61"/>
      <c r="L18" s="61"/>
      <c r="M18" s="76"/>
      <c r="N18" s="77" t="str">
        <f t="shared" si="0"/>
        <v/>
      </c>
      <c r="O18" s="62"/>
      <c r="P18" s="62"/>
      <c r="Q18" s="62"/>
      <c r="R18" s="62"/>
      <c r="S18" s="62"/>
      <c r="T18" s="62"/>
      <c r="U18" s="62"/>
      <c r="V18" s="62"/>
    </row>
    <row r="19" spans="1:25" ht="27" customHeight="1">
      <c r="A19" s="66"/>
      <c r="B19" s="74"/>
      <c r="C19" s="61"/>
      <c r="D19" s="105"/>
      <c r="E19" s="105"/>
      <c r="F19" s="61"/>
      <c r="G19" s="61"/>
      <c r="H19" s="61"/>
      <c r="I19" s="61"/>
      <c r="J19" s="61"/>
      <c r="K19" s="61"/>
      <c r="L19" s="61"/>
      <c r="M19" s="76"/>
      <c r="N19" s="77" t="str">
        <f t="shared" si="0"/>
        <v/>
      </c>
      <c r="O19" s="62"/>
      <c r="P19" s="62"/>
      <c r="Q19" s="62"/>
      <c r="R19" s="62"/>
      <c r="S19" s="62"/>
      <c r="T19" s="62"/>
      <c r="U19" s="62"/>
      <c r="V19" s="62"/>
    </row>
    <row r="20" spans="1:25" ht="27" customHeight="1">
      <c r="A20" s="66"/>
      <c r="B20" s="108"/>
      <c r="C20" s="61"/>
      <c r="D20" s="106"/>
      <c r="E20" s="106"/>
      <c r="F20" s="61"/>
      <c r="G20" s="61"/>
      <c r="H20" s="292"/>
      <c r="I20" s="61"/>
      <c r="J20" s="61"/>
      <c r="K20" s="61"/>
      <c r="L20" s="61"/>
      <c r="M20" s="76"/>
      <c r="N20" s="77" t="str">
        <f t="shared" si="0"/>
        <v/>
      </c>
      <c r="O20" s="62"/>
      <c r="P20" s="62"/>
      <c r="Q20" s="62"/>
      <c r="R20" s="62"/>
      <c r="S20" s="62"/>
      <c r="T20" s="62"/>
      <c r="U20" s="62"/>
      <c r="V20" s="62"/>
    </row>
    <row r="21" spans="1:25" ht="27" customHeight="1">
      <c r="A21" s="66"/>
      <c r="B21" s="108"/>
      <c r="C21" s="61"/>
      <c r="D21" s="106"/>
      <c r="E21" s="106"/>
      <c r="F21" s="61"/>
      <c r="G21" s="61"/>
      <c r="H21" s="74"/>
      <c r="I21" s="136"/>
      <c r="J21" s="61"/>
      <c r="K21" s="61"/>
      <c r="L21" s="61"/>
      <c r="M21" s="76"/>
      <c r="N21" s="77" t="str">
        <f t="shared" si="0"/>
        <v/>
      </c>
      <c r="O21" s="72"/>
      <c r="P21" s="62"/>
      <c r="Q21" s="62"/>
      <c r="R21" s="62"/>
      <c r="S21" s="62"/>
      <c r="T21" s="62"/>
      <c r="U21" s="62"/>
      <c r="V21" s="73"/>
    </row>
    <row r="22" spans="1:25" ht="27" customHeight="1">
      <c r="A22" s="66"/>
      <c r="B22" s="108"/>
      <c r="C22" s="61"/>
      <c r="D22" s="105"/>
      <c r="E22" s="106"/>
      <c r="F22" s="61"/>
      <c r="G22" s="61"/>
      <c r="H22" s="61"/>
      <c r="I22" s="136"/>
      <c r="J22" s="61"/>
      <c r="K22" s="61"/>
      <c r="L22" s="61"/>
      <c r="M22" s="76"/>
      <c r="N22" s="77" t="str">
        <f t="shared" si="0"/>
        <v/>
      </c>
      <c r="O22" s="72"/>
      <c r="P22" s="62"/>
      <c r="Q22" s="62"/>
      <c r="R22" s="62"/>
      <c r="S22" s="62"/>
      <c r="T22" s="62"/>
      <c r="U22" s="62"/>
      <c r="V22" s="73"/>
    </row>
    <row r="23" spans="1:25" ht="27" customHeight="1">
      <c r="A23" s="66"/>
      <c r="B23" s="108"/>
      <c r="C23" s="61"/>
      <c r="D23" s="105"/>
      <c r="E23" s="106"/>
      <c r="F23" s="61"/>
      <c r="G23" s="61"/>
      <c r="H23" s="61"/>
      <c r="I23" s="61"/>
      <c r="J23" s="61"/>
      <c r="K23" s="61"/>
      <c r="L23" s="61"/>
      <c r="M23" s="76"/>
      <c r="N23" s="77" t="str">
        <f t="shared" si="0"/>
        <v/>
      </c>
      <c r="O23" s="72"/>
      <c r="P23" s="62"/>
      <c r="Q23" s="62"/>
      <c r="R23" s="62"/>
      <c r="S23" s="62"/>
      <c r="T23" s="62"/>
      <c r="U23" s="62"/>
      <c r="V23" s="73"/>
    </row>
    <row r="24" spans="1:25" ht="27" customHeight="1">
      <c r="A24" s="66"/>
      <c r="B24" s="108"/>
      <c r="C24" s="61"/>
      <c r="D24" s="105"/>
      <c r="E24" s="105"/>
      <c r="F24" s="61"/>
      <c r="G24" s="61"/>
      <c r="H24" s="61"/>
      <c r="I24" s="61"/>
      <c r="J24" s="61"/>
      <c r="K24" s="61"/>
      <c r="L24" s="61"/>
      <c r="M24" s="76"/>
      <c r="N24" s="77" t="str">
        <f t="shared" si="0"/>
        <v/>
      </c>
      <c r="O24" s="72"/>
      <c r="P24" s="62"/>
      <c r="Q24" s="62"/>
      <c r="R24" s="62"/>
      <c r="S24" s="62"/>
      <c r="T24" s="62"/>
      <c r="U24" s="62"/>
      <c r="V24" s="73"/>
    </row>
    <row r="25" spans="1:25" ht="27" customHeight="1">
      <c r="A25" s="66"/>
      <c r="B25" s="108"/>
      <c r="C25" s="61"/>
      <c r="D25" s="106"/>
      <c r="E25" s="106"/>
      <c r="F25" s="61"/>
      <c r="G25" s="61"/>
      <c r="H25" s="74"/>
      <c r="I25" s="61"/>
      <c r="J25" s="61"/>
      <c r="K25" s="61"/>
      <c r="L25" s="61"/>
      <c r="M25" s="76"/>
      <c r="N25" s="77" t="str">
        <f t="shared" si="0"/>
        <v/>
      </c>
      <c r="O25" s="62"/>
      <c r="P25" s="62"/>
      <c r="Q25" s="62"/>
      <c r="R25" s="62"/>
      <c r="S25" s="62"/>
      <c r="T25" s="62"/>
      <c r="U25" s="62"/>
      <c r="V25" s="63"/>
      <c r="W25" s="62"/>
      <c r="X25" s="62"/>
      <c r="Y25" s="62"/>
    </row>
    <row r="26" spans="1:25" ht="27" customHeight="1">
      <c r="A26" s="1099"/>
      <c r="B26" s="1100"/>
      <c r="C26" s="1100"/>
      <c r="D26" s="67"/>
      <c r="E26" s="67"/>
      <c r="F26" s="66"/>
      <c r="G26" s="66"/>
      <c r="H26" s="66"/>
      <c r="I26" s="66"/>
      <c r="J26" s="66"/>
      <c r="K26" s="66"/>
      <c r="L26" s="66"/>
      <c r="M26" s="66"/>
      <c r="N26" s="77" t="str">
        <f t="shared" si="0"/>
        <v/>
      </c>
      <c r="O26" s="72"/>
      <c r="P26" s="62"/>
      <c r="Q26" s="62"/>
      <c r="R26" s="62"/>
      <c r="S26" s="62"/>
      <c r="T26" s="62"/>
      <c r="U26" s="62"/>
      <c r="V26" s="63"/>
      <c r="W26" s="62"/>
      <c r="X26" s="62"/>
      <c r="Y26" s="62"/>
    </row>
    <row r="27" spans="1:25" ht="27" customHeight="1">
      <c r="A27" s="66"/>
      <c r="B27" s="108"/>
      <c r="C27" s="61"/>
      <c r="D27" s="105"/>
      <c r="E27" s="105"/>
      <c r="F27" s="61"/>
      <c r="G27" s="61"/>
      <c r="H27" s="57"/>
      <c r="I27" s="61"/>
      <c r="J27" s="61"/>
      <c r="K27" s="61"/>
      <c r="L27" s="61"/>
      <c r="M27" s="76"/>
      <c r="N27" s="77" t="str">
        <f>CONCATENATE(C27,H27)</f>
        <v/>
      </c>
      <c r="O27" s="62"/>
      <c r="P27" s="62"/>
      <c r="Q27" s="62"/>
      <c r="R27" s="62"/>
      <c r="S27" s="62"/>
      <c r="T27" s="62"/>
      <c r="U27" s="62"/>
      <c r="V27" s="62"/>
    </row>
    <row r="28" spans="1:25" ht="27" customHeight="1">
      <c r="A28" s="66"/>
      <c r="B28" s="108"/>
      <c r="C28" s="61"/>
      <c r="D28" s="106"/>
      <c r="E28" s="106"/>
      <c r="F28" s="61"/>
      <c r="G28" s="61"/>
      <c r="H28" s="74"/>
      <c r="I28" s="61"/>
      <c r="J28" s="61"/>
      <c r="K28" s="61"/>
      <c r="L28" s="61"/>
      <c r="M28" s="76"/>
      <c r="N28" s="77" t="str">
        <f t="shared" ref="N28:N47" si="1">CONCATENATE(C28,H28)</f>
        <v/>
      </c>
      <c r="O28" s="62"/>
      <c r="P28" s="62"/>
      <c r="Q28" s="62"/>
      <c r="R28" s="62"/>
      <c r="S28" s="62"/>
      <c r="T28" s="62"/>
      <c r="U28" s="62"/>
      <c r="V28" s="62"/>
    </row>
    <row r="29" spans="1:25" ht="27" customHeight="1">
      <c r="A29" s="66"/>
      <c r="B29" s="108"/>
      <c r="C29" s="61"/>
      <c r="D29" s="106"/>
      <c r="E29" s="106"/>
      <c r="F29" s="61"/>
      <c r="G29" s="61"/>
      <c r="H29" s="74"/>
      <c r="I29" s="75"/>
      <c r="J29" s="61"/>
      <c r="K29" s="61"/>
      <c r="L29" s="61"/>
      <c r="M29" s="76"/>
      <c r="N29" s="77" t="str">
        <f t="shared" si="1"/>
        <v/>
      </c>
      <c r="O29" s="62"/>
      <c r="P29" s="62"/>
      <c r="Q29" s="62"/>
      <c r="R29" s="62"/>
      <c r="S29" s="62"/>
      <c r="T29" s="62"/>
      <c r="U29" s="62"/>
      <c r="V29" s="62"/>
    </row>
    <row r="30" spans="1:25" ht="27" customHeight="1">
      <c r="A30" s="66"/>
      <c r="B30" s="108"/>
      <c r="C30" s="61"/>
      <c r="D30" s="106"/>
      <c r="E30" s="105"/>
      <c r="F30" s="61"/>
      <c r="G30" s="61"/>
      <c r="H30" s="74"/>
      <c r="I30" s="75"/>
      <c r="J30" s="61"/>
      <c r="K30" s="61"/>
      <c r="L30" s="61"/>
      <c r="M30" s="76"/>
      <c r="N30" s="77" t="str">
        <f t="shared" si="1"/>
        <v/>
      </c>
      <c r="O30" s="62"/>
      <c r="P30" s="62"/>
      <c r="Q30" s="62"/>
      <c r="R30" s="62"/>
      <c r="S30" s="62"/>
      <c r="T30" s="62"/>
      <c r="U30" s="62"/>
      <c r="V30" s="62"/>
    </row>
    <row r="31" spans="1:25" ht="27" customHeight="1">
      <c r="A31" s="66"/>
      <c r="B31" s="108"/>
      <c r="C31" s="61"/>
      <c r="D31" s="106"/>
      <c r="E31" s="106"/>
      <c r="F31" s="61"/>
      <c r="G31" s="61"/>
      <c r="H31" s="74"/>
      <c r="I31" s="75"/>
      <c r="J31" s="61"/>
      <c r="K31" s="61"/>
      <c r="L31" s="61"/>
      <c r="M31" s="79"/>
      <c r="N31" s="77" t="str">
        <f t="shared" si="1"/>
        <v/>
      </c>
      <c r="O31" s="62"/>
      <c r="P31" s="62"/>
      <c r="Q31" s="62"/>
      <c r="R31" s="62"/>
      <c r="S31" s="62"/>
      <c r="T31" s="62"/>
      <c r="U31" s="62"/>
      <c r="V31" s="62"/>
    </row>
    <row r="32" spans="1:25" ht="27" customHeight="1">
      <c r="A32" s="66"/>
      <c r="B32" s="108"/>
      <c r="C32" s="61"/>
      <c r="D32" s="106"/>
      <c r="E32" s="106"/>
      <c r="F32" s="61"/>
      <c r="G32" s="61"/>
      <c r="H32" s="74"/>
      <c r="I32" s="75"/>
      <c r="J32" s="61"/>
      <c r="K32" s="61"/>
      <c r="L32" s="61"/>
      <c r="M32" s="76"/>
      <c r="N32" s="77" t="str">
        <f t="shared" si="1"/>
        <v/>
      </c>
      <c r="O32" s="62"/>
      <c r="P32" s="62"/>
      <c r="Q32" s="62"/>
      <c r="R32" s="62"/>
      <c r="S32" s="62"/>
      <c r="T32" s="62"/>
      <c r="U32" s="62"/>
      <c r="V32" s="62"/>
    </row>
    <row r="33" spans="1:25" ht="27" customHeight="1">
      <c r="A33" s="66"/>
      <c r="B33" s="61"/>
      <c r="C33" s="61"/>
      <c r="D33" s="105"/>
      <c r="E33" s="105"/>
      <c r="F33" s="61"/>
      <c r="G33" s="61"/>
      <c r="H33" s="61"/>
      <c r="I33" s="61"/>
      <c r="J33" s="61"/>
      <c r="K33" s="61"/>
      <c r="L33" s="61"/>
      <c r="M33" s="76"/>
      <c r="N33" s="77" t="str">
        <f t="shared" si="1"/>
        <v/>
      </c>
      <c r="O33" s="62"/>
      <c r="P33" s="62"/>
      <c r="Q33" s="62"/>
      <c r="R33" s="62"/>
      <c r="S33" s="62"/>
      <c r="T33" s="62"/>
      <c r="U33" s="62"/>
      <c r="V33" s="62"/>
    </row>
    <row r="34" spans="1:25" ht="27" customHeight="1">
      <c r="A34" s="66"/>
      <c r="B34" s="61"/>
      <c r="C34" s="61"/>
      <c r="D34" s="105"/>
      <c r="E34" s="105"/>
      <c r="F34" s="61"/>
      <c r="G34" s="61"/>
      <c r="H34" s="61"/>
      <c r="I34" s="61"/>
      <c r="J34" s="61"/>
      <c r="K34" s="61"/>
      <c r="L34" s="61"/>
      <c r="M34" s="76"/>
      <c r="N34" s="77" t="str">
        <f t="shared" si="1"/>
        <v/>
      </c>
      <c r="O34" s="62"/>
      <c r="P34" s="62"/>
      <c r="Q34" s="62"/>
      <c r="R34" s="62"/>
      <c r="S34" s="62"/>
      <c r="T34" s="62"/>
      <c r="U34" s="62"/>
      <c r="V34" s="62"/>
    </row>
    <row r="35" spans="1:25" ht="27" customHeight="1">
      <c r="A35" s="66"/>
      <c r="B35" s="84"/>
      <c r="C35" s="61"/>
      <c r="D35" s="105"/>
      <c r="E35" s="105"/>
      <c r="F35" s="61"/>
      <c r="G35" s="61"/>
      <c r="H35" s="61"/>
      <c r="I35" s="61"/>
      <c r="J35" s="61"/>
      <c r="K35" s="61"/>
      <c r="L35" s="61"/>
      <c r="M35" s="76"/>
      <c r="N35" s="77" t="str">
        <f t="shared" si="1"/>
        <v/>
      </c>
      <c r="O35" s="62"/>
      <c r="P35" s="62"/>
      <c r="Q35" s="62"/>
      <c r="R35" s="62"/>
      <c r="S35" s="62"/>
      <c r="T35" s="62"/>
      <c r="U35" s="62"/>
      <c r="V35" s="62"/>
    </row>
    <row r="36" spans="1:25" ht="27" customHeight="1">
      <c r="A36" s="66"/>
      <c r="B36" s="84"/>
      <c r="C36" s="61"/>
      <c r="D36" s="60"/>
      <c r="E36" s="60"/>
      <c r="F36" s="61"/>
      <c r="G36" s="61"/>
      <c r="H36" s="84"/>
      <c r="I36" s="68"/>
      <c r="J36" s="61"/>
      <c r="K36" s="61"/>
      <c r="L36" s="61"/>
      <c r="M36" s="76"/>
      <c r="N36" s="77" t="str">
        <f t="shared" si="1"/>
        <v/>
      </c>
      <c r="O36" s="62"/>
      <c r="P36" s="62"/>
      <c r="Q36" s="62"/>
      <c r="R36" s="62"/>
      <c r="S36" s="62"/>
      <c r="T36" s="62"/>
      <c r="U36" s="62"/>
      <c r="V36" s="62"/>
    </row>
    <row r="37" spans="1:25" ht="27" customHeight="1">
      <c r="A37" s="66"/>
      <c r="B37" s="61"/>
      <c r="C37" s="61"/>
      <c r="D37" s="105"/>
      <c r="E37" s="105"/>
      <c r="F37" s="61"/>
      <c r="G37" s="61"/>
      <c r="H37" s="61"/>
      <c r="I37" s="61"/>
      <c r="J37" s="61"/>
      <c r="K37" s="61"/>
      <c r="L37" s="61"/>
      <c r="M37" s="79"/>
      <c r="N37" s="77" t="str">
        <f t="shared" si="1"/>
        <v/>
      </c>
      <c r="O37" s="62"/>
      <c r="P37" s="62"/>
      <c r="Q37" s="62"/>
      <c r="R37" s="62"/>
      <c r="S37" s="62"/>
      <c r="T37" s="62"/>
      <c r="U37" s="62"/>
      <c r="V37" s="62"/>
    </row>
    <row r="38" spans="1:25" ht="27" customHeight="1">
      <c r="A38" s="66"/>
      <c r="B38" s="61"/>
      <c r="C38" s="61"/>
      <c r="D38" s="105"/>
      <c r="E38" s="105"/>
      <c r="F38" s="61"/>
      <c r="G38" s="61"/>
      <c r="H38" s="61"/>
      <c r="I38" s="61"/>
      <c r="J38" s="61"/>
      <c r="K38" s="61"/>
      <c r="L38" s="61"/>
      <c r="M38" s="79"/>
      <c r="N38" s="77" t="str">
        <f t="shared" si="1"/>
        <v/>
      </c>
      <c r="O38" s="62"/>
      <c r="P38" s="62"/>
      <c r="Q38" s="62"/>
      <c r="R38" s="62"/>
      <c r="S38" s="62"/>
      <c r="T38" s="62"/>
      <c r="U38" s="62"/>
      <c r="V38" s="62"/>
    </row>
    <row r="39" spans="1:25" ht="27" customHeight="1">
      <c r="A39" s="66"/>
      <c r="B39" s="61"/>
      <c r="C39" s="61"/>
      <c r="D39" s="60"/>
      <c r="E39" s="60"/>
      <c r="F39" s="61"/>
      <c r="G39" s="61"/>
      <c r="H39" s="84"/>
      <c r="I39" s="61"/>
      <c r="J39" s="61"/>
      <c r="K39" s="61"/>
      <c r="L39" s="61"/>
      <c r="M39" s="76"/>
      <c r="N39" s="77" t="str">
        <f t="shared" si="1"/>
        <v/>
      </c>
      <c r="O39" s="62"/>
      <c r="P39" s="62"/>
      <c r="Q39" s="62"/>
      <c r="R39" s="62"/>
      <c r="S39" s="62"/>
      <c r="T39" s="62"/>
      <c r="U39" s="62"/>
      <c r="V39" s="62"/>
    </row>
    <row r="40" spans="1:25" ht="27" customHeight="1">
      <c r="A40" s="66"/>
      <c r="B40" s="61"/>
      <c r="C40" s="61"/>
      <c r="D40" s="291"/>
      <c r="E40" s="60"/>
      <c r="F40" s="61"/>
      <c r="G40" s="61"/>
      <c r="H40" s="84"/>
      <c r="I40" s="68"/>
      <c r="J40" s="61"/>
      <c r="K40" s="61"/>
      <c r="L40" s="61"/>
      <c r="M40" s="76"/>
      <c r="N40" s="77" t="str">
        <f t="shared" si="1"/>
        <v/>
      </c>
      <c r="O40" s="62"/>
      <c r="P40" s="62"/>
      <c r="Q40" s="62"/>
      <c r="R40" s="62"/>
      <c r="S40" s="62"/>
      <c r="T40" s="62"/>
      <c r="U40" s="62"/>
      <c r="V40" s="62"/>
    </row>
    <row r="41" spans="1:25" ht="27" customHeight="1">
      <c r="A41" s="66"/>
      <c r="B41" s="61"/>
      <c r="C41" s="61"/>
      <c r="D41" s="60"/>
      <c r="E41" s="60"/>
      <c r="F41" s="61"/>
      <c r="G41" s="61"/>
      <c r="H41" s="84"/>
      <c r="I41" s="68"/>
      <c r="J41" s="61"/>
      <c r="K41" s="61"/>
      <c r="L41" s="61"/>
      <c r="M41" s="76"/>
      <c r="N41" s="77" t="str">
        <f t="shared" si="1"/>
        <v/>
      </c>
      <c r="O41" s="62"/>
      <c r="P41" s="62"/>
      <c r="Q41" s="62"/>
      <c r="R41" s="62"/>
      <c r="S41" s="62"/>
      <c r="T41" s="62"/>
      <c r="U41" s="62"/>
      <c r="V41" s="62"/>
    </row>
    <row r="42" spans="1:25" ht="27" customHeight="1">
      <c r="A42" s="66"/>
      <c r="B42" s="61"/>
      <c r="C42" s="61"/>
      <c r="D42" s="60"/>
      <c r="E42" s="60"/>
      <c r="F42" s="61"/>
      <c r="G42" s="61"/>
      <c r="H42" s="84"/>
      <c r="I42" s="68"/>
      <c r="J42" s="61"/>
      <c r="K42" s="61"/>
      <c r="L42" s="61"/>
      <c r="M42" s="76"/>
      <c r="N42" s="77" t="str">
        <f t="shared" si="1"/>
        <v/>
      </c>
      <c r="O42" s="72"/>
      <c r="P42" s="62"/>
      <c r="Q42" s="62"/>
      <c r="R42" s="62"/>
      <c r="S42" s="62"/>
      <c r="T42" s="62"/>
      <c r="U42" s="62"/>
      <c r="V42" s="73"/>
    </row>
    <row r="43" spans="1:25" ht="27" customHeight="1">
      <c r="A43" s="66"/>
      <c r="B43" s="61"/>
      <c r="C43" s="61"/>
      <c r="D43" s="60"/>
      <c r="E43" s="60"/>
      <c r="F43" s="61"/>
      <c r="G43" s="61"/>
      <c r="H43" s="61"/>
      <c r="I43" s="61"/>
      <c r="J43" s="61"/>
      <c r="K43" s="61"/>
      <c r="L43" s="61"/>
      <c r="M43" s="76"/>
      <c r="N43" s="77" t="str">
        <f t="shared" si="1"/>
        <v/>
      </c>
      <c r="O43" s="72"/>
      <c r="P43" s="62"/>
      <c r="Q43" s="62"/>
      <c r="R43" s="62"/>
      <c r="S43" s="62"/>
      <c r="T43" s="62"/>
      <c r="U43" s="62"/>
      <c r="V43" s="73"/>
    </row>
    <row r="44" spans="1:25" ht="27" customHeight="1">
      <c r="A44" s="66"/>
      <c r="B44" s="61"/>
      <c r="C44" s="61"/>
      <c r="D44" s="105"/>
      <c r="E44" s="105"/>
      <c r="F44" s="61"/>
      <c r="G44" s="61"/>
      <c r="H44" s="84"/>
      <c r="I44" s="69"/>
      <c r="J44" s="61"/>
      <c r="K44" s="61"/>
      <c r="L44" s="61"/>
      <c r="M44" s="76"/>
      <c r="N44" s="77" t="str">
        <f t="shared" si="1"/>
        <v/>
      </c>
      <c r="O44" s="72"/>
      <c r="P44" s="62"/>
      <c r="Q44" s="62"/>
      <c r="R44" s="62"/>
      <c r="S44" s="62"/>
      <c r="T44" s="62"/>
      <c r="U44" s="62"/>
      <c r="V44" s="73"/>
    </row>
    <row r="45" spans="1:25" ht="27" customHeight="1">
      <c r="A45" s="66"/>
      <c r="B45" s="108"/>
      <c r="C45" s="61"/>
      <c r="D45" s="106"/>
      <c r="E45" s="106"/>
      <c r="F45" s="61"/>
      <c r="G45" s="61"/>
      <c r="H45" s="74"/>
      <c r="I45" s="68"/>
      <c r="J45" s="61"/>
      <c r="K45" s="61"/>
      <c r="L45" s="61"/>
      <c r="M45" s="76"/>
      <c r="N45" s="77" t="str">
        <f t="shared" si="1"/>
        <v/>
      </c>
      <c r="O45" s="72"/>
      <c r="P45" s="62"/>
      <c r="Q45" s="62"/>
      <c r="R45" s="62"/>
      <c r="S45" s="62"/>
      <c r="T45" s="62"/>
      <c r="U45" s="62"/>
      <c r="V45" s="73"/>
    </row>
    <row r="46" spans="1:25" ht="27" customHeight="1">
      <c r="A46" s="66"/>
      <c r="B46" s="108"/>
      <c r="C46" s="61"/>
      <c r="D46" s="105"/>
      <c r="E46" s="105"/>
      <c r="F46" s="61"/>
      <c r="G46" s="61"/>
      <c r="H46" s="74"/>
      <c r="I46" s="68"/>
      <c r="J46" s="61"/>
      <c r="K46" s="61"/>
      <c r="L46" s="61"/>
      <c r="M46" s="76"/>
      <c r="N46" s="77" t="str">
        <f t="shared" si="1"/>
        <v/>
      </c>
      <c r="O46" s="62"/>
      <c r="P46" s="62"/>
      <c r="Q46" s="62"/>
      <c r="R46" s="62"/>
      <c r="S46" s="62"/>
      <c r="T46" s="62"/>
      <c r="U46" s="62"/>
      <c r="V46" s="63"/>
      <c r="W46" s="62"/>
      <c r="X46" s="62"/>
      <c r="Y46" s="62"/>
    </row>
    <row r="47" spans="1:25" ht="27" customHeight="1">
      <c r="A47" s="1099"/>
      <c r="B47" s="1100"/>
      <c r="C47" s="1100"/>
      <c r="D47" s="67"/>
      <c r="E47" s="67"/>
      <c r="F47" s="66"/>
      <c r="G47" s="66"/>
      <c r="H47" s="66"/>
      <c r="I47" s="66"/>
      <c r="J47" s="66"/>
      <c r="K47" s="66"/>
      <c r="L47" s="66"/>
      <c r="M47" s="66"/>
      <c r="N47" s="77" t="str">
        <f t="shared" si="1"/>
        <v/>
      </c>
      <c r="O47" s="72"/>
      <c r="P47" s="62"/>
      <c r="Q47" s="62"/>
      <c r="R47" s="62"/>
      <c r="S47" s="62"/>
      <c r="T47" s="62"/>
      <c r="U47" s="62"/>
      <c r="V47" s="63"/>
      <c r="W47" s="62"/>
      <c r="X47" s="62"/>
      <c r="Y47" s="62"/>
    </row>
    <row r="48" spans="1:25" ht="27" customHeight="1">
      <c r="A48" s="66"/>
      <c r="B48" s="108"/>
      <c r="C48" s="61"/>
      <c r="D48" s="106"/>
      <c r="E48" s="106"/>
      <c r="F48" s="61"/>
      <c r="G48" s="61"/>
      <c r="H48" s="74"/>
      <c r="I48" s="61"/>
      <c r="J48" s="61"/>
      <c r="K48" s="61"/>
      <c r="L48" s="61"/>
      <c r="M48" s="76"/>
      <c r="N48" s="77" t="str">
        <f>CONCATENATE(C48,H48)</f>
        <v/>
      </c>
      <c r="O48" s="62"/>
      <c r="P48" s="62"/>
      <c r="Q48" s="62"/>
      <c r="R48" s="62"/>
      <c r="S48" s="62"/>
      <c r="T48" s="62"/>
      <c r="U48" s="62"/>
      <c r="V48" s="62"/>
    </row>
    <row r="49" spans="1:22" ht="27" customHeight="1">
      <c r="A49" s="66"/>
      <c r="B49" s="108"/>
      <c r="C49" s="61"/>
      <c r="D49" s="106"/>
      <c r="E49" s="106"/>
      <c r="F49" s="61"/>
      <c r="G49" s="61"/>
      <c r="H49" s="74"/>
      <c r="I49" s="137"/>
      <c r="J49" s="61"/>
      <c r="K49" s="61"/>
      <c r="L49" s="61"/>
      <c r="M49" s="76"/>
      <c r="N49" s="77" t="str">
        <f t="shared" ref="N49:N68" si="2">CONCATENATE(C49,H49)</f>
        <v/>
      </c>
      <c r="O49" s="62"/>
      <c r="P49" s="62"/>
      <c r="Q49" s="62"/>
      <c r="R49" s="62"/>
      <c r="S49" s="62"/>
      <c r="T49" s="62"/>
      <c r="U49" s="62"/>
      <c r="V49" s="62"/>
    </row>
    <row r="50" spans="1:22" ht="27" customHeight="1">
      <c r="A50" s="66"/>
      <c r="B50" s="108"/>
      <c r="C50" s="61"/>
      <c r="D50" s="106"/>
      <c r="E50" s="105"/>
      <c r="F50" s="61"/>
      <c r="G50" s="61"/>
      <c r="H50" s="74"/>
      <c r="I50" s="75"/>
      <c r="J50" s="61"/>
      <c r="K50" s="61"/>
      <c r="L50" s="61"/>
      <c r="M50" s="76"/>
      <c r="N50" s="77" t="str">
        <f t="shared" si="2"/>
        <v/>
      </c>
      <c r="O50" s="62"/>
      <c r="P50" s="62"/>
      <c r="Q50" s="62"/>
      <c r="R50" s="62"/>
      <c r="S50" s="62"/>
      <c r="T50" s="62"/>
      <c r="U50" s="62"/>
      <c r="V50" s="62"/>
    </row>
    <row r="51" spans="1:22" ht="27" customHeight="1">
      <c r="A51" s="66"/>
      <c r="B51" s="108"/>
      <c r="C51" s="61"/>
      <c r="D51" s="106"/>
      <c r="E51" s="106"/>
      <c r="F51" s="61"/>
      <c r="G51" s="61"/>
      <c r="H51" s="61"/>
      <c r="I51" s="61"/>
      <c r="J51" s="61"/>
      <c r="K51" s="61"/>
      <c r="L51" s="61"/>
      <c r="M51" s="76"/>
      <c r="N51" s="77" t="str">
        <f t="shared" si="2"/>
        <v/>
      </c>
      <c r="O51" s="62"/>
      <c r="P51" s="62"/>
      <c r="Q51" s="62"/>
      <c r="R51" s="62"/>
      <c r="S51" s="62"/>
      <c r="T51" s="62"/>
      <c r="U51" s="62"/>
      <c r="V51" s="62"/>
    </row>
    <row r="52" spans="1:22" ht="27" customHeight="1">
      <c r="A52" s="66"/>
      <c r="B52" s="79"/>
      <c r="C52" s="79"/>
      <c r="D52" s="132"/>
      <c r="E52" s="132"/>
      <c r="F52" s="61"/>
      <c r="G52" s="61"/>
      <c r="H52" s="68"/>
      <c r="I52" s="68"/>
      <c r="J52" s="61"/>
      <c r="K52" s="61"/>
      <c r="L52" s="61"/>
      <c r="M52" s="79"/>
      <c r="N52" s="77" t="str">
        <f t="shared" si="2"/>
        <v/>
      </c>
      <c r="O52" s="62"/>
      <c r="P52" s="62"/>
      <c r="Q52" s="62"/>
      <c r="R52" s="62"/>
      <c r="S52" s="62"/>
      <c r="T52" s="62"/>
      <c r="U52" s="62"/>
      <c r="V52" s="62"/>
    </row>
    <row r="53" spans="1:22" ht="27" customHeight="1">
      <c r="A53" s="66"/>
      <c r="B53" s="68"/>
      <c r="C53" s="68"/>
      <c r="D53" s="132"/>
      <c r="E53" s="132"/>
      <c r="F53" s="61"/>
      <c r="G53" s="61"/>
      <c r="H53" s="68"/>
      <c r="I53" s="128"/>
      <c r="J53" s="61"/>
      <c r="K53" s="61"/>
      <c r="L53" s="61"/>
      <c r="M53" s="76"/>
      <c r="N53" s="77" t="str">
        <f t="shared" si="2"/>
        <v/>
      </c>
      <c r="O53" s="62"/>
      <c r="P53" s="62"/>
      <c r="Q53" s="62"/>
      <c r="R53" s="62"/>
      <c r="S53" s="62"/>
      <c r="T53" s="62"/>
      <c r="U53" s="62"/>
      <c r="V53" s="62"/>
    </row>
    <row r="54" spans="1:22" ht="27" customHeight="1">
      <c r="A54" s="66"/>
      <c r="B54" s="68"/>
      <c r="C54" s="68"/>
      <c r="D54" s="132"/>
      <c r="E54" s="132"/>
      <c r="F54" s="61"/>
      <c r="G54" s="61"/>
      <c r="H54" s="68"/>
      <c r="I54" s="68"/>
      <c r="J54" s="61"/>
      <c r="K54" s="61"/>
      <c r="L54" s="61"/>
      <c r="M54" s="76"/>
      <c r="N54" s="77" t="str">
        <f t="shared" si="2"/>
        <v/>
      </c>
      <c r="O54" s="62"/>
      <c r="P54" s="62"/>
      <c r="Q54" s="62"/>
      <c r="R54" s="62"/>
      <c r="S54" s="62"/>
      <c r="T54" s="62"/>
      <c r="U54" s="62"/>
      <c r="V54" s="62"/>
    </row>
    <row r="55" spans="1:22" ht="27" customHeight="1">
      <c r="A55" s="66"/>
      <c r="B55" s="68"/>
      <c r="C55" s="68"/>
      <c r="D55" s="132"/>
      <c r="E55" s="132"/>
      <c r="F55" s="61"/>
      <c r="G55" s="61"/>
      <c r="H55" s="68"/>
      <c r="I55" s="68"/>
      <c r="J55" s="61"/>
      <c r="K55" s="61"/>
      <c r="L55" s="61"/>
      <c r="M55" s="76"/>
      <c r="N55" s="77" t="str">
        <f t="shared" si="2"/>
        <v/>
      </c>
      <c r="O55" s="62"/>
      <c r="P55" s="62"/>
      <c r="Q55" s="62"/>
      <c r="R55" s="62"/>
      <c r="S55" s="62"/>
      <c r="T55" s="62"/>
      <c r="U55" s="62"/>
      <c r="V55" s="62"/>
    </row>
    <row r="56" spans="1:22" ht="27" customHeight="1">
      <c r="A56" s="66"/>
      <c r="B56" s="68"/>
      <c r="C56" s="68"/>
      <c r="D56" s="132"/>
      <c r="E56" s="132"/>
      <c r="F56" s="61"/>
      <c r="G56" s="61"/>
      <c r="H56" s="68"/>
      <c r="I56" s="68"/>
      <c r="J56" s="61"/>
      <c r="K56" s="61"/>
      <c r="L56" s="61"/>
      <c r="M56" s="76"/>
      <c r="N56" s="77" t="str">
        <f t="shared" si="2"/>
        <v/>
      </c>
      <c r="O56" s="62"/>
      <c r="P56" s="62"/>
      <c r="Q56" s="62"/>
      <c r="R56" s="62"/>
      <c r="S56" s="62"/>
      <c r="T56" s="62"/>
      <c r="U56" s="62"/>
      <c r="V56" s="62"/>
    </row>
    <row r="57" spans="1:22" ht="27" customHeight="1">
      <c r="A57" s="66"/>
      <c r="B57" s="68"/>
      <c r="C57" s="68"/>
      <c r="D57" s="132"/>
      <c r="E57" s="132"/>
      <c r="F57" s="61"/>
      <c r="G57" s="61"/>
      <c r="H57" s="68"/>
      <c r="I57" s="128"/>
      <c r="J57" s="61"/>
      <c r="K57" s="61"/>
      <c r="L57" s="61"/>
      <c r="M57" s="76"/>
      <c r="N57" s="77" t="str">
        <f t="shared" si="2"/>
        <v/>
      </c>
      <c r="O57" s="62"/>
      <c r="P57" s="62"/>
      <c r="Q57" s="62"/>
      <c r="R57" s="62"/>
      <c r="S57" s="62"/>
      <c r="T57" s="62"/>
      <c r="U57" s="62"/>
      <c r="V57" s="62"/>
    </row>
    <row r="58" spans="1:22" ht="27" customHeight="1">
      <c r="A58" s="66"/>
      <c r="B58" s="68"/>
      <c r="C58" s="68"/>
      <c r="D58" s="132"/>
      <c r="E58" s="132"/>
      <c r="F58" s="61"/>
      <c r="G58" s="61"/>
      <c r="H58" s="68"/>
      <c r="I58" s="68"/>
      <c r="J58" s="61"/>
      <c r="K58" s="61"/>
      <c r="L58" s="61"/>
      <c r="M58" s="79"/>
      <c r="N58" s="77" t="str">
        <f t="shared" si="2"/>
        <v/>
      </c>
      <c r="O58" s="62"/>
      <c r="P58" s="62"/>
      <c r="Q58" s="62"/>
      <c r="R58" s="62"/>
      <c r="S58" s="62"/>
      <c r="T58" s="62"/>
      <c r="U58" s="62"/>
      <c r="V58" s="62"/>
    </row>
    <row r="59" spans="1:22" ht="27" customHeight="1">
      <c r="A59" s="66"/>
      <c r="B59" s="68"/>
      <c r="C59" s="68"/>
      <c r="D59" s="132"/>
      <c r="E59" s="132"/>
      <c r="F59" s="61"/>
      <c r="G59" s="61"/>
      <c r="H59" s="128"/>
      <c r="I59" s="68"/>
      <c r="J59" s="61"/>
      <c r="K59" s="61"/>
      <c r="L59" s="61"/>
      <c r="M59" s="79"/>
      <c r="N59" s="77" t="str">
        <f t="shared" si="2"/>
        <v/>
      </c>
      <c r="O59" s="62"/>
      <c r="P59" s="62"/>
      <c r="Q59" s="62"/>
      <c r="R59" s="62"/>
      <c r="S59" s="62"/>
      <c r="T59" s="62"/>
      <c r="U59" s="62"/>
      <c r="V59" s="62"/>
    </row>
    <row r="60" spans="1:22" ht="27" customHeight="1">
      <c r="A60" s="66"/>
      <c r="B60" s="68"/>
      <c r="C60" s="68"/>
      <c r="D60" s="132"/>
      <c r="E60" s="132"/>
      <c r="F60" s="61"/>
      <c r="G60" s="61"/>
      <c r="H60" s="68"/>
      <c r="I60" s="128"/>
      <c r="J60" s="61"/>
      <c r="K60" s="61"/>
      <c r="L60" s="61"/>
      <c r="M60" s="76"/>
      <c r="N60" s="77" t="str">
        <f t="shared" si="2"/>
        <v/>
      </c>
      <c r="O60" s="62"/>
      <c r="P60" s="62"/>
      <c r="Q60" s="62"/>
      <c r="R60" s="62"/>
      <c r="S60" s="62"/>
      <c r="T60" s="62"/>
      <c r="U60" s="62"/>
      <c r="V60" s="62"/>
    </row>
    <row r="61" spans="1:22" ht="27" customHeight="1">
      <c r="A61" s="66"/>
      <c r="B61" s="68"/>
      <c r="C61" s="68"/>
      <c r="D61" s="132"/>
      <c r="E61" s="132"/>
      <c r="F61" s="61"/>
      <c r="G61" s="61"/>
      <c r="H61" s="68"/>
      <c r="I61" s="68"/>
      <c r="J61" s="61"/>
      <c r="K61" s="61"/>
      <c r="L61" s="61"/>
      <c r="M61" s="76"/>
      <c r="N61" s="77" t="str">
        <f t="shared" si="2"/>
        <v/>
      </c>
      <c r="O61" s="62"/>
      <c r="P61" s="62"/>
      <c r="Q61" s="62"/>
      <c r="R61" s="62"/>
      <c r="S61" s="62"/>
      <c r="T61" s="62"/>
      <c r="U61" s="62"/>
      <c r="V61" s="62"/>
    </row>
    <row r="62" spans="1:22" ht="27" customHeight="1">
      <c r="A62" s="66"/>
      <c r="B62" s="68"/>
      <c r="C62" s="68"/>
      <c r="D62" s="132"/>
      <c r="E62" s="132"/>
      <c r="F62" s="61"/>
      <c r="G62" s="61"/>
      <c r="H62" s="68"/>
      <c r="I62" s="68"/>
      <c r="J62" s="61"/>
      <c r="K62" s="61"/>
      <c r="L62" s="61"/>
      <c r="M62" s="76"/>
      <c r="N62" s="77" t="str">
        <f t="shared" si="2"/>
        <v/>
      </c>
      <c r="O62" s="62"/>
      <c r="P62" s="62"/>
      <c r="Q62" s="62"/>
      <c r="R62" s="62"/>
      <c r="S62" s="62"/>
      <c r="T62" s="62"/>
      <c r="U62" s="62"/>
      <c r="V62" s="62"/>
    </row>
    <row r="63" spans="1:22" ht="27" customHeight="1">
      <c r="A63" s="66"/>
      <c r="B63" s="68"/>
      <c r="C63" s="68"/>
      <c r="D63" s="132"/>
      <c r="E63" s="132"/>
      <c r="F63" s="61"/>
      <c r="G63" s="61"/>
      <c r="H63" s="68"/>
      <c r="I63" s="68"/>
      <c r="J63" s="61"/>
      <c r="K63" s="61"/>
      <c r="L63" s="61"/>
      <c r="M63" s="76"/>
      <c r="N63" s="77" t="str">
        <f t="shared" si="2"/>
        <v/>
      </c>
      <c r="O63" s="72"/>
      <c r="P63" s="62"/>
      <c r="Q63" s="62"/>
      <c r="R63" s="62"/>
      <c r="S63" s="62"/>
      <c r="T63" s="62"/>
      <c r="U63" s="62"/>
      <c r="V63" s="73"/>
    </row>
    <row r="64" spans="1:22" ht="27" customHeight="1">
      <c r="A64" s="66"/>
      <c r="B64" s="68"/>
      <c r="C64" s="68"/>
      <c r="D64" s="132"/>
      <c r="E64" s="132"/>
      <c r="F64" s="61"/>
      <c r="G64" s="61"/>
      <c r="H64" s="68"/>
      <c r="I64" s="68"/>
      <c r="J64" s="61"/>
      <c r="K64" s="61"/>
      <c r="L64" s="61"/>
      <c r="M64" s="76"/>
      <c r="N64" s="77" t="str">
        <f t="shared" si="2"/>
        <v/>
      </c>
      <c r="O64" s="72"/>
      <c r="P64" s="62"/>
      <c r="Q64" s="62"/>
      <c r="R64" s="62"/>
      <c r="S64" s="62"/>
      <c r="T64" s="62"/>
      <c r="U64" s="62"/>
      <c r="V64" s="73"/>
    </row>
    <row r="65" spans="1:25" ht="27" customHeight="1">
      <c r="A65" s="66"/>
      <c r="B65" s="68"/>
      <c r="C65" s="68"/>
      <c r="D65" s="132"/>
      <c r="E65" s="132"/>
      <c r="F65" s="61"/>
      <c r="G65" s="61"/>
      <c r="H65" s="68"/>
      <c r="I65" s="68"/>
      <c r="J65" s="61"/>
      <c r="K65" s="61"/>
      <c r="L65" s="61"/>
      <c r="M65" s="76"/>
      <c r="N65" s="77" t="str">
        <f t="shared" si="2"/>
        <v/>
      </c>
      <c r="O65" s="72"/>
      <c r="P65" s="62"/>
      <c r="Q65" s="62"/>
      <c r="R65" s="62"/>
      <c r="S65" s="62"/>
      <c r="T65" s="62"/>
      <c r="U65" s="62"/>
      <c r="V65" s="73"/>
    </row>
    <row r="66" spans="1:25" ht="27" customHeight="1">
      <c r="A66" s="66"/>
      <c r="B66" s="68"/>
      <c r="C66" s="68"/>
      <c r="D66" s="132"/>
      <c r="E66" s="132"/>
      <c r="F66" s="61"/>
      <c r="G66" s="61"/>
      <c r="H66" s="68"/>
      <c r="I66" s="68"/>
      <c r="J66" s="61"/>
      <c r="K66" s="61"/>
      <c r="L66" s="61"/>
      <c r="M66" s="76"/>
      <c r="N66" s="77" t="str">
        <f t="shared" si="2"/>
        <v/>
      </c>
      <c r="O66" s="72"/>
      <c r="P66" s="62"/>
      <c r="Q66" s="62"/>
      <c r="R66" s="62"/>
      <c r="S66" s="62"/>
      <c r="T66" s="62"/>
      <c r="U66" s="62"/>
      <c r="V66" s="73"/>
    </row>
    <row r="67" spans="1:25" ht="27" customHeight="1">
      <c r="A67" s="66"/>
      <c r="B67" s="68"/>
      <c r="C67" s="68"/>
      <c r="D67" s="132"/>
      <c r="E67" s="132"/>
      <c r="F67" s="61"/>
      <c r="G67" s="61"/>
      <c r="H67" s="68"/>
      <c r="I67" s="68"/>
      <c r="J67" s="61"/>
      <c r="K67" s="61"/>
      <c r="L67" s="61"/>
      <c r="M67" s="76"/>
      <c r="N67" s="77" t="str">
        <f t="shared" si="2"/>
        <v/>
      </c>
      <c r="O67" s="62"/>
      <c r="P67" s="62"/>
      <c r="Q67" s="62"/>
      <c r="R67" s="62"/>
      <c r="S67" s="62"/>
      <c r="T67" s="62"/>
      <c r="U67" s="62"/>
      <c r="V67" s="63"/>
      <c r="W67" s="62"/>
      <c r="X67" s="62"/>
      <c r="Y67" s="62"/>
    </row>
    <row r="68" spans="1:25" ht="27" customHeight="1">
      <c r="A68" s="1099"/>
      <c r="B68" s="1100"/>
      <c r="C68" s="1100"/>
      <c r="D68" s="67"/>
      <c r="E68" s="67"/>
      <c r="F68" s="66"/>
      <c r="G68" s="66"/>
      <c r="H68" s="66"/>
      <c r="I68" s="66"/>
      <c r="J68" s="66"/>
      <c r="K68" s="66"/>
      <c r="L68" s="66"/>
      <c r="M68" s="66"/>
      <c r="N68" s="77" t="str">
        <f t="shared" si="2"/>
        <v/>
      </c>
      <c r="O68" s="72"/>
      <c r="P68" s="62"/>
      <c r="Q68" s="62"/>
      <c r="R68" s="62"/>
      <c r="S68" s="62"/>
      <c r="T68" s="62"/>
      <c r="U68" s="62"/>
      <c r="V68" s="63"/>
      <c r="W68" s="62"/>
      <c r="X68" s="62"/>
      <c r="Y68" s="62"/>
    </row>
    <row r="69" spans="1:25" ht="27" customHeight="1">
      <c r="A69" s="66"/>
      <c r="B69" s="68"/>
      <c r="C69" s="68"/>
      <c r="D69" s="132"/>
      <c r="E69" s="132"/>
      <c r="F69" s="61"/>
      <c r="G69" s="61"/>
      <c r="H69" s="68"/>
      <c r="I69" s="128"/>
      <c r="J69" s="61"/>
      <c r="K69" s="61"/>
      <c r="L69" s="61"/>
      <c r="M69" s="76"/>
      <c r="N69" s="77" t="str">
        <f>CONCATENATE(C69,H69)</f>
        <v/>
      </c>
      <c r="O69" s="62"/>
      <c r="P69" s="62"/>
      <c r="Q69" s="62"/>
      <c r="R69" s="62"/>
      <c r="S69" s="62"/>
      <c r="T69" s="62"/>
      <c r="U69" s="62"/>
      <c r="V69" s="62"/>
    </row>
    <row r="70" spans="1:25" ht="27" customHeight="1">
      <c r="A70" s="66"/>
      <c r="B70" s="68"/>
      <c r="C70" s="68"/>
      <c r="D70" s="132"/>
      <c r="E70" s="132"/>
      <c r="F70" s="61"/>
      <c r="G70" s="61"/>
      <c r="H70" s="68"/>
      <c r="I70" s="68"/>
      <c r="J70" s="61"/>
      <c r="K70" s="61"/>
      <c r="L70" s="61"/>
      <c r="M70" s="76"/>
      <c r="N70" s="77" t="str">
        <f t="shared" ref="N70:N89" si="3">CONCATENATE(C70,H70)</f>
        <v/>
      </c>
      <c r="O70" s="62"/>
      <c r="P70" s="62"/>
      <c r="Q70" s="62"/>
      <c r="R70" s="62"/>
      <c r="S70" s="62"/>
      <c r="T70" s="62"/>
      <c r="U70" s="62"/>
      <c r="V70" s="62"/>
    </row>
    <row r="71" spans="1:25" ht="27" customHeight="1">
      <c r="A71" s="66"/>
      <c r="B71" s="68"/>
      <c r="C71" s="68"/>
      <c r="D71" s="132"/>
      <c r="E71" s="132"/>
      <c r="F71" s="61"/>
      <c r="G71" s="61"/>
      <c r="H71" s="68"/>
      <c r="I71" s="68"/>
      <c r="J71" s="61"/>
      <c r="K71" s="61"/>
      <c r="L71" s="61"/>
      <c r="M71" s="76"/>
      <c r="N71" s="77" t="str">
        <f t="shared" si="3"/>
        <v/>
      </c>
      <c r="O71" s="62"/>
      <c r="P71" s="62"/>
      <c r="Q71" s="62"/>
      <c r="R71" s="62"/>
      <c r="S71" s="62"/>
      <c r="T71" s="62"/>
      <c r="U71" s="62"/>
      <c r="V71" s="62"/>
    </row>
    <row r="72" spans="1:25" ht="27" customHeight="1">
      <c r="A72" s="66"/>
      <c r="B72" s="68"/>
      <c r="C72" s="68"/>
      <c r="D72" s="132"/>
      <c r="E72" s="132"/>
      <c r="F72" s="61"/>
      <c r="G72" s="61"/>
      <c r="H72" s="68"/>
      <c r="I72" s="68"/>
      <c r="J72" s="61"/>
      <c r="K72" s="61"/>
      <c r="L72" s="61"/>
      <c r="M72" s="76"/>
      <c r="N72" s="77" t="str">
        <f t="shared" si="3"/>
        <v/>
      </c>
      <c r="O72" s="62"/>
      <c r="P72" s="62"/>
      <c r="Q72" s="62"/>
      <c r="R72" s="62"/>
      <c r="S72" s="62"/>
      <c r="T72" s="62"/>
      <c r="U72" s="62"/>
      <c r="V72" s="62"/>
    </row>
    <row r="73" spans="1:25" ht="27" customHeight="1">
      <c r="A73" s="66"/>
      <c r="B73" s="68"/>
      <c r="C73" s="68"/>
      <c r="D73" s="132"/>
      <c r="E73" s="132"/>
      <c r="F73" s="61"/>
      <c r="G73" s="61"/>
      <c r="H73" s="68"/>
      <c r="I73" s="128"/>
      <c r="J73" s="61"/>
      <c r="K73" s="61"/>
      <c r="L73" s="61"/>
      <c r="M73" s="79"/>
      <c r="N73" s="77" t="str">
        <f t="shared" si="3"/>
        <v/>
      </c>
      <c r="O73" s="62"/>
      <c r="P73" s="62"/>
      <c r="Q73" s="62"/>
      <c r="R73" s="62"/>
      <c r="S73" s="62"/>
      <c r="T73" s="62"/>
      <c r="U73" s="62"/>
      <c r="V73" s="62"/>
    </row>
    <row r="74" spans="1:25" ht="27" customHeight="1">
      <c r="A74" s="66"/>
      <c r="B74" s="68"/>
      <c r="C74" s="68"/>
      <c r="D74" s="132"/>
      <c r="E74" s="132"/>
      <c r="F74" s="61"/>
      <c r="G74" s="61"/>
      <c r="H74" s="68"/>
      <c r="I74" s="68"/>
      <c r="J74" s="61"/>
      <c r="K74" s="61"/>
      <c r="L74" s="61"/>
      <c r="M74" s="76"/>
      <c r="N74" s="77" t="str">
        <f t="shared" si="3"/>
        <v/>
      </c>
      <c r="O74" s="62"/>
      <c r="P74" s="62"/>
      <c r="Q74" s="62"/>
      <c r="R74" s="62"/>
      <c r="S74" s="62"/>
      <c r="T74" s="62"/>
      <c r="U74" s="62"/>
      <c r="V74" s="62"/>
    </row>
    <row r="75" spans="1:25" ht="27" customHeight="1">
      <c r="A75" s="66"/>
      <c r="B75" s="68"/>
      <c r="C75" s="68"/>
      <c r="D75" s="132"/>
      <c r="E75" s="132"/>
      <c r="F75" s="61"/>
      <c r="G75" s="61"/>
      <c r="H75" s="68"/>
      <c r="I75" s="68"/>
      <c r="J75" s="61"/>
      <c r="K75" s="61"/>
      <c r="L75" s="61"/>
      <c r="M75" s="76"/>
      <c r="N75" s="77" t="str">
        <f t="shared" si="3"/>
        <v/>
      </c>
      <c r="O75" s="62"/>
      <c r="P75" s="62"/>
      <c r="Q75" s="62"/>
      <c r="R75" s="62"/>
      <c r="S75" s="62"/>
      <c r="T75" s="62"/>
      <c r="U75" s="62"/>
      <c r="V75" s="62"/>
    </row>
    <row r="76" spans="1:25" ht="27" customHeight="1">
      <c r="A76" s="66"/>
      <c r="B76" s="68"/>
      <c r="C76" s="68"/>
      <c r="D76" s="132"/>
      <c r="E76" s="132"/>
      <c r="F76" s="61"/>
      <c r="G76" s="61"/>
      <c r="H76" s="68"/>
      <c r="I76" s="68"/>
      <c r="J76" s="61"/>
      <c r="K76" s="61"/>
      <c r="L76" s="61"/>
      <c r="M76" s="76"/>
      <c r="N76" s="77" t="str">
        <f t="shared" si="3"/>
        <v/>
      </c>
      <c r="O76" s="62"/>
      <c r="P76" s="62"/>
      <c r="Q76" s="62"/>
      <c r="R76" s="62"/>
      <c r="S76" s="62"/>
      <c r="T76" s="62"/>
      <c r="U76" s="62"/>
      <c r="V76" s="62"/>
    </row>
    <row r="77" spans="1:25" ht="27" customHeight="1">
      <c r="A77" s="66"/>
      <c r="B77" s="68"/>
      <c r="C77" s="68"/>
      <c r="D77" s="132"/>
      <c r="E77" s="132"/>
      <c r="F77" s="61"/>
      <c r="G77" s="61"/>
      <c r="H77" s="68"/>
      <c r="I77" s="68"/>
      <c r="J77" s="61"/>
      <c r="K77" s="61"/>
      <c r="L77" s="61"/>
      <c r="M77" s="76"/>
      <c r="N77" s="77" t="str">
        <f t="shared" si="3"/>
        <v/>
      </c>
      <c r="O77" s="62"/>
      <c r="P77" s="62"/>
      <c r="Q77" s="62"/>
      <c r="R77" s="62"/>
      <c r="S77" s="62"/>
      <c r="T77" s="62"/>
      <c r="U77" s="62"/>
      <c r="V77" s="62"/>
    </row>
    <row r="78" spans="1:25" ht="27" customHeight="1">
      <c r="A78" s="66"/>
      <c r="B78" s="68"/>
      <c r="C78" s="68"/>
      <c r="D78" s="132"/>
      <c r="E78" s="132"/>
      <c r="F78" s="61"/>
      <c r="G78" s="61"/>
      <c r="H78" s="68"/>
      <c r="I78" s="68"/>
      <c r="J78" s="61"/>
      <c r="K78" s="61"/>
      <c r="L78" s="61"/>
      <c r="M78" s="76"/>
      <c r="N78" s="77" t="str">
        <f t="shared" si="3"/>
        <v/>
      </c>
      <c r="O78" s="62"/>
      <c r="P78" s="62"/>
      <c r="Q78" s="62"/>
      <c r="R78" s="62"/>
      <c r="S78" s="62"/>
      <c r="T78" s="62"/>
      <c r="U78" s="62"/>
      <c r="V78" s="62"/>
    </row>
    <row r="79" spans="1:25" ht="27" customHeight="1">
      <c r="A79" s="66"/>
      <c r="B79" s="68"/>
      <c r="C79" s="68"/>
      <c r="D79" s="132"/>
      <c r="E79" s="132"/>
      <c r="F79" s="61"/>
      <c r="G79" s="61"/>
      <c r="H79" s="68"/>
      <c r="I79" s="68"/>
      <c r="J79" s="61"/>
      <c r="K79" s="61"/>
      <c r="L79" s="61"/>
      <c r="M79" s="79"/>
      <c r="N79" s="77" t="str">
        <f t="shared" si="3"/>
        <v/>
      </c>
      <c r="O79" s="62"/>
      <c r="P79" s="62"/>
      <c r="Q79" s="62"/>
      <c r="R79" s="62"/>
      <c r="S79" s="62"/>
      <c r="T79" s="62"/>
      <c r="U79" s="62"/>
      <c r="V79" s="62"/>
    </row>
    <row r="80" spans="1:25" ht="27" customHeight="1">
      <c r="A80" s="66"/>
      <c r="B80" s="68"/>
      <c r="C80" s="68"/>
      <c r="D80" s="132"/>
      <c r="E80" s="132"/>
      <c r="F80" s="61"/>
      <c r="G80" s="61"/>
      <c r="H80" s="68"/>
      <c r="I80" s="68"/>
      <c r="J80" s="61"/>
      <c r="K80" s="61"/>
      <c r="L80" s="61"/>
      <c r="M80" s="79"/>
      <c r="N80" s="77" t="str">
        <f t="shared" si="3"/>
        <v/>
      </c>
      <c r="O80" s="62"/>
      <c r="P80" s="62"/>
      <c r="Q80" s="62"/>
      <c r="R80" s="62"/>
      <c r="S80" s="62"/>
      <c r="T80" s="62"/>
      <c r="U80" s="62"/>
      <c r="V80" s="62"/>
    </row>
    <row r="81" spans="1:25" ht="27" customHeight="1">
      <c r="A81" s="66"/>
      <c r="B81" s="68"/>
      <c r="C81" s="68"/>
      <c r="D81" s="132"/>
      <c r="E81" s="132"/>
      <c r="F81" s="61"/>
      <c r="G81" s="61"/>
      <c r="H81" s="68"/>
      <c r="I81" s="68"/>
      <c r="J81" s="61"/>
      <c r="K81" s="61"/>
      <c r="L81" s="61"/>
      <c r="M81" s="76"/>
      <c r="N81" s="77" t="str">
        <f t="shared" si="3"/>
        <v/>
      </c>
      <c r="O81" s="62"/>
      <c r="P81" s="62"/>
      <c r="Q81" s="62"/>
      <c r="R81" s="62"/>
      <c r="S81" s="62"/>
      <c r="T81" s="62"/>
      <c r="U81" s="62"/>
      <c r="V81" s="62"/>
    </row>
    <row r="82" spans="1:25" ht="27" customHeight="1">
      <c r="A82" s="66"/>
      <c r="B82" s="130"/>
      <c r="C82" s="68"/>
      <c r="D82" s="132"/>
      <c r="E82" s="132"/>
      <c r="F82" s="61"/>
      <c r="G82" s="61"/>
      <c r="H82" s="68"/>
      <c r="I82" s="68"/>
      <c r="J82" s="61"/>
      <c r="K82" s="61"/>
      <c r="L82" s="61"/>
      <c r="M82" s="76"/>
      <c r="N82" s="77" t="str">
        <f t="shared" si="3"/>
        <v/>
      </c>
      <c r="O82" s="62"/>
      <c r="P82" s="62"/>
      <c r="Q82" s="62"/>
      <c r="R82" s="62"/>
      <c r="S82" s="62"/>
      <c r="T82" s="62"/>
      <c r="U82" s="62"/>
      <c r="V82" s="62"/>
    </row>
    <row r="83" spans="1:25" ht="27" customHeight="1">
      <c r="A83" s="66"/>
      <c r="B83" s="68"/>
      <c r="C83" s="68"/>
      <c r="D83" s="132"/>
      <c r="E83" s="132"/>
      <c r="F83" s="61"/>
      <c r="G83" s="61"/>
      <c r="H83" s="68"/>
      <c r="I83" s="68"/>
      <c r="J83" s="61"/>
      <c r="K83" s="61"/>
      <c r="L83" s="61"/>
      <c r="M83" s="76"/>
      <c r="N83" s="77" t="str">
        <f t="shared" si="3"/>
        <v/>
      </c>
      <c r="O83" s="62"/>
      <c r="P83" s="62"/>
      <c r="Q83" s="62"/>
      <c r="R83" s="62"/>
      <c r="S83" s="62"/>
      <c r="T83" s="62"/>
      <c r="U83" s="62"/>
      <c r="V83" s="62"/>
    </row>
    <row r="84" spans="1:25" ht="27" customHeight="1">
      <c r="A84" s="66"/>
      <c r="B84" s="130"/>
      <c r="C84" s="68"/>
      <c r="D84" s="132"/>
      <c r="E84" s="132"/>
      <c r="F84" s="61"/>
      <c r="G84" s="61"/>
      <c r="H84" s="68"/>
      <c r="I84" s="133"/>
      <c r="J84" s="61"/>
      <c r="K84" s="61"/>
      <c r="L84" s="61"/>
      <c r="M84" s="76"/>
      <c r="N84" s="77" t="str">
        <f t="shared" si="3"/>
        <v/>
      </c>
      <c r="O84" s="72"/>
      <c r="P84" s="62"/>
      <c r="Q84" s="62"/>
      <c r="R84" s="62"/>
      <c r="S84" s="62"/>
      <c r="T84" s="62"/>
      <c r="U84" s="62"/>
      <c r="V84" s="73"/>
    </row>
    <row r="85" spans="1:25" ht="27" customHeight="1">
      <c r="A85" s="66"/>
      <c r="B85" s="68"/>
      <c r="C85" s="68"/>
      <c r="D85" s="132"/>
      <c r="E85" s="132"/>
      <c r="F85" s="61"/>
      <c r="G85" s="61"/>
      <c r="H85" s="68"/>
      <c r="I85" s="133"/>
      <c r="J85" s="61"/>
      <c r="K85" s="61"/>
      <c r="L85" s="61"/>
      <c r="M85" s="76"/>
      <c r="N85" s="77" t="str">
        <f t="shared" si="3"/>
        <v/>
      </c>
      <c r="O85" s="72"/>
      <c r="P85" s="62"/>
      <c r="Q85" s="62"/>
      <c r="R85" s="62"/>
      <c r="S85" s="62"/>
      <c r="T85" s="62"/>
      <c r="U85" s="62"/>
      <c r="V85" s="73"/>
    </row>
    <row r="86" spans="1:25" ht="27" customHeight="1">
      <c r="A86" s="66"/>
      <c r="B86" s="68"/>
      <c r="C86" s="68"/>
      <c r="D86" s="132"/>
      <c r="E86" s="132"/>
      <c r="F86" s="61"/>
      <c r="G86" s="61"/>
      <c r="H86" s="68"/>
      <c r="I86" s="68"/>
      <c r="J86" s="61"/>
      <c r="K86" s="61"/>
      <c r="L86" s="61"/>
      <c r="M86" s="76"/>
      <c r="N86" s="77" t="str">
        <f t="shared" si="3"/>
        <v/>
      </c>
      <c r="O86" s="72"/>
      <c r="P86" s="62"/>
      <c r="Q86" s="62"/>
      <c r="R86" s="62"/>
      <c r="S86" s="62"/>
      <c r="T86" s="62"/>
      <c r="U86" s="62"/>
      <c r="V86" s="73"/>
    </row>
    <row r="87" spans="1:25" ht="27" customHeight="1">
      <c r="A87" s="66"/>
      <c r="B87" s="68"/>
      <c r="C87" s="68"/>
      <c r="D87" s="132"/>
      <c r="E87" s="132"/>
      <c r="F87" s="61"/>
      <c r="G87" s="61"/>
      <c r="H87" s="68"/>
      <c r="I87" s="68"/>
      <c r="J87" s="61"/>
      <c r="K87" s="61"/>
      <c r="L87" s="61"/>
      <c r="M87" s="76"/>
      <c r="N87" s="77" t="str">
        <f t="shared" si="3"/>
        <v/>
      </c>
      <c r="O87" s="72"/>
      <c r="P87" s="62"/>
      <c r="Q87" s="62"/>
      <c r="R87" s="62"/>
      <c r="S87" s="62"/>
      <c r="T87" s="62"/>
      <c r="U87" s="62"/>
      <c r="V87" s="73"/>
    </row>
    <row r="88" spans="1:25" ht="27" customHeight="1">
      <c r="A88" s="66"/>
      <c r="B88" s="68"/>
      <c r="C88" s="68"/>
      <c r="D88" s="132"/>
      <c r="E88" s="132"/>
      <c r="F88" s="61"/>
      <c r="G88" s="61"/>
      <c r="H88" s="68"/>
      <c r="I88" s="68"/>
      <c r="J88" s="61"/>
      <c r="K88" s="61"/>
      <c r="L88" s="61"/>
      <c r="M88" s="76"/>
      <c r="N88" s="77" t="str">
        <f t="shared" si="3"/>
        <v/>
      </c>
      <c r="O88" s="62"/>
      <c r="P88" s="62"/>
      <c r="Q88" s="62"/>
      <c r="R88" s="62"/>
      <c r="S88" s="62"/>
      <c r="T88" s="62"/>
      <c r="U88" s="62"/>
      <c r="V88" s="63"/>
      <c r="W88" s="62"/>
      <c r="X88" s="62"/>
      <c r="Y88" s="62"/>
    </row>
    <row r="89" spans="1:25" ht="27" customHeight="1">
      <c r="A89" s="1099"/>
      <c r="B89" s="1100"/>
      <c r="C89" s="1100"/>
      <c r="D89" s="67"/>
      <c r="E89" s="67"/>
      <c r="F89" s="66"/>
      <c r="G89" s="66"/>
      <c r="H89" s="66"/>
      <c r="I89" s="66"/>
      <c r="J89" s="66"/>
      <c r="K89" s="66"/>
      <c r="L89" s="66"/>
      <c r="M89" s="66"/>
      <c r="N89" s="77" t="str">
        <f t="shared" si="3"/>
        <v/>
      </c>
      <c r="O89" s="72"/>
      <c r="P89" s="62"/>
      <c r="Q89" s="62"/>
      <c r="R89" s="62"/>
      <c r="S89" s="62"/>
      <c r="T89" s="62"/>
      <c r="U89" s="62"/>
      <c r="V89" s="63"/>
      <c r="W89" s="62"/>
      <c r="X89" s="62"/>
      <c r="Y89" s="62"/>
    </row>
    <row r="90" spans="1:25" ht="27" customHeight="1">
      <c r="A90" s="66"/>
      <c r="B90" s="68"/>
      <c r="C90" s="68"/>
      <c r="D90" s="132"/>
      <c r="E90" s="132"/>
      <c r="F90" s="61"/>
      <c r="G90" s="61"/>
      <c r="H90" s="68"/>
      <c r="I90" s="68"/>
      <c r="J90" s="61"/>
      <c r="K90" s="61"/>
      <c r="L90" s="61"/>
      <c r="M90" s="76"/>
      <c r="N90" s="77" t="str">
        <f>CONCATENATE(C90,H90)</f>
        <v/>
      </c>
      <c r="O90" s="62"/>
      <c r="P90" s="62"/>
      <c r="Q90" s="62"/>
      <c r="R90" s="62"/>
      <c r="S90" s="62"/>
      <c r="T90" s="62"/>
      <c r="U90" s="62"/>
      <c r="V90" s="62"/>
    </row>
    <row r="91" spans="1:25" ht="27" customHeight="1">
      <c r="A91" s="66"/>
      <c r="B91" s="68"/>
      <c r="C91" s="68"/>
      <c r="D91" s="132"/>
      <c r="E91" s="132"/>
      <c r="F91" s="61"/>
      <c r="G91" s="61"/>
      <c r="H91" s="68"/>
      <c r="I91" s="68"/>
      <c r="J91" s="61"/>
      <c r="K91" s="61"/>
      <c r="L91" s="61"/>
      <c r="M91" s="76"/>
      <c r="N91" s="77" t="str">
        <f t="shared" ref="N91:N110" si="4">CONCATENATE(C91,H91)</f>
        <v/>
      </c>
      <c r="O91" s="62"/>
      <c r="P91" s="62"/>
      <c r="Q91" s="62"/>
      <c r="R91" s="62"/>
      <c r="S91" s="62"/>
      <c r="T91" s="62"/>
      <c r="U91" s="62"/>
      <c r="V91" s="62"/>
    </row>
    <row r="92" spans="1:25" ht="27" customHeight="1">
      <c r="A92" s="66"/>
      <c r="B92" s="130"/>
      <c r="C92" s="68"/>
      <c r="D92" s="132"/>
      <c r="E92" s="132"/>
      <c r="F92" s="61"/>
      <c r="G92" s="61"/>
      <c r="H92" s="68"/>
      <c r="I92" s="68"/>
      <c r="J92" s="61"/>
      <c r="K92" s="61"/>
      <c r="L92" s="61"/>
      <c r="M92" s="76"/>
      <c r="N92" s="77" t="str">
        <f t="shared" si="4"/>
        <v/>
      </c>
      <c r="O92" s="62"/>
      <c r="P92" s="62"/>
      <c r="Q92" s="62"/>
      <c r="R92" s="62"/>
      <c r="S92" s="62"/>
      <c r="T92" s="62"/>
      <c r="U92" s="62"/>
      <c r="V92" s="62"/>
    </row>
    <row r="93" spans="1:25" ht="27" customHeight="1">
      <c r="A93" s="66"/>
      <c r="B93" s="68"/>
      <c r="C93" s="68"/>
      <c r="D93" s="132"/>
      <c r="E93" s="132"/>
      <c r="F93" s="61"/>
      <c r="G93" s="61"/>
      <c r="H93" s="68"/>
      <c r="I93" s="134"/>
      <c r="J93" s="61"/>
      <c r="K93" s="61"/>
      <c r="L93" s="61"/>
      <c r="M93" s="76"/>
      <c r="N93" s="77" t="str">
        <f t="shared" si="4"/>
        <v/>
      </c>
      <c r="O93" s="62"/>
      <c r="P93" s="62"/>
      <c r="Q93" s="62"/>
      <c r="R93" s="62"/>
      <c r="S93" s="62"/>
      <c r="T93" s="62"/>
      <c r="U93" s="62"/>
      <c r="V93" s="62"/>
    </row>
    <row r="94" spans="1:25" ht="27" customHeight="1">
      <c r="A94" s="66"/>
      <c r="B94" s="68"/>
      <c r="C94" s="68"/>
      <c r="D94" s="132"/>
      <c r="E94" s="132"/>
      <c r="F94" s="61"/>
      <c r="G94" s="61"/>
      <c r="H94" s="68"/>
      <c r="I94" s="68"/>
      <c r="J94" s="61"/>
      <c r="K94" s="61"/>
      <c r="L94" s="61"/>
      <c r="M94" s="79"/>
      <c r="N94" s="77" t="str">
        <f t="shared" si="4"/>
        <v/>
      </c>
      <c r="O94" s="62"/>
      <c r="P94" s="62"/>
      <c r="Q94" s="62"/>
      <c r="R94" s="62"/>
      <c r="S94" s="62"/>
      <c r="T94" s="62"/>
      <c r="U94" s="62"/>
      <c r="V94" s="62"/>
    </row>
    <row r="95" spans="1:25" ht="27" customHeight="1">
      <c r="A95" s="66"/>
      <c r="B95" s="68"/>
      <c r="C95" s="68"/>
      <c r="D95" s="132"/>
      <c r="E95" s="132"/>
      <c r="F95" s="61"/>
      <c r="G95" s="61"/>
      <c r="H95" s="68"/>
      <c r="I95" s="68"/>
      <c r="J95" s="61"/>
      <c r="K95" s="61"/>
      <c r="L95" s="61"/>
      <c r="M95" s="76"/>
      <c r="N95" s="77" t="str">
        <f t="shared" si="4"/>
        <v/>
      </c>
      <c r="O95" s="62"/>
      <c r="P95" s="62"/>
      <c r="Q95" s="62"/>
      <c r="R95" s="62"/>
      <c r="S95" s="62"/>
      <c r="T95" s="62"/>
      <c r="U95" s="62"/>
      <c r="V95" s="62"/>
    </row>
    <row r="96" spans="1:25" ht="27" customHeight="1">
      <c r="A96" s="66"/>
      <c r="B96" s="68"/>
      <c r="C96" s="68"/>
      <c r="D96" s="132"/>
      <c r="E96" s="132"/>
      <c r="F96" s="61"/>
      <c r="G96" s="61"/>
      <c r="H96" s="68"/>
      <c r="I96" s="68"/>
      <c r="J96" s="61"/>
      <c r="K96" s="61"/>
      <c r="L96" s="61"/>
      <c r="M96" s="76"/>
      <c r="N96" s="77" t="str">
        <f t="shared" si="4"/>
        <v/>
      </c>
      <c r="O96" s="62"/>
      <c r="P96" s="62"/>
      <c r="Q96" s="62"/>
      <c r="R96" s="62"/>
      <c r="S96" s="62"/>
      <c r="T96" s="62"/>
      <c r="U96" s="62"/>
      <c r="V96" s="62"/>
    </row>
    <row r="97" spans="1:25" ht="27" customHeight="1">
      <c r="A97" s="66"/>
      <c r="B97" s="68"/>
      <c r="C97" s="68"/>
      <c r="D97" s="132"/>
      <c r="E97" s="132"/>
      <c r="F97" s="61"/>
      <c r="G97" s="61"/>
      <c r="H97" s="68"/>
      <c r="I97" s="68"/>
      <c r="J97" s="61"/>
      <c r="K97" s="61"/>
      <c r="L97" s="61"/>
      <c r="M97" s="76"/>
      <c r="N97" s="77" t="str">
        <f t="shared" si="4"/>
        <v/>
      </c>
      <c r="O97" s="62"/>
      <c r="P97" s="62"/>
      <c r="Q97" s="62"/>
      <c r="R97" s="62"/>
      <c r="S97" s="62"/>
      <c r="T97" s="62"/>
      <c r="U97" s="62"/>
      <c r="V97" s="62"/>
    </row>
    <row r="98" spans="1:25" ht="27" customHeight="1">
      <c r="A98" s="66"/>
      <c r="B98" s="68"/>
      <c r="C98" s="68"/>
      <c r="D98" s="132"/>
      <c r="E98" s="132"/>
      <c r="F98" s="61"/>
      <c r="G98" s="61"/>
      <c r="H98" s="68"/>
      <c r="I98" s="68"/>
      <c r="J98" s="61"/>
      <c r="K98" s="61"/>
      <c r="L98" s="61"/>
      <c r="M98" s="76"/>
      <c r="N98" s="77" t="str">
        <f t="shared" si="4"/>
        <v/>
      </c>
      <c r="O98" s="62"/>
      <c r="P98" s="62"/>
      <c r="Q98" s="62"/>
      <c r="R98" s="62"/>
      <c r="S98" s="62"/>
      <c r="T98" s="62"/>
      <c r="U98" s="62"/>
      <c r="V98" s="62"/>
    </row>
    <row r="99" spans="1:25" ht="27" customHeight="1">
      <c r="A99" s="66"/>
      <c r="B99" s="68"/>
      <c r="C99" s="68"/>
      <c r="D99" s="132"/>
      <c r="E99" s="132"/>
      <c r="F99" s="61"/>
      <c r="G99" s="61"/>
      <c r="H99" s="68"/>
      <c r="I99" s="68"/>
      <c r="J99" s="61"/>
      <c r="K99" s="61"/>
      <c r="L99" s="61"/>
      <c r="M99" s="76"/>
      <c r="N99" s="77" t="str">
        <f t="shared" si="4"/>
        <v/>
      </c>
      <c r="O99" s="62"/>
      <c r="P99" s="62"/>
      <c r="Q99" s="62"/>
      <c r="R99" s="62"/>
      <c r="S99" s="62"/>
      <c r="T99" s="62"/>
      <c r="U99" s="62"/>
      <c r="V99" s="62"/>
    </row>
    <row r="100" spans="1:25" ht="27" customHeight="1">
      <c r="A100" s="66"/>
      <c r="B100" s="68"/>
      <c r="C100" s="68"/>
      <c r="D100" s="132"/>
      <c r="E100" s="132"/>
      <c r="F100" s="61"/>
      <c r="G100" s="61"/>
      <c r="H100" s="68"/>
      <c r="I100" s="68"/>
      <c r="J100" s="61"/>
      <c r="K100" s="61"/>
      <c r="L100" s="61"/>
      <c r="M100" s="79"/>
      <c r="N100" s="77" t="str">
        <f t="shared" si="4"/>
        <v/>
      </c>
      <c r="O100" s="62"/>
      <c r="P100" s="62"/>
      <c r="Q100" s="62"/>
      <c r="R100" s="62"/>
      <c r="S100" s="62"/>
      <c r="T100" s="62"/>
      <c r="U100" s="62"/>
      <c r="V100" s="62"/>
    </row>
    <row r="101" spans="1:25" ht="27" customHeight="1">
      <c r="A101" s="66"/>
      <c r="B101" s="68"/>
      <c r="C101" s="68"/>
      <c r="D101" s="132"/>
      <c r="E101" s="132"/>
      <c r="F101" s="61"/>
      <c r="G101" s="61"/>
      <c r="H101" s="68"/>
      <c r="I101" s="68"/>
      <c r="J101" s="61"/>
      <c r="K101" s="61"/>
      <c r="L101" s="61"/>
      <c r="M101" s="79"/>
      <c r="N101" s="77" t="str">
        <f t="shared" si="4"/>
        <v/>
      </c>
      <c r="O101" s="62"/>
      <c r="P101" s="62"/>
      <c r="Q101" s="62"/>
      <c r="R101" s="62"/>
      <c r="S101" s="62"/>
      <c r="T101" s="62"/>
      <c r="U101" s="62"/>
      <c r="V101" s="62"/>
    </row>
    <row r="102" spans="1:25" ht="27" customHeight="1">
      <c r="A102" s="66"/>
      <c r="B102" s="68"/>
      <c r="C102" s="68"/>
      <c r="D102" s="132"/>
      <c r="E102" s="132"/>
      <c r="F102" s="61"/>
      <c r="G102" s="61"/>
      <c r="H102" s="134"/>
      <c r="I102" s="68"/>
      <c r="J102" s="61"/>
      <c r="K102" s="61"/>
      <c r="L102" s="61"/>
      <c r="M102" s="76"/>
      <c r="N102" s="77" t="str">
        <f t="shared" si="4"/>
        <v/>
      </c>
      <c r="O102" s="62"/>
      <c r="P102" s="62"/>
      <c r="Q102" s="62"/>
      <c r="R102" s="62"/>
      <c r="S102" s="62"/>
      <c r="T102" s="62"/>
      <c r="U102" s="62"/>
      <c r="V102" s="62"/>
    </row>
    <row r="103" spans="1:25" ht="27" customHeight="1">
      <c r="A103" s="66"/>
      <c r="B103" s="68"/>
      <c r="C103" s="68"/>
      <c r="D103" s="132"/>
      <c r="E103" s="132"/>
      <c r="F103" s="61"/>
      <c r="G103" s="61"/>
      <c r="H103" s="134"/>
      <c r="I103" s="68"/>
      <c r="J103" s="61"/>
      <c r="K103" s="61"/>
      <c r="L103" s="61"/>
      <c r="M103" s="76"/>
      <c r="N103" s="77" t="str">
        <f t="shared" si="4"/>
        <v/>
      </c>
      <c r="O103" s="62"/>
      <c r="P103" s="62"/>
      <c r="Q103" s="62"/>
      <c r="R103" s="62"/>
      <c r="S103" s="62"/>
      <c r="T103" s="62"/>
      <c r="U103" s="62"/>
      <c r="V103" s="62"/>
    </row>
    <row r="104" spans="1:25" ht="27" customHeight="1">
      <c r="A104" s="66"/>
      <c r="B104" s="68"/>
      <c r="C104" s="68"/>
      <c r="D104" s="132"/>
      <c r="E104" s="132"/>
      <c r="F104" s="61"/>
      <c r="G104" s="61"/>
      <c r="H104" s="68"/>
      <c r="I104" s="68"/>
      <c r="J104" s="61"/>
      <c r="K104" s="61"/>
      <c r="L104" s="61"/>
      <c r="M104" s="76"/>
      <c r="N104" s="77" t="str">
        <f t="shared" si="4"/>
        <v/>
      </c>
      <c r="O104" s="62"/>
      <c r="P104" s="62"/>
      <c r="Q104" s="62"/>
      <c r="R104" s="62"/>
      <c r="S104" s="62"/>
      <c r="T104" s="62"/>
      <c r="U104" s="62"/>
      <c r="V104" s="62"/>
    </row>
    <row r="105" spans="1:25" ht="27" customHeight="1">
      <c r="A105" s="66"/>
      <c r="B105" s="68"/>
      <c r="C105" s="68"/>
      <c r="D105" s="132"/>
      <c r="E105" s="132"/>
      <c r="F105" s="61"/>
      <c r="G105" s="61"/>
      <c r="H105" s="68"/>
      <c r="I105" s="68"/>
      <c r="J105" s="61"/>
      <c r="K105" s="61"/>
      <c r="L105" s="61"/>
      <c r="M105" s="76"/>
      <c r="N105" s="77" t="str">
        <f t="shared" si="4"/>
        <v/>
      </c>
      <c r="O105" s="72"/>
      <c r="P105" s="62"/>
      <c r="Q105" s="62"/>
      <c r="R105" s="62"/>
      <c r="S105" s="62"/>
      <c r="T105" s="62"/>
      <c r="U105" s="62"/>
      <c r="V105" s="73"/>
    </row>
    <row r="106" spans="1:25" ht="27" customHeight="1">
      <c r="A106" s="66"/>
      <c r="B106" s="68"/>
      <c r="C106" s="68"/>
      <c r="D106" s="132"/>
      <c r="E106" s="132"/>
      <c r="F106" s="61"/>
      <c r="G106" s="61"/>
      <c r="H106" s="68"/>
      <c r="I106" s="68"/>
      <c r="J106" s="61"/>
      <c r="K106" s="61"/>
      <c r="L106" s="61"/>
      <c r="M106" s="76"/>
      <c r="N106" s="77" t="str">
        <f t="shared" si="4"/>
        <v/>
      </c>
      <c r="O106" s="72"/>
      <c r="P106" s="62"/>
      <c r="Q106" s="62"/>
      <c r="R106" s="62"/>
      <c r="S106" s="62"/>
      <c r="T106" s="62"/>
      <c r="U106" s="62"/>
      <c r="V106" s="73"/>
    </row>
    <row r="107" spans="1:25" ht="27" customHeight="1">
      <c r="A107" s="66"/>
      <c r="B107" s="68"/>
      <c r="C107" s="68"/>
      <c r="D107" s="132"/>
      <c r="E107" s="132"/>
      <c r="F107" s="61"/>
      <c r="G107" s="61"/>
      <c r="H107" s="68"/>
      <c r="I107" s="68"/>
      <c r="J107" s="61"/>
      <c r="K107" s="61"/>
      <c r="L107" s="61"/>
      <c r="M107" s="76"/>
      <c r="N107" s="77" t="str">
        <f t="shared" si="4"/>
        <v/>
      </c>
      <c r="O107" s="72"/>
      <c r="P107" s="62"/>
      <c r="Q107" s="62"/>
      <c r="R107" s="62"/>
      <c r="S107" s="62"/>
      <c r="T107" s="62"/>
      <c r="U107" s="62"/>
      <c r="V107" s="73"/>
    </row>
    <row r="108" spans="1:25" ht="27" customHeight="1">
      <c r="A108" s="66"/>
      <c r="B108" s="130"/>
      <c r="C108" s="68"/>
      <c r="D108" s="132"/>
      <c r="E108" s="132"/>
      <c r="F108" s="61"/>
      <c r="G108" s="61"/>
      <c r="H108" s="130"/>
      <c r="I108" s="68"/>
      <c r="J108" s="61"/>
      <c r="K108" s="61"/>
      <c r="L108" s="61"/>
      <c r="M108" s="76"/>
      <c r="N108" s="77" t="str">
        <f t="shared" si="4"/>
        <v/>
      </c>
      <c r="O108" s="72"/>
      <c r="P108" s="62"/>
      <c r="Q108" s="62"/>
      <c r="R108" s="62"/>
      <c r="S108" s="62"/>
      <c r="T108" s="62"/>
      <c r="U108" s="62"/>
      <c r="V108" s="73"/>
    </row>
    <row r="109" spans="1:25" ht="27" customHeight="1">
      <c r="A109" s="66"/>
      <c r="B109" s="68"/>
      <c r="C109" s="68"/>
      <c r="D109" s="132"/>
      <c r="E109" s="132"/>
      <c r="F109" s="61"/>
      <c r="G109" s="61"/>
      <c r="H109" s="68"/>
      <c r="I109" s="68"/>
      <c r="J109" s="61"/>
      <c r="K109" s="61"/>
      <c r="L109" s="61"/>
      <c r="M109" s="76"/>
      <c r="N109" s="77" t="str">
        <f t="shared" si="4"/>
        <v/>
      </c>
      <c r="O109" s="62"/>
      <c r="P109" s="62"/>
      <c r="Q109" s="62"/>
      <c r="R109" s="62"/>
      <c r="S109" s="62"/>
      <c r="T109" s="62"/>
      <c r="U109" s="62"/>
      <c r="V109" s="63"/>
      <c r="W109" s="62"/>
      <c r="X109" s="62"/>
      <c r="Y109" s="62"/>
    </row>
    <row r="110" spans="1:25" ht="27" customHeight="1">
      <c r="A110" s="1099"/>
      <c r="B110" s="1100"/>
      <c r="C110" s="1100"/>
      <c r="D110" s="67"/>
      <c r="E110" s="67"/>
      <c r="F110" s="66"/>
      <c r="G110" s="66"/>
      <c r="H110" s="66"/>
      <c r="I110" s="66"/>
      <c r="J110" s="66"/>
      <c r="K110" s="66"/>
      <c r="L110" s="66"/>
      <c r="M110" s="66"/>
      <c r="N110" s="77" t="str">
        <f t="shared" si="4"/>
        <v/>
      </c>
      <c r="O110" s="72"/>
      <c r="P110" s="62"/>
      <c r="Q110" s="62"/>
      <c r="R110" s="62"/>
      <c r="S110" s="62"/>
      <c r="T110" s="62"/>
      <c r="U110" s="62"/>
      <c r="V110" s="63"/>
      <c r="W110" s="62"/>
      <c r="X110" s="62"/>
      <c r="Y110" s="62"/>
    </row>
    <row r="111" spans="1:25" ht="27" customHeight="1">
      <c r="A111" s="66"/>
      <c r="B111" s="68"/>
      <c r="C111" s="68"/>
      <c r="D111" s="132"/>
      <c r="E111" s="132"/>
      <c r="F111" s="61"/>
      <c r="G111" s="61"/>
      <c r="H111" s="68"/>
      <c r="I111" s="68"/>
      <c r="J111" s="61"/>
      <c r="K111" s="61"/>
      <c r="L111" s="61"/>
      <c r="M111" s="76"/>
      <c r="N111" s="77" t="str">
        <f>CONCATENATE(C111,H111)</f>
        <v/>
      </c>
      <c r="O111" s="62"/>
      <c r="P111" s="62"/>
      <c r="Q111" s="62"/>
      <c r="R111" s="62"/>
      <c r="S111" s="62"/>
      <c r="T111" s="62"/>
      <c r="U111" s="62"/>
      <c r="V111" s="62"/>
    </row>
    <row r="112" spans="1:25" ht="27" customHeight="1">
      <c r="A112" s="66"/>
      <c r="B112" s="68"/>
      <c r="C112" s="68"/>
      <c r="D112" s="132"/>
      <c r="E112" s="132"/>
      <c r="F112" s="61"/>
      <c r="G112" s="61"/>
      <c r="H112" s="68"/>
      <c r="I112" s="68"/>
      <c r="J112" s="61"/>
      <c r="K112" s="61"/>
      <c r="L112" s="61"/>
      <c r="M112" s="76"/>
      <c r="N112" s="77" t="str">
        <f t="shared" ref="N112:N131" si="5">CONCATENATE(C112,H112)</f>
        <v/>
      </c>
      <c r="O112" s="62"/>
      <c r="P112" s="62"/>
      <c r="Q112" s="62"/>
      <c r="R112" s="62"/>
      <c r="S112" s="62"/>
      <c r="T112" s="62"/>
      <c r="U112" s="62"/>
      <c r="V112" s="62"/>
    </row>
    <row r="113" spans="1:22" ht="27" customHeight="1">
      <c r="A113" s="66"/>
      <c r="B113" s="68"/>
      <c r="C113" s="68"/>
      <c r="D113" s="132"/>
      <c r="E113" s="132"/>
      <c r="F113" s="61"/>
      <c r="G113" s="61"/>
      <c r="H113" s="68"/>
      <c r="I113" s="133"/>
      <c r="J113" s="61"/>
      <c r="K113" s="61"/>
      <c r="L113" s="61"/>
      <c r="M113" s="76"/>
      <c r="N113" s="77" t="str">
        <f t="shared" si="5"/>
        <v/>
      </c>
      <c r="O113" s="62"/>
      <c r="P113" s="62"/>
      <c r="Q113" s="62"/>
      <c r="R113" s="62"/>
      <c r="S113" s="62"/>
      <c r="T113" s="62"/>
      <c r="U113" s="62"/>
      <c r="V113" s="62"/>
    </row>
    <row r="114" spans="1:22" ht="27" customHeight="1">
      <c r="A114" s="66"/>
      <c r="B114" s="130"/>
      <c r="C114" s="68"/>
      <c r="D114" s="290"/>
      <c r="E114" s="132"/>
      <c r="F114" s="61"/>
      <c r="G114" s="61"/>
      <c r="H114" s="131"/>
      <c r="I114" s="68"/>
      <c r="J114" s="61"/>
      <c r="K114" s="61"/>
      <c r="L114" s="61"/>
      <c r="M114" s="76"/>
      <c r="N114" s="77" t="str">
        <f t="shared" si="5"/>
        <v/>
      </c>
      <c r="O114" s="62"/>
      <c r="P114" s="62"/>
      <c r="Q114" s="62"/>
      <c r="R114" s="62"/>
      <c r="S114" s="62"/>
      <c r="T114" s="62"/>
      <c r="U114" s="62"/>
      <c r="V114" s="62"/>
    </row>
    <row r="115" spans="1:22" ht="27" customHeight="1">
      <c r="A115" s="66"/>
      <c r="B115" s="68"/>
      <c r="C115" s="68"/>
      <c r="D115" s="132"/>
      <c r="E115" s="132"/>
      <c r="F115" s="61"/>
      <c r="G115" s="61"/>
      <c r="H115" s="68"/>
      <c r="I115" s="68"/>
      <c r="J115" s="61"/>
      <c r="K115" s="61"/>
      <c r="L115" s="61"/>
      <c r="M115" s="79"/>
      <c r="N115" s="77" t="str">
        <f t="shared" si="5"/>
        <v/>
      </c>
      <c r="O115" s="62"/>
      <c r="P115" s="62"/>
      <c r="Q115" s="62"/>
      <c r="R115" s="62"/>
      <c r="S115" s="62"/>
      <c r="T115" s="62"/>
      <c r="U115" s="62"/>
      <c r="V115" s="62"/>
    </row>
    <row r="116" spans="1:22" ht="27" customHeight="1">
      <c r="A116" s="66"/>
      <c r="B116" s="68"/>
      <c r="C116" s="68"/>
      <c r="D116" s="132"/>
      <c r="E116" s="132"/>
      <c r="F116" s="61"/>
      <c r="G116" s="61"/>
      <c r="H116" s="68"/>
      <c r="I116" s="68"/>
      <c r="J116" s="61"/>
      <c r="K116" s="61"/>
      <c r="L116" s="61"/>
      <c r="M116" s="76"/>
      <c r="N116" s="77" t="str">
        <f t="shared" si="5"/>
        <v/>
      </c>
      <c r="O116" s="62"/>
      <c r="P116" s="62"/>
      <c r="Q116" s="62"/>
      <c r="R116" s="62"/>
      <c r="S116" s="62"/>
      <c r="T116" s="62"/>
      <c r="U116" s="62"/>
      <c r="V116" s="62"/>
    </row>
    <row r="117" spans="1:22" ht="27" customHeight="1">
      <c r="A117" s="66"/>
      <c r="B117" s="68"/>
      <c r="C117" s="68"/>
      <c r="D117" s="132"/>
      <c r="E117" s="132"/>
      <c r="F117" s="61"/>
      <c r="G117" s="61"/>
      <c r="H117" s="68"/>
      <c r="I117" s="68"/>
      <c r="J117" s="61"/>
      <c r="K117" s="61"/>
      <c r="L117" s="61"/>
      <c r="M117" s="76"/>
      <c r="N117" s="77" t="str">
        <f t="shared" si="5"/>
        <v/>
      </c>
      <c r="O117" s="62"/>
      <c r="P117" s="62"/>
      <c r="Q117" s="62"/>
      <c r="R117" s="62"/>
      <c r="S117" s="62"/>
      <c r="T117" s="62"/>
      <c r="U117" s="62"/>
      <c r="V117" s="62"/>
    </row>
    <row r="118" spans="1:22" ht="27" customHeight="1">
      <c r="A118" s="66"/>
      <c r="B118" s="68"/>
      <c r="C118" s="68"/>
      <c r="D118" s="132"/>
      <c r="E118" s="132"/>
      <c r="F118" s="61"/>
      <c r="G118" s="61"/>
      <c r="H118" s="68"/>
      <c r="I118" s="68"/>
      <c r="J118" s="61"/>
      <c r="K118" s="61"/>
      <c r="L118" s="61"/>
      <c r="M118" s="76"/>
      <c r="N118" s="77" t="str">
        <f t="shared" si="5"/>
        <v/>
      </c>
      <c r="O118" s="62"/>
      <c r="P118" s="62"/>
      <c r="Q118" s="62"/>
      <c r="R118" s="62"/>
      <c r="S118" s="62"/>
      <c r="T118" s="62"/>
      <c r="U118" s="62"/>
      <c r="V118" s="62"/>
    </row>
    <row r="119" spans="1:22" ht="27" customHeight="1">
      <c r="A119" s="66"/>
      <c r="B119" s="68"/>
      <c r="C119" s="68"/>
      <c r="D119" s="132"/>
      <c r="E119" s="132"/>
      <c r="F119" s="61"/>
      <c r="G119" s="61"/>
      <c r="H119" s="68"/>
      <c r="I119" s="68"/>
      <c r="J119" s="61"/>
      <c r="K119" s="61"/>
      <c r="L119" s="61"/>
      <c r="M119" s="76"/>
      <c r="N119" s="77" t="str">
        <f t="shared" si="5"/>
        <v/>
      </c>
      <c r="O119" s="62"/>
      <c r="P119" s="62"/>
      <c r="Q119" s="62"/>
      <c r="R119" s="62"/>
      <c r="S119" s="62"/>
      <c r="T119" s="62"/>
      <c r="U119" s="62"/>
      <c r="V119" s="62"/>
    </row>
    <row r="120" spans="1:22" ht="27" customHeight="1">
      <c r="A120" s="66"/>
      <c r="B120" s="68"/>
      <c r="C120" s="68"/>
      <c r="D120" s="132"/>
      <c r="E120" s="132"/>
      <c r="F120" s="61"/>
      <c r="G120" s="61"/>
      <c r="H120" s="68"/>
      <c r="I120" s="134"/>
      <c r="J120" s="61"/>
      <c r="K120" s="61"/>
      <c r="L120" s="61"/>
      <c r="M120" s="76"/>
      <c r="N120" s="77" t="str">
        <f t="shared" si="5"/>
        <v/>
      </c>
      <c r="O120" s="62"/>
      <c r="P120" s="62"/>
      <c r="Q120" s="62"/>
      <c r="R120" s="62"/>
      <c r="S120" s="62"/>
      <c r="T120" s="62"/>
      <c r="U120" s="62"/>
      <c r="V120" s="62"/>
    </row>
    <row r="121" spans="1:22" ht="27" customHeight="1">
      <c r="A121" s="66"/>
      <c r="B121" s="68"/>
      <c r="C121" s="68"/>
      <c r="D121" s="132"/>
      <c r="E121" s="132"/>
      <c r="F121" s="61"/>
      <c r="G121" s="61"/>
      <c r="H121" s="68"/>
      <c r="I121" s="133"/>
      <c r="J121" s="61"/>
      <c r="K121" s="61"/>
      <c r="L121" s="61"/>
      <c r="M121" s="79"/>
      <c r="N121" s="77" t="str">
        <f t="shared" si="5"/>
        <v/>
      </c>
      <c r="O121" s="62"/>
      <c r="P121" s="62"/>
      <c r="Q121" s="62"/>
      <c r="R121" s="62"/>
      <c r="S121" s="62"/>
      <c r="T121" s="62"/>
      <c r="U121" s="62"/>
      <c r="V121" s="62"/>
    </row>
    <row r="122" spans="1:22" ht="27" customHeight="1">
      <c r="A122" s="66"/>
      <c r="B122" s="130"/>
      <c r="C122" s="68"/>
      <c r="D122" s="132"/>
      <c r="E122" s="132"/>
      <c r="F122" s="61"/>
      <c r="G122" s="61"/>
      <c r="H122" s="130"/>
      <c r="I122" s="68"/>
      <c r="J122" s="61"/>
      <c r="K122" s="61"/>
      <c r="L122" s="61"/>
      <c r="M122" s="79"/>
      <c r="N122" s="77" t="str">
        <f t="shared" si="5"/>
        <v/>
      </c>
      <c r="O122" s="62"/>
      <c r="P122" s="62"/>
      <c r="Q122" s="62"/>
      <c r="R122" s="62"/>
      <c r="S122" s="62"/>
      <c r="T122" s="62"/>
      <c r="U122" s="62"/>
      <c r="V122" s="62"/>
    </row>
    <row r="123" spans="1:22" ht="27" customHeight="1">
      <c r="A123" s="66"/>
      <c r="B123" s="68"/>
      <c r="C123" s="68"/>
      <c r="D123" s="132"/>
      <c r="E123" s="132"/>
      <c r="F123" s="61"/>
      <c r="G123" s="61"/>
      <c r="H123" s="68"/>
      <c r="I123" s="68"/>
      <c r="J123" s="61"/>
      <c r="K123" s="61"/>
      <c r="L123" s="61"/>
      <c r="M123" s="76"/>
      <c r="N123" s="77" t="str">
        <f t="shared" si="5"/>
        <v/>
      </c>
      <c r="O123" s="62"/>
      <c r="P123" s="62"/>
      <c r="Q123" s="62"/>
      <c r="R123" s="62"/>
      <c r="S123" s="62"/>
      <c r="T123" s="62"/>
      <c r="U123" s="62"/>
      <c r="V123" s="62"/>
    </row>
    <row r="124" spans="1:22" ht="27" customHeight="1">
      <c r="A124" s="66"/>
      <c r="B124" s="130"/>
      <c r="C124" s="68"/>
      <c r="D124" s="132"/>
      <c r="E124" s="132"/>
      <c r="F124" s="61"/>
      <c r="G124" s="61"/>
      <c r="H124" s="130"/>
      <c r="I124" s="128"/>
      <c r="J124" s="61"/>
      <c r="K124" s="61"/>
      <c r="L124" s="61"/>
      <c r="M124" s="76"/>
      <c r="N124" s="77" t="str">
        <f t="shared" si="5"/>
        <v/>
      </c>
      <c r="O124" s="62"/>
      <c r="P124" s="62"/>
      <c r="Q124" s="62"/>
      <c r="R124" s="62"/>
      <c r="S124" s="62"/>
      <c r="T124" s="62"/>
      <c r="U124" s="62"/>
      <c r="V124" s="62"/>
    </row>
    <row r="125" spans="1:22" ht="27" customHeight="1">
      <c r="A125" s="66"/>
      <c r="B125" s="130"/>
      <c r="C125" s="68"/>
      <c r="D125" s="132"/>
      <c r="E125" s="132"/>
      <c r="F125" s="61"/>
      <c r="G125" s="61"/>
      <c r="H125" s="68"/>
      <c r="I125" s="134"/>
      <c r="J125" s="61"/>
      <c r="K125" s="61"/>
      <c r="L125" s="61"/>
      <c r="M125" s="76"/>
      <c r="N125" s="77" t="str">
        <f t="shared" si="5"/>
        <v/>
      </c>
      <c r="O125" s="62"/>
      <c r="P125" s="62"/>
      <c r="Q125" s="62"/>
      <c r="R125" s="62"/>
      <c r="S125" s="62"/>
      <c r="T125" s="62"/>
      <c r="U125" s="62"/>
      <c r="V125" s="62"/>
    </row>
    <row r="126" spans="1:22" ht="27" customHeight="1">
      <c r="A126" s="66"/>
      <c r="B126" s="130"/>
      <c r="C126" s="68"/>
      <c r="D126" s="132"/>
      <c r="E126" s="132"/>
      <c r="F126" s="61"/>
      <c r="G126" s="61"/>
      <c r="H126" s="68"/>
      <c r="I126" s="128"/>
      <c r="J126" s="61"/>
      <c r="K126" s="61"/>
      <c r="L126" s="61"/>
      <c r="M126" s="76"/>
      <c r="N126" s="77" t="str">
        <f t="shared" si="5"/>
        <v/>
      </c>
      <c r="O126" s="72"/>
      <c r="P126" s="62"/>
      <c r="Q126" s="62"/>
      <c r="R126" s="62"/>
      <c r="S126" s="62"/>
      <c r="T126" s="62"/>
      <c r="U126" s="62"/>
      <c r="V126" s="73"/>
    </row>
    <row r="127" spans="1:22" ht="27" customHeight="1">
      <c r="A127" s="66"/>
      <c r="B127" s="130"/>
      <c r="C127" s="68"/>
      <c r="D127" s="132"/>
      <c r="E127" s="132"/>
      <c r="F127" s="61"/>
      <c r="G127" s="61"/>
      <c r="H127" s="134"/>
      <c r="I127" s="68"/>
      <c r="J127" s="61"/>
      <c r="K127" s="61"/>
      <c r="L127" s="61"/>
      <c r="M127" s="76"/>
      <c r="N127" s="77" t="str">
        <f t="shared" si="5"/>
        <v/>
      </c>
      <c r="O127" s="72"/>
      <c r="P127" s="62"/>
      <c r="Q127" s="62"/>
      <c r="R127" s="62"/>
      <c r="S127" s="62"/>
      <c r="T127" s="62"/>
      <c r="U127" s="62"/>
      <c r="V127" s="73"/>
    </row>
    <row r="128" spans="1:22" ht="27" customHeight="1">
      <c r="A128" s="66"/>
      <c r="B128" s="108"/>
      <c r="C128" s="61"/>
      <c r="D128" s="105"/>
      <c r="E128" s="106"/>
      <c r="F128" s="61"/>
      <c r="G128" s="61"/>
      <c r="H128" s="61"/>
      <c r="I128" s="61"/>
      <c r="J128" s="61"/>
      <c r="K128" s="61"/>
      <c r="L128" s="61"/>
      <c r="M128" s="76"/>
      <c r="N128" s="77" t="str">
        <f t="shared" si="5"/>
        <v/>
      </c>
      <c r="O128" s="72"/>
      <c r="P128" s="62"/>
      <c r="Q128" s="62"/>
      <c r="R128" s="62"/>
      <c r="S128" s="62"/>
      <c r="T128" s="62"/>
      <c r="U128" s="62"/>
      <c r="V128" s="73"/>
    </row>
    <row r="129" spans="1:25" ht="27" customHeight="1">
      <c r="A129" s="66"/>
      <c r="B129" s="108"/>
      <c r="C129" s="61"/>
      <c r="D129" s="105"/>
      <c r="E129" s="105"/>
      <c r="F129" s="61"/>
      <c r="G129" s="61"/>
      <c r="H129" s="61"/>
      <c r="I129" s="61"/>
      <c r="J129" s="61"/>
      <c r="K129" s="61"/>
      <c r="L129" s="61"/>
      <c r="M129" s="76"/>
      <c r="N129" s="77" t="str">
        <f t="shared" si="5"/>
        <v/>
      </c>
      <c r="O129" s="72"/>
      <c r="P129" s="62"/>
      <c r="Q129" s="62"/>
      <c r="R129" s="62"/>
      <c r="S129" s="62"/>
      <c r="T129" s="62"/>
      <c r="U129" s="62"/>
      <c r="V129" s="73"/>
    </row>
    <row r="130" spans="1:25" ht="27" customHeight="1">
      <c r="A130" s="66"/>
      <c r="B130" s="108"/>
      <c r="C130" s="61"/>
      <c r="D130" s="106"/>
      <c r="E130" s="106"/>
      <c r="F130" s="61"/>
      <c r="G130" s="61"/>
      <c r="H130" s="61"/>
      <c r="I130" s="61"/>
      <c r="J130" s="61"/>
      <c r="K130" s="61"/>
      <c r="L130" s="61"/>
      <c r="M130" s="76"/>
      <c r="N130" s="77" t="str">
        <f t="shared" si="5"/>
        <v/>
      </c>
      <c r="O130" s="62"/>
      <c r="P130" s="62"/>
      <c r="Q130" s="62"/>
      <c r="R130" s="62"/>
      <c r="S130" s="62"/>
      <c r="T130" s="62"/>
      <c r="U130" s="62"/>
      <c r="V130" s="63"/>
      <c r="W130" s="62"/>
      <c r="X130" s="62"/>
      <c r="Y130" s="62"/>
    </row>
    <row r="131" spans="1:25" ht="27" customHeight="1">
      <c r="A131" s="1099"/>
      <c r="B131" s="1100"/>
      <c r="C131" s="1100"/>
      <c r="D131" s="67"/>
      <c r="E131" s="67"/>
      <c r="F131" s="66"/>
      <c r="G131" s="66"/>
      <c r="H131" s="66"/>
      <c r="I131" s="66"/>
      <c r="J131" s="66"/>
      <c r="K131" s="66"/>
      <c r="L131" s="66"/>
      <c r="M131" s="66"/>
      <c r="N131" s="77" t="str">
        <f t="shared" si="5"/>
        <v/>
      </c>
      <c r="O131" s="72"/>
      <c r="P131" s="62"/>
      <c r="Q131" s="62"/>
      <c r="R131" s="62"/>
      <c r="S131" s="62"/>
      <c r="T131" s="62"/>
      <c r="U131" s="62"/>
      <c r="V131" s="63"/>
      <c r="W131" s="62"/>
      <c r="X131" s="62"/>
      <c r="Y131" s="62"/>
    </row>
    <row r="132" spans="1:25" ht="27" customHeight="1">
      <c r="A132" s="66"/>
      <c r="B132" s="108"/>
      <c r="C132" s="61"/>
      <c r="D132" s="105"/>
      <c r="E132" s="105"/>
      <c r="F132" s="61"/>
      <c r="G132" s="61"/>
      <c r="H132" s="61"/>
      <c r="I132" s="65"/>
      <c r="J132" s="61"/>
      <c r="K132" s="61"/>
      <c r="L132" s="61"/>
      <c r="M132" s="76"/>
      <c r="N132" s="77" t="str">
        <f>CONCATENATE(C132,H132)</f>
        <v/>
      </c>
      <c r="O132" s="62"/>
      <c r="P132" s="62"/>
      <c r="Q132" s="62"/>
      <c r="R132" s="62"/>
      <c r="S132" s="62"/>
      <c r="T132" s="62"/>
      <c r="U132" s="62"/>
      <c r="V132" s="62"/>
    </row>
    <row r="133" spans="1:25" ht="27" customHeight="1">
      <c r="A133" s="66"/>
      <c r="B133" s="129"/>
      <c r="C133" s="79"/>
      <c r="D133" s="132"/>
      <c r="E133" s="132"/>
      <c r="F133" s="61"/>
      <c r="G133" s="61"/>
      <c r="H133" s="61"/>
      <c r="I133" s="65"/>
      <c r="J133" s="61"/>
      <c r="K133" s="61"/>
      <c r="L133" s="61"/>
      <c r="M133" s="76"/>
      <c r="N133" s="77" t="str">
        <f t="shared" ref="N133:N152" si="6">CONCATENATE(C133,H133)</f>
        <v/>
      </c>
      <c r="O133" s="62"/>
      <c r="P133" s="62"/>
      <c r="Q133" s="62"/>
      <c r="R133" s="62"/>
      <c r="S133" s="62"/>
      <c r="T133" s="62"/>
      <c r="U133" s="62"/>
      <c r="V133" s="62"/>
    </row>
    <row r="134" spans="1:25" ht="27" customHeight="1">
      <c r="A134" s="66"/>
      <c r="B134" s="129"/>
      <c r="C134" s="79"/>
      <c r="D134" s="132"/>
      <c r="E134" s="132"/>
      <c r="F134" s="61"/>
      <c r="G134" s="61"/>
      <c r="H134" s="74"/>
      <c r="I134" s="65"/>
      <c r="J134" s="61"/>
      <c r="K134" s="61"/>
      <c r="L134" s="61"/>
      <c r="M134" s="76"/>
      <c r="N134" s="77" t="str">
        <f t="shared" si="6"/>
        <v/>
      </c>
      <c r="O134" s="62"/>
      <c r="P134" s="62"/>
      <c r="Q134" s="62"/>
      <c r="R134" s="62"/>
      <c r="S134" s="62"/>
      <c r="T134" s="62"/>
      <c r="U134" s="62"/>
      <c r="V134" s="62"/>
    </row>
    <row r="135" spans="1:25" ht="27" customHeight="1">
      <c r="A135" s="66"/>
      <c r="B135" s="108"/>
      <c r="C135" s="61"/>
      <c r="D135" s="105"/>
      <c r="E135" s="106"/>
      <c r="F135" s="61"/>
      <c r="G135" s="61"/>
      <c r="H135" s="78"/>
      <c r="I135" s="75"/>
      <c r="J135" s="61"/>
      <c r="K135" s="61"/>
      <c r="L135" s="61"/>
      <c r="M135" s="76"/>
      <c r="N135" s="77" t="str">
        <f t="shared" si="6"/>
        <v/>
      </c>
      <c r="O135" s="62"/>
      <c r="P135" s="62"/>
      <c r="Q135" s="62"/>
      <c r="R135" s="62"/>
      <c r="S135" s="62"/>
      <c r="T135" s="62"/>
      <c r="U135" s="62"/>
      <c r="V135" s="62"/>
    </row>
    <row r="136" spans="1:25" ht="27" customHeight="1">
      <c r="A136" s="66"/>
      <c r="B136" s="108"/>
      <c r="C136" s="61"/>
      <c r="D136" s="105"/>
      <c r="E136" s="106"/>
      <c r="F136" s="61"/>
      <c r="G136" s="61"/>
      <c r="H136" s="61"/>
      <c r="I136" s="61"/>
      <c r="J136" s="61"/>
      <c r="K136" s="61"/>
      <c r="L136" s="61"/>
      <c r="M136" s="79"/>
      <c r="N136" s="77" t="str">
        <f t="shared" si="6"/>
        <v/>
      </c>
      <c r="O136" s="62"/>
      <c r="P136" s="62"/>
      <c r="Q136" s="62"/>
      <c r="R136" s="62"/>
      <c r="S136" s="62"/>
      <c r="T136" s="62"/>
      <c r="U136" s="62"/>
      <c r="V136" s="62"/>
    </row>
    <row r="137" spans="1:25" ht="27" customHeight="1">
      <c r="A137" s="66"/>
      <c r="B137" s="108"/>
      <c r="C137" s="61"/>
      <c r="D137" s="106"/>
      <c r="E137" s="106"/>
      <c r="F137" s="61"/>
      <c r="G137" s="61"/>
      <c r="H137" s="61"/>
      <c r="I137" s="61"/>
      <c r="J137" s="61"/>
      <c r="K137" s="61"/>
      <c r="L137" s="61"/>
      <c r="M137" s="76"/>
      <c r="N137" s="77" t="str">
        <f t="shared" si="6"/>
        <v/>
      </c>
      <c r="O137" s="62"/>
      <c r="P137" s="62"/>
      <c r="Q137" s="62"/>
      <c r="R137" s="62"/>
      <c r="S137" s="62"/>
      <c r="T137" s="62"/>
      <c r="U137" s="62"/>
      <c r="V137" s="62"/>
    </row>
    <row r="138" spans="1:25" ht="27" customHeight="1">
      <c r="A138" s="66"/>
      <c r="B138" s="108"/>
      <c r="C138" s="61"/>
      <c r="D138" s="106"/>
      <c r="E138" s="106"/>
      <c r="F138" s="61"/>
      <c r="G138" s="61"/>
      <c r="H138" s="84"/>
      <c r="I138" s="61"/>
      <c r="J138" s="61"/>
      <c r="K138" s="61"/>
      <c r="L138" s="61"/>
      <c r="M138" s="76"/>
      <c r="N138" s="77" t="str">
        <f t="shared" si="6"/>
        <v/>
      </c>
      <c r="O138" s="62"/>
      <c r="P138" s="62"/>
      <c r="Q138" s="62"/>
      <c r="R138" s="62"/>
      <c r="S138" s="62"/>
      <c r="T138" s="62"/>
      <c r="U138" s="62"/>
      <c r="V138" s="62"/>
    </row>
    <row r="139" spans="1:25" ht="27" customHeight="1">
      <c r="A139" s="66"/>
      <c r="B139" s="108"/>
      <c r="C139" s="61"/>
      <c r="D139" s="106"/>
      <c r="E139" s="105"/>
      <c r="F139" s="61"/>
      <c r="G139" s="61"/>
      <c r="H139" s="84"/>
      <c r="I139" s="68"/>
      <c r="J139" s="61"/>
      <c r="K139" s="61"/>
      <c r="L139" s="61"/>
      <c r="M139" s="76"/>
      <c r="N139" s="77" t="str">
        <f t="shared" si="6"/>
        <v/>
      </c>
      <c r="O139" s="62"/>
      <c r="P139" s="62"/>
      <c r="Q139" s="62"/>
      <c r="R139" s="62"/>
      <c r="S139" s="62"/>
      <c r="T139" s="62"/>
      <c r="U139" s="62"/>
      <c r="V139" s="62"/>
    </row>
    <row r="140" spans="1:25" ht="27" customHeight="1">
      <c r="A140" s="66"/>
      <c r="B140" s="108"/>
      <c r="C140" s="61"/>
      <c r="D140" s="105"/>
      <c r="E140" s="105"/>
      <c r="F140" s="61"/>
      <c r="G140" s="61"/>
      <c r="H140" s="61"/>
      <c r="I140" s="61"/>
      <c r="J140" s="61"/>
      <c r="K140" s="61"/>
      <c r="L140" s="61"/>
      <c r="M140" s="76"/>
      <c r="N140" s="77" t="str">
        <f t="shared" si="6"/>
        <v/>
      </c>
      <c r="O140" s="62"/>
      <c r="P140" s="62"/>
      <c r="Q140" s="62"/>
      <c r="R140" s="62"/>
      <c r="S140" s="62"/>
      <c r="T140" s="62"/>
      <c r="U140" s="62"/>
      <c r="V140" s="62"/>
    </row>
    <row r="141" spans="1:25" ht="27" customHeight="1">
      <c r="A141" s="66"/>
      <c r="B141" s="108"/>
      <c r="C141" s="61"/>
      <c r="D141" s="106"/>
      <c r="E141" s="106"/>
      <c r="F141" s="61"/>
      <c r="G141" s="61"/>
      <c r="H141" s="61"/>
      <c r="I141" s="61"/>
      <c r="J141" s="61"/>
      <c r="K141" s="61"/>
      <c r="L141" s="61"/>
      <c r="M141" s="76"/>
      <c r="N141" s="77" t="str">
        <f t="shared" si="6"/>
        <v/>
      </c>
      <c r="O141" s="62"/>
      <c r="P141" s="62"/>
      <c r="Q141" s="62"/>
      <c r="R141" s="62"/>
      <c r="S141" s="62"/>
      <c r="T141" s="62"/>
      <c r="U141" s="62"/>
      <c r="V141" s="62"/>
    </row>
    <row r="142" spans="1:25" ht="27" customHeight="1">
      <c r="A142" s="66"/>
      <c r="B142" s="108"/>
      <c r="C142" s="61"/>
      <c r="D142" s="105"/>
      <c r="E142" s="105"/>
      <c r="F142" s="61"/>
      <c r="G142" s="61"/>
      <c r="H142" s="61"/>
      <c r="I142" s="68"/>
      <c r="J142" s="61"/>
      <c r="K142" s="61"/>
      <c r="L142" s="61"/>
      <c r="M142" s="79"/>
      <c r="N142" s="77" t="str">
        <f t="shared" si="6"/>
        <v/>
      </c>
      <c r="O142" s="62"/>
      <c r="P142" s="62"/>
      <c r="Q142" s="62"/>
      <c r="R142" s="62"/>
      <c r="S142" s="62"/>
      <c r="T142" s="62"/>
      <c r="U142" s="62"/>
      <c r="V142" s="62"/>
    </row>
    <row r="143" spans="1:25" ht="27" customHeight="1">
      <c r="A143" s="66"/>
      <c r="B143" s="108"/>
      <c r="C143" s="61"/>
      <c r="D143" s="105"/>
      <c r="E143" s="105"/>
      <c r="F143" s="61"/>
      <c r="G143" s="61"/>
      <c r="H143" s="126"/>
      <c r="I143" s="61"/>
      <c r="J143" s="61"/>
      <c r="K143" s="61"/>
      <c r="L143" s="61"/>
      <c r="M143" s="79"/>
      <c r="N143" s="77" t="str">
        <f t="shared" si="6"/>
        <v/>
      </c>
      <c r="O143" s="62"/>
      <c r="P143" s="62"/>
      <c r="Q143" s="62"/>
      <c r="R143" s="62"/>
      <c r="S143" s="62"/>
      <c r="T143" s="62"/>
      <c r="U143" s="62"/>
      <c r="V143" s="62"/>
    </row>
    <row r="144" spans="1:25" ht="27" customHeight="1">
      <c r="A144" s="66"/>
      <c r="B144" s="108"/>
      <c r="C144" s="61"/>
      <c r="D144" s="106"/>
      <c r="E144" s="105"/>
      <c r="F144" s="61"/>
      <c r="G144" s="61"/>
      <c r="H144" s="104"/>
      <c r="I144" s="68"/>
      <c r="J144" s="61"/>
      <c r="K144" s="61"/>
      <c r="L144" s="61"/>
      <c r="M144" s="76"/>
      <c r="N144" s="77" t="str">
        <f t="shared" si="6"/>
        <v/>
      </c>
      <c r="O144" s="62"/>
      <c r="P144" s="62"/>
      <c r="Q144" s="62"/>
      <c r="R144" s="62"/>
      <c r="S144" s="62"/>
      <c r="T144" s="62"/>
      <c r="U144" s="62"/>
      <c r="V144" s="62"/>
    </row>
    <row r="145" spans="1:25" ht="27" customHeight="1">
      <c r="A145" s="66"/>
      <c r="B145" s="74"/>
      <c r="C145" s="61"/>
      <c r="D145" s="105"/>
      <c r="E145" s="105"/>
      <c r="F145" s="61"/>
      <c r="G145" s="61"/>
      <c r="H145" s="61"/>
      <c r="I145" s="61"/>
      <c r="J145" s="61"/>
      <c r="K145" s="61"/>
      <c r="L145" s="61"/>
      <c r="M145" s="76"/>
      <c r="N145" s="77" t="str">
        <f t="shared" si="6"/>
        <v/>
      </c>
      <c r="O145" s="62"/>
      <c r="P145" s="62"/>
      <c r="Q145" s="62"/>
      <c r="R145" s="62"/>
      <c r="S145" s="62"/>
      <c r="T145" s="62"/>
      <c r="U145" s="62"/>
      <c r="V145" s="62"/>
    </row>
    <row r="146" spans="1:25" ht="27" customHeight="1">
      <c r="A146" s="66"/>
      <c r="B146" s="108"/>
      <c r="C146" s="61"/>
      <c r="D146" s="106"/>
      <c r="E146" s="106"/>
      <c r="F146" s="61"/>
      <c r="G146" s="61"/>
      <c r="H146" s="61"/>
      <c r="I146" s="61"/>
      <c r="J146" s="61"/>
      <c r="K146" s="61"/>
      <c r="L146" s="61"/>
      <c r="M146" s="76"/>
      <c r="N146" s="77" t="str">
        <f t="shared" si="6"/>
        <v/>
      </c>
      <c r="O146" s="62"/>
      <c r="P146" s="62"/>
      <c r="Q146" s="62"/>
      <c r="R146" s="62"/>
      <c r="S146" s="62"/>
      <c r="T146" s="62"/>
      <c r="U146" s="62"/>
      <c r="V146" s="62"/>
    </row>
    <row r="147" spans="1:25" ht="27" customHeight="1">
      <c r="A147" s="66"/>
      <c r="B147" s="108"/>
      <c r="C147" s="61"/>
      <c r="D147" s="106"/>
      <c r="E147" s="106"/>
      <c r="F147" s="61"/>
      <c r="G147" s="61"/>
      <c r="H147" s="61"/>
      <c r="I147" s="61"/>
      <c r="J147" s="61"/>
      <c r="K147" s="61"/>
      <c r="L147" s="61"/>
      <c r="M147" s="76"/>
      <c r="N147" s="77" t="str">
        <f t="shared" si="6"/>
        <v/>
      </c>
      <c r="O147" s="72"/>
      <c r="P147" s="62"/>
      <c r="Q147" s="62"/>
      <c r="R147" s="62"/>
      <c r="S147" s="62"/>
      <c r="T147" s="62"/>
      <c r="U147" s="62"/>
      <c r="V147" s="73"/>
    </row>
    <row r="148" spans="1:25" ht="27" customHeight="1">
      <c r="A148" s="66"/>
      <c r="B148" s="108"/>
      <c r="C148" s="61"/>
      <c r="D148" s="105"/>
      <c r="E148" s="106"/>
      <c r="F148" s="61"/>
      <c r="G148" s="61"/>
      <c r="H148" s="61"/>
      <c r="I148" s="61"/>
      <c r="J148" s="61"/>
      <c r="K148" s="61"/>
      <c r="L148" s="61"/>
      <c r="M148" s="76"/>
      <c r="N148" s="77" t="str">
        <f t="shared" si="6"/>
        <v/>
      </c>
      <c r="O148" s="72"/>
      <c r="P148" s="62"/>
      <c r="Q148" s="62"/>
      <c r="R148" s="62"/>
      <c r="S148" s="62"/>
      <c r="T148" s="62"/>
      <c r="U148" s="62"/>
      <c r="V148" s="73"/>
    </row>
    <row r="149" spans="1:25" ht="27" customHeight="1">
      <c r="A149" s="66"/>
      <c r="B149" s="108"/>
      <c r="C149" s="61"/>
      <c r="D149" s="105"/>
      <c r="E149" s="106"/>
      <c r="F149" s="61"/>
      <c r="G149" s="61"/>
      <c r="H149" s="61"/>
      <c r="I149" s="61"/>
      <c r="J149" s="61"/>
      <c r="K149" s="61"/>
      <c r="L149" s="61"/>
      <c r="M149" s="76"/>
      <c r="N149" s="77" t="str">
        <f t="shared" si="6"/>
        <v/>
      </c>
      <c r="O149" s="72"/>
      <c r="P149" s="62"/>
      <c r="Q149" s="62"/>
      <c r="R149" s="62"/>
      <c r="S149" s="62"/>
      <c r="T149" s="62"/>
      <c r="U149" s="62"/>
      <c r="V149" s="73"/>
    </row>
    <row r="150" spans="1:25" ht="27" customHeight="1">
      <c r="A150" s="66"/>
      <c r="B150" s="108"/>
      <c r="C150" s="61"/>
      <c r="D150" s="105"/>
      <c r="E150" s="105"/>
      <c r="F150" s="61"/>
      <c r="G150" s="61"/>
      <c r="H150" s="61"/>
      <c r="I150" s="61"/>
      <c r="J150" s="61"/>
      <c r="K150" s="61"/>
      <c r="L150" s="61"/>
      <c r="M150" s="76"/>
      <c r="N150" s="77" t="str">
        <f t="shared" si="6"/>
        <v/>
      </c>
      <c r="O150" s="72"/>
      <c r="P150" s="62"/>
      <c r="Q150" s="62"/>
      <c r="R150" s="62"/>
      <c r="S150" s="62"/>
      <c r="T150" s="62"/>
      <c r="U150" s="62"/>
      <c r="V150" s="73"/>
    </row>
    <row r="151" spans="1:25" ht="27" customHeight="1">
      <c r="A151" s="66"/>
      <c r="B151" s="108"/>
      <c r="C151" s="61"/>
      <c r="D151" s="106"/>
      <c r="E151" s="106"/>
      <c r="F151" s="61"/>
      <c r="G151" s="61"/>
      <c r="H151" s="61"/>
      <c r="I151" s="61"/>
      <c r="J151" s="61"/>
      <c r="K151" s="61"/>
      <c r="L151" s="61"/>
      <c r="M151" s="76"/>
      <c r="N151" s="77" t="str">
        <f t="shared" si="6"/>
        <v/>
      </c>
      <c r="O151" s="62"/>
      <c r="P151" s="62"/>
      <c r="Q151" s="62"/>
      <c r="R151" s="62"/>
      <c r="S151" s="62"/>
      <c r="T151" s="62"/>
      <c r="U151" s="62"/>
      <c r="V151" s="63"/>
      <c r="W151" s="62"/>
      <c r="X151" s="62"/>
      <c r="Y151" s="62"/>
    </row>
    <row r="152" spans="1:25" ht="27" customHeight="1">
      <c r="A152" s="1099"/>
      <c r="B152" s="1100"/>
      <c r="C152" s="1100"/>
      <c r="D152" s="67"/>
      <c r="E152" s="67"/>
      <c r="F152" s="66"/>
      <c r="G152" s="66"/>
      <c r="H152" s="66"/>
      <c r="I152" s="66"/>
      <c r="J152" s="66"/>
      <c r="K152" s="66"/>
      <c r="L152" s="66"/>
      <c r="M152" s="66"/>
      <c r="N152" s="77" t="str">
        <f t="shared" si="6"/>
        <v/>
      </c>
      <c r="O152" s="72"/>
      <c r="P152" s="62"/>
      <c r="Q152" s="62"/>
      <c r="R152" s="62"/>
      <c r="S152" s="62"/>
      <c r="T152" s="62"/>
      <c r="U152" s="62"/>
      <c r="V152" s="63"/>
      <c r="W152" s="62"/>
      <c r="X152" s="62"/>
      <c r="Y152" s="62"/>
    </row>
    <row r="153" spans="1:25">
      <c r="D153" s="111"/>
      <c r="E153" s="112"/>
    </row>
    <row r="154" spans="1:25">
      <c r="D154" s="111"/>
      <c r="E154" s="112"/>
    </row>
    <row r="155" spans="1:25">
      <c r="D155" s="111"/>
      <c r="E155" s="112"/>
    </row>
    <row r="156" spans="1:25">
      <c r="D156" s="111"/>
      <c r="E156" s="112"/>
    </row>
    <row r="157" spans="1:25">
      <c r="D157" s="111"/>
      <c r="E157" s="112"/>
    </row>
    <row r="158" spans="1:25">
      <c r="D158" s="111"/>
      <c r="E158" s="112"/>
    </row>
    <row r="159" spans="1:25">
      <c r="D159" s="111"/>
      <c r="E159" s="112"/>
    </row>
    <row r="160" spans="1:25">
      <c r="D160" s="111"/>
      <c r="E160" s="112"/>
    </row>
    <row r="161" spans="4:5">
      <c r="D161" s="111"/>
      <c r="E161" s="112"/>
    </row>
    <row r="162" spans="4:5">
      <c r="D162" s="111"/>
      <c r="E162" s="112"/>
    </row>
    <row r="163" spans="4:5">
      <c r="D163" s="111"/>
      <c r="E163" s="112"/>
    </row>
    <row r="164" spans="4:5">
      <c r="D164" s="111"/>
      <c r="E164" s="112"/>
    </row>
    <row r="165" spans="4:5">
      <c r="D165" s="111"/>
      <c r="E165" s="112"/>
    </row>
    <row r="166" spans="4:5">
      <c r="D166" s="111"/>
      <c r="E166" s="112"/>
    </row>
    <row r="167" spans="4:5">
      <c r="D167" s="111"/>
      <c r="E167" s="112"/>
    </row>
    <row r="168" spans="4:5">
      <c r="D168" s="111"/>
      <c r="E168" s="112"/>
    </row>
    <row r="169" spans="4:5">
      <c r="D169" s="111"/>
      <c r="E169" s="112"/>
    </row>
    <row r="170" spans="4:5">
      <c r="D170" s="111"/>
      <c r="E170" s="112"/>
    </row>
    <row r="171" spans="4:5">
      <c r="D171" s="111"/>
      <c r="E171" s="112"/>
    </row>
    <row r="172" spans="4:5">
      <c r="D172" s="111"/>
      <c r="E172" s="112"/>
    </row>
    <row r="173" spans="4:5">
      <c r="D173" s="111"/>
      <c r="E173" s="112"/>
    </row>
    <row r="174" spans="4:5">
      <c r="D174" s="111"/>
      <c r="E174" s="112"/>
    </row>
    <row r="175" spans="4:5">
      <c r="D175" s="111"/>
      <c r="E175" s="112"/>
    </row>
    <row r="176" spans="4:5">
      <c r="D176" s="111"/>
      <c r="E176" s="112"/>
    </row>
    <row r="177" spans="4:5">
      <c r="D177" s="111"/>
      <c r="E177" s="112"/>
    </row>
    <row r="178" spans="4:5">
      <c r="D178" s="111"/>
      <c r="E178" s="112"/>
    </row>
    <row r="179" spans="4:5">
      <c r="D179" s="111"/>
      <c r="E179" s="112"/>
    </row>
    <row r="180" spans="4:5">
      <c r="D180" s="111"/>
      <c r="E180" s="112"/>
    </row>
    <row r="181" spans="4:5">
      <c r="D181" s="111"/>
      <c r="E181" s="112"/>
    </row>
    <row r="182" spans="4:5">
      <c r="D182" s="111"/>
      <c r="E182" s="112"/>
    </row>
    <row r="183" spans="4:5">
      <c r="D183" s="111"/>
      <c r="E183" s="112"/>
    </row>
    <row r="184" spans="4:5">
      <c r="D184" s="111"/>
      <c r="E184" s="112"/>
    </row>
    <row r="185" spans="4:5">
      <c r="D185" s="111"/>
      <c r="E185" s="112"/>
    </row>
    <row r="186" spans="4:5">
      <c r="D186" s="111"/>
      <c r="E186" s="112"/>
    </row>
    <row r="187" spans="4:5">
      <c r="D187" s="111"/>
      <c r="E187" s="112"/>
    </row>
    <row r="188" spans="4:5">
      <c r="D188" s="111"/>
      <c r="E188" s="112"/>
    </row>
    <row r="189" spans="4:5">
      <c r="D189" s="111"/>
      <c r="E189" s="112"/>
    </row>
    <row r="190" spans="4:5">
      <c r="D190" s="111"/>
      <c r="E190" s="112"/>
    </row>
    <row r="191" spans="4:5">
      <c r="D191" s="111"/>
      <c r="E191" s="112"/>
    </row>
    <row r="192" spans="4:5">
      <c r="D192" s="111"/>
      <c r="E192" s="112"/>
    </row>
    <row r="193" spans="4:5">
      <c r="D193" s="111"/>
      <c r="E193" s="112"/>
    </row>
    <row r="194" spans="4:5">
      <c r="D194" s="111"/>
      <c r="E194" s="112"/>
    </row>
    <row r="195" spans="4:5">
      <c r="D195" s="111"/>
      <c r="E195" s="112"/>
    </row>
    <row r="196" spans="4:5">
      <c r="D196" s="111"/>
      <c r="E196" s="112"/>
    </row>
    <row r="197" spans="4:5">
      <c r="D197" s="111"/>
      <c r="E197" s="112"/>
    </row>
    <row r="198" spans="4:5">
      <c r="D198" s="111"/>
      <c r="E198" s="112"/>
    </row>
    <row r="199" spans="4:5">
      <c r="D199" s="111"/>
      <c r="E199" s="112"/>
    </row>
    <row r="200" spans="4:5">
      <c r="D200" s="111"/>
      <c r="E200" s="112"/>
    </row>
    <row r="201" spans="4:5">
      <c r="D201" s="111"/>
      <c r="E201" s="112"/>
    </row>
    <row r="202" spans="4:5">
      <c r="D202" s="111"/>
      <c r="E202" s="112"/>
    </row>
    <row r="203" spans="4:5">
      <c r="D203" s="111"/>
      <c r="E203" s="112"/>
    </row>
    <row r="204" spans="4:5">
      <c r="D204" s="111"/>
      <c r="E204" s="112"/>
    </row>
    <row r="205" spans="4:5">
      <c r="D205" s="111"/>
      <c r="E205" s="112"/>
    </row>
    <row r="206" spans="4:5">
      <c r="D206" s="111"/>
      <c r="E206" s="112"/>
    </row>
    <row r="207" spans="4:5">
      <c r="D207" s="111"/>
      <c r="E207" s="112"/>
    </row>
    <row r="208" spans="4:5">
      <c r="D208" s="111"/>
      <c r="E208" s="112"/>
    </row>
    <row r="209" spans="4:5">
      <c r="D209" s="111"/>
      <c r="E209" s="112"/>
    </row>
    <row r="210" spans="4:5">
      <c r="D210" s="111"/>
      <c r="E210" s="112"/>
    </row>
    <row r="211" spans="4:5">
      <c r="D211" s="111"/>
      <c r="E211" s="112"/>
    </row>
    <row r="212" spans="4:5">
      <c r="D212" s="111"/>
      <c r="E212" s="112"/>
    </row>
    <row r="213" spans="4:5">
      <c r="D213" s="111"/>
      <c r="E213" s="112"/>
    </row>
    <row r="214" spans="4:5">
      <c r="D214" s="111"/>
      <c r="E214" s="112"/>
    </row>
    <row r="215" spans="4:5">
      <c r="D215" s="111"/>
      <c r="E215" s="112"/>
    </row>
    <row r="216" spans="4:5">
      <c r="D216" s="111"/>
      <c r="E216" s="112"/>
    </row>
    <row r="217" spans="4:5">
      <c r="D217" s="111"/>
      <c r="E217" s="112"/>
    </row>
    <row r="218" spans="4:5">
      <c r="D218" s="111"/>
      <c r="E218" s="112"/>
    </row>
    <row r="219" spans="4:5">
      <c r="D219" s="111"/>
      <c r="E219" s="112"/>
    </row>
    <row r="220" spans="4:5">
      <c r="D220" s="111"/>
      <c r="E220" s="112"/>
    </row>
    <row r="221" spans="4:5">
      <c r="D221" s="111"/>
      <c r="E221" s="112"/>
    </row>
    <row r="222" spans="4:5">
      <c r="D222" s="111"/>
      <c r="E222" s="112"/>
    </row>
    <row r="223" spans="4:5">
      <c r="D223" s="111"/>
      <c r="E223" s="112"/>
    </row>
    <row r="224" spans="4:5">
      <c r="D224" s="111"/>
      <c r="E224" s="112"/>
    </row>
    <row r="225" spans="4:5">
      <c r="D225" s="111"/>
      <c r="E225" s="112"/>
    </row>
    <row r="226" spans="4:5">
      <c r="D226" s="111"/>
      <c r="E226" s="112"/>
    </row>
    <row r="227" spans="4:5">
      <c r="D227" s="111"/>
      <c r="E227" s="112"/>
    </row>
    <row r="228" spans="4:5">
      <c r="D228" s="111"/>
      <c r="E228" s="112"/>
    </row>
    <row r="229" spans="4:5">
      <c r="D229" s="111"/>
      <c r="E229" s="112"/>
    </row>
    <row r="230" spans="4:5">
      <c r="D230" s="111"/>
      <c r="E230" s="112"/>
    </row>
    <row r="231" spans="4:5">
      <c r="D231" s="111"/>
      <c r="E231" s="112"/>
    </row>
    <row r="232" spans="4:5">
      <c r="D232" s="111"/>
      <c r="E232" s="112"/>
    </row>
    <row r="233" spans="4:5">
      <c r="D233" s="111"/>
      <c r="E233" s="112"/>
    </row>
    <row r="234" spans="4:5">
      <c r="D234" s="111"/>
      <c r="E234" s="112"/>
    </row>
    <row r="235" spans="4:5">
      <c r="D235" s="111"/>
      <c r="E235" s="112"/>
    </row>
    <row r="236" spans="4:5">
      <c r="D236" s="111"/>
      <c r="E236" s="112"/>
    </row>
    <row r="237" spans="4:5">
      <c r="D237" s="111"/>
      <c r="E237" s="112"/>
    </row>
    <row r="238" spans="4:5">
      <c r="D238" s="111"/>
      <c r="E238" s="112"/>
    </row>
    <row r="239" spans="4:5">
      <c r="D239" s="111"/>
      <c r="E239" s="112"/>
    </row>
    <row r="240" spans="4:5">
      <c r="D240" s="111"/>
      <c r="E240" s="112"/>
    </row>
    <row r="241" spans="4:5">
      <c r="D241" s="111"/>
      <c r="E241" s="112"/>
    </row>
    <row r="242" spans="4:5">
      <c r="D242" s="111"/>
      <c r="E242" s="112"/>
    </row>
    <row r="243" spans="4:5">
      <c r="D243" s="111"/>
      <c r="E243" s="112"/>
    </row>
    <row r="244" spans="4:5">
      <c r="D244" s="111"/>
      <c r="E244" s="112"/>
    </row>
    <row r="245" spans="4:5">
      <c r="D245" s="111"/>
      <c r="E245" s="112"/>
    </row>
    <row r="246" spans="4:5">
      <c r="D246" s="111"/>
      <c r="E246" s="112"/>
    </row>
    <row r="247" spans="4:5">
      <c r="D247" s="111"/>
      <c r="E247" s="112"/>
    </row>
    <row r="248" spans="4:5">
      <c r="D248" s="111"/>
      <c r="E248" s="112"/>
    </row>
    <row r="249" spans="4:5">
      <c r="D249" s="111"/>
      <c r="E249" s="112"/>
    </row>
    <row r="250" spans="4:5">
      <c r="D250" s="111"/>
      <c r="E250" s="112"/>
    </row>
    <row r="251" spans="4:5">
      <c r="D251" s="111"/>
      <c r="E251" s="112"/>
    </row>
    <row r="252" spans="4:5">
      <c r="D252" s="111"/>
      <c r="E252" s="112"/>
    </row>
    <row r="253" spans="4:5">
      <c r="D253" s="111"/>
      <c r="E253" s="112"/>
    </row>
    <row r="254" spans="4:5">
      <c r="D254" s="111"/>
      <c r="E254" s="112"/>
    </row>
    <row r="255" spans="4:5">
      <c r="D255" s="111"/>
      <c r="E255" s="112"/>
    </row>
    <row r="256" spans="4:5">
      <c r="D256" s="111"/>
      <c r="E256" s="112"/>
    </row>
    <row r="257" spans="4:5">
      <c r="D257" s="111"/>
      <c r="E257" s="112"/>
    </row>
    <row r="258" spans="4:5">
      <c r="D258" s="111"/>
      <c r="E258" s="112"/>
    </row>
    <row r="259" spans="4:5">
      <c r="D259" s="111"/>
      <c r="E259" s="112"/>
    </row>
    <row r="260" spans="4:5">
      <c r="D260" s="111"/>
      <c r="E260" s="112"/>
    </row>
    <row r="261" spans="4:5">
      <c r="D261" s="111"/>
      <c r="E261" s="112"/>
    </row>
    <row r="262" spans="4:5">
      <c r="D262" s="111"/>
      <c r="E262" s="112"/>
    </row>
    <row r="263" spans="4:5">
      <c r="D263" s="111"/>
      <c r="E263" s="112"/>
    </row>
    <row r="264" spans="4:5">
      <c r="D264" s="111"/>
      <c r="E264" s="112"/>
    </row>
    <row r="265" spans="4:5">
      <c r="D265" s="111"/>
      <c r="E265" s="112"/>
    </row>
    <row r="266" spans="4:5">
      <c r="D266" s="111"/>
      <c r="E266" s="112"/>
    </row>
    <row r="267" spans="4:5">
      <c r="D267" s="111"/>
      <c r="E267" s="112"/>
    </row>
    <row r="268" spans="4:5">
      <c r="D268" s="111"/>
      <c r="E268" s="112"/>
    </row>
    <row r="269" spans="4:5">
      <c r="D269" s="111"/>
      <c r="E269" s="112"/>
    </row>
    <row r="270" spans="4:5">
      <c r="D270" s="111"/>
      <c r="E270" s="112"/>
    </row>
    <row r="271" spans="4:5">
      <c r="D271" s="111"/>
      <c r="E271" s="112"/>
    </row>
    <row r="272" spans="4:5">
      <c r="D272" s="111"/>
      <c r="E272" s="112"/>
    </row>
    <row r="273" spans="4:5">
      <c r="D273" s="111"/>
      <c r="E273" s="112"/>
    </row>
    <row r="274" spans="4:5">
      <c r="D274" s="111"/>
      <c r="E274" s="112"/>
    </row>
    <row r="275" spans="4:5">
      <c r="D275" s="111"/>
      <c r="E275" s="112"/>
    </row>
    <row r="276" spans="4:5">
      <c r="D276" s="111"/>
      <c r="E276" s="112"/>
    </row>
    <row r="277" spans="4:5">
      <c r="D277" s="111"/>
      <c r="E277" s="112"/>
    </row>
    <row r="278" spans="4:5">
      <c r="D278" s="111"/>
      <c r="E278" s="112"/>
    </row>
    <row r="279" spans="4:5">
      <c r="D279" s="111"/>
      <c r="E279" s="112"/>
    </row>
    <row r="280" spans="4:5">
      <c r="D280" s="111"/>
      <c r="E280" s="112"/>
    </row>
    <row r="281" spans="4:5">
      <c r="D281" s="111"/>
      <c r="E281" s="112"/>
    </row>
    <row r="282" spans="4:5">
      <c r="D282" s="111"/>
      <c r="E282" s="112"/>
    </row>
    <row r="283" spans="4:5">
      <c r="D283" s="111"/>
      <c r="E283" s="112"/>
    </row>
    <row r="284" spans="4:5">
      <c r="D284" s="111"/>
      <c r="E284" s="112"/>
    </row>
    <row r="285" spans="4:5">
      <c r="D285" s="111"/>
      <c r="E285" s="112"/>
    </row>
    <row r="286" spans="4:5">
      <c r="D286" s="111"/>
      <c r="E286" s="112"/>
    </row>
    <row r="287" spans="4:5">
      <c r="D287" s="111"/>
      <c r="E287" s="112"/>
    </row>
    <row r="288" spans="4:5">
      <c r="D288" s="111"/>
      <c r="E288" s="112"/>
    </row>
    <row r="289" spans="4:5">
      <c r="D289" s="111"/>
      <c r="E289" s="112"/>
    </row>
    <row r="290" spans="4:5">
      <c r="D290" s="111"/>
      <c r="E290" s="112"/>
    </row>
    <row r="291" spans="4:5">
      <c r="D291" s="111"/>
      <c r="E291" s="112"/>
    </row>
    <row r="292" spans="4:5">
      <c r="D292" s="111"/>
      <c r="E292" s="112"/>
    </row>
    <row r="293" spans="4:5">
      <c r="D293" s="111"/>
      <c r="E293" s="112"/>
    </row>
    <row r="294" spans="4:5">
      <c r="D294" s="111"/>
      <c r="E294" s="112"/>
    </row>
    <row r="295" spans="4:5">
      <c r="D295" s="111"/>
      <c r="E295" s="112"/>
    </row>
    <row r="296" spans="4:5">
      <c r="D296" s="111"/>
      <c r="E296" s="112"/>
    </row>
    <row r="297" spans="4:5">
      <c r="D297" s="111"/>
      <c r="E297" s="112"/>
    </row>
    <row r="298" spans="4:5">
      <c r="D298" s="111"/>
      <c r="E298" s="112"/>
    </row>
    <row r="299" spans="4:5">
      <c r="D299" s="111"/>
      <c r="E299" s="112"/>
    </row>
    <row r="300" spans="4:5">
      <c r="D300" s="111"/>
      <c r="E300" s="112"/>
    </row>
    <row r="301" spans="4:5">
      <c r="D301" s="111"/>
      <c r="E301" s="112"/>
    </row>
    <row r="302" spans="4:5">
      <c r="D302" s="111"/>
      <c r="E302" s="112"/>
    </row>
    <row r="303" spans="4:5">
      <c r="D303" s="111"/>
      <c r="E303" s="112"/>
    </row>
    <row r="304" spans="4:5">
      <c r="D304" s="111"/>
      <c r="E304" s="112"/>
    </row>
    <row r="305" spans="4:5">
      <c r="D305" s="111"/>
      <c r="E305" s="112"/>
    </row>
    <row r="306" spans="4:5">
      <c r="D306" s="111"/>
      <c r="E306" s="112"/>
    </row>
    <row r="307" spans="4:5">
      <c r="D307" s="111"/>
      <c r="E307" s="112"/>
    </row>
    <row r="308" spans="4:5">
      <c r="D308" s="111"/>
      <c r="E308" s="112"/>
    </row>
    <row r="309" spans="4:5">
      <c r="D309" s="111"/>
      <c r="E309" s="112"/>
    </row>
    <row r="310" spans="4:5">
      <c r="D310" s="111"/>
      <c r="E310" s="112"/>
    </row>
    <row r="311" spans="4:5">
      <c r="D311" s="111"/>
      <c r="E311" s="112"/>
    </row>
    <row r="312" spans="4:5">
      <c r="D312" s="111"/>
      <c r="E312" s="112"/>
    </row>
    <row r="313" spans="4:5">
      <c r="D313" s="111"/>
      <c r="E313" s="112"/>
    </row>
    <row r="314" spans="4:5">
      <c r="D314" s="111"/>
      <c r="E314" s="112"/>
    </row>
    <row r="315" spans="4:5">
      <c r="D315" s="111"/>
      <c r="E315" s="112"/>
    </row>
    <row r="316" spans="4:5">
      <c r="D316" s="111"/>
      <c r="E316" s="112"/>
    </row>
    <row r="317" spans="4:5">
      <c r="D317" s="111"/>
      <c r="E317" s="112"/>
    </row>
    <row r="318" spans="4:5">
      <c r="D318" s="111"/>
      <c r="E318" s="112"/>
    </row>
    <row r="319" spans="4:5">
      <c r="D319" s="111"/>
      <c r="E319" s="112"/>
    </row>
    <row r="320" spans="4:5">
      <c r="D320" s="111"/>
      <c r="E320" s="112"/>
    </row>
    <row r="321" spans="4:5">
      <c r="D321" s="111"/>
      <c r="E321" s="112"/>
    </row>
    <row r="322" spans="4:5">
      <c r="D322" s="111"/>
      <c r="E322" s="112"/>
    </row>
    <row r="323" spans="4:5">
      <c r="D323" s="111"/>
      <c r="E323" s="112"/>
    </row>
    <row r="324" spans="4:5">
      <c r="D324" s="111"/>
      <c r="E324" s="112"/>
    </row>
    <row r="325" spans="4:5">
      <c r="D325" s="111"/>
      <c r="E325" s="112"/>
    </row>
    <row r="326" spans="4:5">
      <c r="D326" s="111"/>
      <c r="E326" s="112"/>
    </row>
    <row r="327" spans="4:5">
      <c r="D327" s="111"/>
      <c r="E327" s="112"/>
    </row>
    <row r="328" spans="4:5">
      <c r="D328" s="111"/>
      <c r="E328" s="112"/>
    </row>
    <row r="329" spans="4:5">
      <c r="D329" s="111"/>
      <c r="E329" s="112"/>
    </row>
    <row r="330" spans="4:5">
      <c r="D330" s="111"/>
      <c r="E330" s="112"/>
    </row>
    <row r="331" spans="4:5">
      <c r="D331" s="111"/>
      <c r="E331" s="112"/>
    </row>
    <row r="332" spans="4:5">
      <c r="D332" s="111"/>
      <c r="E332" s="112"/>
    </row>
    <row r="333" spans="4:5">
      <c r="D333" s="111"/>
      <c r="E333" s="112"/>
    </row>
    <row r="334" spans="4:5">
      <c r="D334" s="111"/>
      <c r="E334" s="112"/>
    </row>
    <row r="335" spans="4:5">
      <c r="D335" s="111"/>
      <c r="E335" s="112"/>
    </row>
    <row r="336" spans="4:5">
      <c r="D336" s="111"/>
      <c r="E336" s="112"/>
    </row>
    <row r="337" spans="4:5">
      <c r="D337" s="111"/>
      <c r="E337" s="112"/>
    </row>
    <row r="338" spans="4:5">
      <c r="D338" s="111"/>
      <c r="E338" s="112"/>
    </row>
    <row r="339" spans="4:5">
      <c r="D339" s="111"/>
      <c r="E339" s="112"/>
    </row>
    <row r="340" spans="4:5">
      <c r="D340" s="111"/>
      <c r="E340" s="112"/>
    </row>
    <row r="341" spans="4:5">
      <c r="D341" s="111"/>
      <c r="E341" s="112"/>
    </row>
    <row r="342" spans="4:5">
      <c r="D342" s="111"/>
      <c r="E342" s="112"/>
    </row>
    <row r="343" spans="4:5">
      <c r="D343" s="111"/>
      <c r="E343" s="112"/>
    </row>
    <row r="344" spans="4:5">
      <c r="D344" s="111"/>
      <c r="E344" s="112"/>
    </row>
    <row r="345" spans="4:5">
      <c r="D345" s="111"/>
      <c r="E345" s="112"/>
    </row>
    <row r="346" spans="4:5">
      <c r="D346" s="111"/>
      <c r="E346" s="112"/>
    </row>
    <row r="347" spans="4:5">
      <c r="D347" s="111"/>
      <c r="E347" s="112"/>
    </row>
    <row r="348" spans="4:5">
      <c r="D348" s="111"/>
      <c r="E348" s="112"/>
    </row>
    <row r="349" spans="4:5">
      <c r="D349" s="111"/>
      <c r="E349" s="112"/>
    </row>
    <row r="350" spans="4:5">
      <c r="D350" s="111"/>
      <c r="E350" s="112"/>
    </row>
    <row r="351" spans="4:5">
      <c r="D351" s="111"/>
      <c r="E351" s="112"/>
    </row>
    <row r="352" spans="4:5">
      <c r="D352" s="111"/>
      <c r="E352" s="112"/>
    </row>
    <row r="353" spans="4:5">
      <c r="D353" s="111"/>
      <c r="E353" s="112"/>
    </row>
    <row r="354" spans="4:5">
      <c r="D354" s="111"/>
      <c r="E354" s="112"/>
    </row>
    <row r="355" spans="4:5">
      <c r="D355" s="111"/>
      <c r="E355" s="112"/>
    </row>
    <row r="356" spans="4:5">
      <c r="D356" s="111"/>
      <c r="E356" s="112"/>
    </row>
    <row r="357" spans="4:5">
      <c r="D357" s="111"/>
      <c r="E357" s="112"/>
    </row>
    <row r="358" spans="4:5">
      <c r="D358" s="111"/>
      <c r="E358" s="112"/>
    </row>
    <row r="359" spans="4:5">
      <c r="D359" s="111"/>
      <c r="E359" s="112"/>
    </row>
    <row r="360" spans="4:5">
      <c r="D360" s="111"/>
      <c r="E360" s="112"/>
    </row>
    <row r="361" spans="4:5">
      <c r="D361" s="111"/>
      <c r="E361" s="112"/>
    </row>
    <row r="362" spans="4:5">
      <c r="D362" s="111"/>
      <c r="E362" s="112"/>
    </row>
    <row r="363" spans="4:5">
      <c r="D363" s="111"/>
      <c r="E363" s="112"/>
    </row>
    <row r="364" spans="4:5">
      <c r="D364" s="111"/>
      <c r="E364" s="112"/>
    </row>
    <row r="365" spans="4:5">
      <c r="D365" s="111"/>
      <c r="E365" s="112"/>
    </row>
    <row r="366" spans="4:5">
      <c r="D366" s="111"/>
      <c r="E366" s="112"/>
    </row>
    <row r="367" spans="4:5">
      <c r="D367" s="111"/>
      <c r="E367" s="112"/>
    </row>
    <row r="368" spans="4:5">
      <c r="D368" s="111"/>
      <c r="E368" s="112"/>
    </row>
    <row r="369" spans="4:5">
      <c r="D369" s="111"/>
      <c r="E369" s="112"/>
    </row>
    <row r="370" spans="4:5">
      <c r="D370" s="111"/>
      <c r="E370" s="112"/>
    </row>
    <row r="371" spans="4:5">
      <c r="D371" s="111"/>
      <c r="E371" s="112"/>
    </row>
    <row r="372" spans="4:5">
      <c r="D372" s="111"/>
      <c r="E372" s="112"/>
    </row>
    <row r="373" spans="4:5">
      <c r="D373" s="111"/>
      <c r="E373" s="112"/>
    </row>
    <row r="374" spans="4:5">
      <c r="D374" s="111"/>
      <c r="E374" s="112"/>
    </row>
    <row r="375" spans="4:5">
      <c r="D375" s="111"/>
      <c r="E375" s="112"/>
    </row>
    <row r="376" spans="4:5">
      <c r="D376" s="111"/>
      <c r="E376" s="112"/>
    </row>
    <row r="377" spans="4:5">
      <c r="D377" s="111"/>
      <c r="E377" s="112"/>
    </row>
    <row r="378" spans="4:5">
      <c r="D378" s="111"/>
      <c r="E378" s="112"/>
    </row>
    <row r="379" spans="4:5">
      <c r="D379" s="111"/>
      <c r="E379" s="112"/>
    </row>
    <row r="380" spans="4:5">
      <c r="D380" s="111"/>
      <c r="E380" s="112"/>
    </row>
    <row r="381" spans="4:5">
      <c r="D381" s="111"/>
      <c r="E381" s="112"/>
    </row>
    <row r="382" spans="4:5">
      <c r="D382" s="111"/>
      <c r="E382" s="112"/>
    </row>
    <row r="383" spans="4:5">
      <c r="D383" s="111"/>
      <c r="E383" s="112"/>
    </row>
    <row r="384" spans="4:5">
      <c r="D384" s="111"/>
      <c r="E384" s="112"/>
    </row>
    <row r="385" spans="4:5">
      <c r="D385" s="111"/>
      <c r="E385" s="112"/>
    </row>
    <row r="386" spans="4:5">
      <c r="D386" s="111"/>
      <c r="E386" s="112"/>
    </row>
    <row r="387" spans="4:5">
      <c r="D387" s="111"/>
      <c r="E387" s="112"/>
    </row>
    <row r="388" spans="4:5">
      <c r="D388" s="111"/>
      <c r="E388" s="112"/>
    </row>
    <row r="389" spans="4:5">
      <c r="D389" s="111"/>
      <c r="E389" s="112"/>
    </row>
    <row r="390" spans="4:5">
      <c r="D390" s="111"/>
      <c r="E390" s="112"/>
    </row>
    <row r="391" spans="4:5">
      <c r="D391" s="111"/>
      <c r="E391" s="112"/>
    </row>
    <row r="392" spans="4:5">
      <c r="D392" s="111"/>
      <c r="E392" s="112"/>
    </row>
    <row r="393" spans="4:5">
      <c r="D393" s="111"/>
      <c r="E393" s="112"/>
    </row>
    <row r="394" spans="4:5">
      <c r="D394" s="111"/>
      <c r="E394" s="112"/>
    </row>
    <row r="395" spans="4:5">
      <c r="D395" s="111"/>
      <c r="E395" s="112"/>
    </row>
    <row r="396" spans="4:5">
      <c r="D396" s="111"/>
      <c r="E396" s="112"/>
    </row>
    <row r="397" spans="4:5">
      <c r="D397" s="111"/>
      <c r="E397" s="112"/>
    </row>
    <row r="398" spans="4:5">
      <c r="D398" s="111"/>
      <c r="E398" s="112"/>
    </row>
    <row r="399" spans="4:5">
      <c r="D399" s="111"/>
      <c r="E399" s="112"/>
    </row>
    <row r="400" spans="4:5">
      <c r="D400" s="111"/>
      <c r="E400" s="112"/>
    </row>
    <row r="401" spans="4:5">
      <c r="D401" s="111"/>
      <c r="E401" s="112"/>
    </row>
    <row r="402" spans="4:5">
      <c r="D402" s="111"/>
      <c r="E402" s="112"/>
    </row>
    <row r="403" spans="4:5">
      <c r="D403" s="111"/>
      <c r="E403" s="112"/>
    </row>
    <row r="404" spans="4:5">
      <c r="D404" s="111"/>
      <c r="E404" s="112"/>
    </row>
    <row r="405" spans="4:5">
      <c r="D405" s="111"/>
      <c r="E405" s="112"/>
    </row>
    <row r="406" spans="4:5">
      <c r="D406" s="111"/>
      <c r="E406" s="112"/>
    </row>
    <row r="407" spans="4:5">
      <c r="D407" s="111"/>
      <c r="E407" s="112"/>
    </row>
    <row r="408" spans="4:5">
      <c r="D408" s="111"/>
      <c r="E408" s="112"/>
    </row>
    <row r="409" spans="4:5">
      <c r="D409" s="111"/>
      <c r="E409" s="112"/>
    </row>
    <row r="410" spans="4:5">
      <c r="D410" s="111"/>
      <c r="E410" s="112"/>
    </row>
    <row r="411" spans="4:5">
      <c r="D411" s="111"/>
      <c r="E411" s="112"/>
    </row>
    <row r="412" spans="4:5">
      <c r="D412" s="111"/>
      <c r="E412" s="112"/>
    </row>
    <row r="413" spans="4:5">
      <c r="D413" s="111"/>
      <c r="E413" s="112"/>
    </row>
    <row r="414" spans="4:5">
      <c r="D414" s="111"/>
      <c r="E414" s="112"/>
    </row>
    <row r="415" spans="4:5">
      <c r="D415" s="111"/>
      <c r="E415" s="112"/>
    </row>
    <row r="416" spans="4:5">
      <c r="D416" s="111"/>
      <c r="E416" s="112"/>
    </row>
    <row r="417" spans="4:5">
      <c r="D417" s="111"/>
      <c r="E417" s="112"/>
    </row>
    <row r="418" spans="4:5">
      <c r="D418" s="111"/>
      <c r="E418" s="112"/>
    </row>
    <row r="419" spans="4:5">
      <c r="D419" s="111"/>
      <c r="E419" s="112"/>
    </row>
    <row r="420" spans="4:5">
      <c r="D420" s="111"/>
      <c r="E420" s="112"/>
    </row>
    <row r="421" spans="4:5">
      <c r="D421" s="111"/>
      <c r="E421" s="112"/>
    </row>
    <row r="422" spans="4:5">
      <c r="D422" s="111"/>
      <c r="E422" s="112"/>
    </row>
    <row r="423" spans="4:5">
      <c r="D423" s="111"/>
      <c r="E423" s="112"/>
    </row>
    <row r="424" spans="4:5">
      <c r="D424" s="111"/>
      <c r="E424" s="112"/>
    </row>
    <row r="425" spans="4:5">
      <c r="D425" s="111"/>
      <c r="E425" s="112"/>
    </row>
    <row r="426" spans="4:5">
      <c r="D426" s="111"/>
      <c r="E426" s="112"/>
    </row>
    <row r="427" spans="4:5">
      <c r="D427" s="111"/>
      <c r="E427" s="112"/>
    </row>
    <row r="428" spans="4:5">
      <c r="D428" s="111"/>
      <c r="E428" s="112"/>
    </row>
    <row r="429" spans="4:5">
      <c r="D429" s="111"/>
      <c r="E429" s="112"/>
    </row>
    <row r="430" spans="4:5">
      <c r="D430" s="111"/>
      <c r="E430" s="112"/>
    </row>
    <row r="431" spans="4:5">
      <c r="D431" s="111"/>
      <c r="E431" s="112"/>
    </row>
    <row r="432" spans="4:5">
      <c r="D432" s="111"/>
      <c r="E432" s="112"/>
    </row>
    <row r="433" spans="4:5">
      <c r="D433" s="111"/>
      <c r="E433" s="112"/>
    </row>
    <row r="434" spans="4:5">
      <c r="D434" s="111"/>
      <c r="E434" s="112"/>
    </row>
    <row r="435" spans="4:5">
      <c r="D435" s="111"/>
      <c r="E435" s="112"/>
    </row>
    <row r="436" spans="4:5">
      <c r="D436" s="111"/>
      <c r="E436" s="112"/>
    </row>
    <row r="437" spans="4:5">
      <c r="D437" s="111"/>
      <c r="E437" s="112"/>
    </row>
    <row r="438" spans="4:5">
      <c r="D438" s="111"/>
      <c r="E438" s="112"/>
    </row>
    <row r="439" spans="4:5">
      <c r="D439" s="111"/>
      <c r="E439" s="112"/>
    </row>
    <row r="440" spans="4:5">
      <c r="D440" s="111"/>
      <c r="E440" s="112"/>
    </row>
    <row r="441" spans="4:5">
      <c r="D441" s="111"/>
      <c r="E441" s="112"/>
    </row>
    <row r="442" spans="4:5">
      <c r="D442" s="111"/>
      <c r="E442" s="112"/>
    </row>
    <row r="443" spans="4:5">
      <c r="D443" s="111"/>
      <c r="E443" s="112"/>
    </row>
    <row r="444" spans="4:5">
      <c r="D444" s="111"/>
      <c r="E444" s="112"/>
    </row>
    <row r="445" spans="4:5">
      <c r="D445" s="111"/>
      <c r="E445" s="112"/>
    </row>
    <row r="446" spans="4:5">
      <c r="D446" s="111"/>
      <c r="E446" s="112"/>
    </row>
    <row r="447" spans="4:5">
      <c r="D447" s="111"/>
      <c r="E447" s="112"/>
    </row>
    <row r="448" spans="4:5">
      <c r="D448" s="111"/>
      <c r="E448" s="112"/>
    </row>
    <row r="449" spans="4:5">
      <c r="D449" s="111"/>
      <c r="E449" s="112"/>
    </row>
    <row r="450" spans="4:5">
      <c r="D450" s="111"/>
      <c r="E450" s="112"/>
    </row>
    <row r="451" spans="4:5">
      <c r="D451" s="111"/>
      <c r="E451" s="112"/>
    </row>
    <row r="452" spans="4:5">
      <c r="D452" s="111"/>
      <c r="E452" s="112"/>
    </row>
    <row r="453" spans="4:5">
      <c r="D453" s="111"/>
      <c r="E453" s="112"/>
    </row>
    <row r="454" spans="4:5">
      <c r="D454" s="111"/>
      <c r="E454" s="112"/>
    </row>
    <row r="455" spans="4:5">
      <c r="D455" s="111"/>
      <c r="E455" s="112"/>
    </row>
    <row r="456" spans="4:5">
      <c r="D456" s="111"/>
      <c r="E456" s="112"/>
    </row>
    <row r="457" spans="4:5">
      <c r="D457" s="111"/>
      <c r="E457" s="112"/>
    </row>
    <row r="458" spans="4:5">
      <c r="D458" s="111"/>
      <c r="E458" s="112"/>
    </row>
    <row r="459" spans="4:5">
      <c r="D459" s="111"/>
      <c r="E459" s="112"/>
    </row>
    <row r="460" spans="4:5">
      <c r="D460" s="111"/>
      <c r="E460" s="112"/>
    </row>
    <row r="461" spans="4:5">
      <c r="D461" s="111"/>
      <c r="E461" s="112"/>
    </row>
    <row r="462" spans="4:5">
      <c r="D462" s="111"/>
      <c r="E462" s="112"/>
    </row>
    <row r="463" spans="4:5">
      <c r="D463" s="111"/>
      <c r="E463" s="112"/>
    </row>
    <row r="464" spans="4:5">
      <c r="D464" s="111"/>
      <c r="E464" s="112"/>
    </row>
    <row r="465" spans="4:5">
      <c r="D465" s="111"/>
      <c r="E465" s="112"/>
    </row>
    <row r="466" spans="4:5">
      <c r="D466" s="111"/>
      <c r="E466" s="112"/>
    </row>
    <row r="467" spans="4:5">
      <c r="D467" s="111"/>
      <c r="E467" s="112"/>
    </row>
    <row r="468" spans="4:5">
      <c r="D468" s="111"/>
      <c r="E468" s="112"/>
    </row>
    <row r="469" spans="4:5">
      <c r="D469" s="111"/>
      <c r="E469" s="112"/>
    </row>
    <row r="470" spans="4:5">
      <c r="D470" s="111"/>
      <c r="E470" s="112"/>
    </row>
    <row r="471" spans="4:5">
      <c r="D471" s="111"/>
      <c r="E471" s="112"/>
    </row>
    <row r="472" spans="4:5">
      <c r="D472" s="111"/>
      <c r="E472" s="112"/>
    </row>
    <row r="473" spans="4:5">
      <c r="D473" s="111"/>
      <c r="E473" s="112"/>
    </row>
    <row r="474" spans="4:5">
      <c r="D474" s="111"/>
      <c r="E474" s="112"/>
    </row>
    <row r="475" spans="4:5">
      <c r="D475" s="111"/>
      <c r="E475" s="112"/>
    </row>
    <row r="476" spans="4:5">
      <c r="D476" s="111"/>
      <c r="E476" s="112"/>
    </row>
    <row r="477" spans="4:5">
      <c r="D477" s="111"/>
      <c r="E477" s="112"/>
    </row>
    <row r="478" spans="4:5">
      <c r="D478" s="111"/>
      <c r="E478" s="112"/>
    </row>
    <row r="479" spans="4:5">
      <c r="D479" s="111"/>
      <c r="E479" s="112"/>
    </row>
    <row r="480" spans="4:5">
      <c r="D480" s="111"/>
      <c r="E480" s="112"/>
    </row>
    <row r="481" spans="4:5">
      <c r="D481" s="111"/>
      <c r="E481" s="112"/>
    </row>
    <row r="482" spans="4:5">
      <c r="D482" s="111"/>
      <c r="E482" s="112"/>
    </row>
    <row r="483" spans="4:5">
      <c r="D483" s="111"/>
      <c r="E483" s="112"/>
    </row>
    <row r="484" spans="4:5">
      <c r="D484" s="111"/>
      <c r="E484" s="112"/>
    </row>
    <row r="485" spans="4:5">
      <c r="D485" s="111"/>
      <c r="E485" s="112"/>
    </row>
    <row r="486" spans="4:5">
      <c r="D486" s="111"/>
      <c r="E486" s="112"/>
    </row>
    <row r="487" spans="4:5">
      <c r="D487" s="111"/>
      <c r="E487" s="112"/>
    </row>
    <row r="488" spans="4:5">
      <c r="D488" s="111"/>
      <c r="E488" s="112"/>
    </row>
    <row r="489" spans="4:5">
      <c r="D489" s="111"/>
      <c r="E489" s="112"/>
    </row>
    <row r="490" spans="4:5">
      <c r="D490" s="111"/>
      <c r="E490" s="112"/>
    </row>
    <row r="491" spans="4:5">
      <c r="D491" s="111"/>
      <c r="E491" s="112"/>
    </row>
    <row r="492" spans="4:5">
      <c r="D492" s="111"/>
      <c r="E492" s="112"/>
    </row>
    <row r="493" spans="4:5">
      <c r="D493" s="111"/>
      <c r="E493" s="112"/>
    </row>
    <row r="494" spans="4:5">
      <c r="D494" s="111"/>
      <c r="E494" s="112"/>
    </row>
    <row r="495" spans="4:5">
      <c r="D495" s="111"/>
      <c r="E495" s="112"/>
    </row>
    <row r="496" spans="4:5">
      <c r="D496" s="111"/>
      <c r="E496" s="112"/>
    </row>
    <row r="497" spans="4:5">
      <c r="D497" s="111"/>
      <c r="E497" s="112"/>
    </row>
    <row r="498" spans="4:5">
      <c r="D498" s="111"/>
      <c r="E498" s="112"/>
    </row>
    <row r="499" spans="4:5">
      <c r="D499" s="111"/>
      <c r="E499" s="112"/>
    </row>
    <row r="500" spans="4:5">
      <c r="D500" s="111"/>
      <c r="E500" s="112"/>
    </row>
    <row r="501" spans="4:5">
      <c r="D501" s="111"/>
      <c r="E501" s="112"/>
    </row>
    <row r="502" spans="4:5">
      <c r="D502" s="111"/>
      <c r="E502" s="112"/>
    </row>
    <row r="503" spans="4:5">
      <c r="D503" s="111"/>
      <c r="E503" s="112"/>
    </row>
    <row r="504" spans="4:5">
      <c r="D504" s="111"/>
      <c r="E504" s="112"/>
    </row>
    <row r="505" spans="4:5">
      <c r="D505" s="111"/>
      <c r="E505" s="112"/>
    </row>
    <row r="506" spans="4:5">
      <c r="D506" s="111"/>
      <c r="E506" s="112"/>
    </row>
    <row r="507" spans="4:5">
      <c r="D507" s="111"/>
      <c r="E507" s="112"/>
    </row>
    <row r="508" spans="4:5">
      <c r="D508" s="111"/>
      <c r="E508" s="112"/>
    </row>
    <row r="509" spans="4:5">
      <c r="D509" s="111"/>
      <c r="E509" s="112"/>
    </row>
    <row r="510" spans="4:5">
      <c r="D510" s="111"/>
      <c r="E510" s="112"/>
    </row>
    <row r="511" spans="4:5">
      <c r="D511" s="111"/>
      <c r="E511" s="112"/>
    </row>
    <row r="512" spans="4:5">
      <c r="D512" s="111"/>
      <c r="E512" s="112"/>
    </row>
    <row r="513" spans="4:5">
      <c r="D513" s="111"/>
      <c r="E513" s="112"/>
    </row>
    <row r="514" spans="4:5">
      <c r="D514" s="111"/>
      <c r="E514" s="112"/>
    </row>
    <row r="515" spans="4:5">
      <c r="D515" s="111"/>
      <c r="E515" s="112"/>
    </row>
    <row r="516" spans="4:5">
      <c r="D516" s="111"/>
      <c r="E516" s="112"/>
    </row>
    <row r="517" spans="4:5">
      <c r="D517" s="111"/>
      <c r="E517" s="112"/>
    </row>
    <row r="518" spans="4:5">
      <c r="D518" s="111"/>
      <c r="E518" s="112"/>
    </row>
    <row r="519" spans="4:5">
      <c r="D519" s="111"/>
      <c r="E519" s="112"/>
    </row>
    <row r="520" spans="4:5">
      <c r="D520" s="111"/>
      <c r="E520" s="112"/>
    </row>
    <row r="521" spans="4:5">
      <c r="D521" s="111"/>
      <c r="E521" s="112"/>
    </row>
    <row r="522" spans="4:5">
      <c r="D522" s="111"/>
      <c r="E522" s="112"/>
    </row>
    <row r="523" spans="4:5">
      <c r="D523" s="111"/>
      <c r="E523" s="112"/>
    </row>
    <row r="524" spans="4:5">
      <c r="D524" s="111"/>
      <c r="E524" s="112"/>
    </row>
    <row r="525" spans="4:5">
      <c r="D525" s="111"/>
      <c r="E525" s="112"/>
    </row>
    <row r="526" spans="4:5">
      <c r="D526" s="111"/>
      <c r="E526" s="112"/>
    </row>
    <row r="527" spans="4:5">
      <c r="D527" s="111"/>
      <c r="E527" s="112"/>
    </row>
    <row r="528" spans="4:5">
      <c r="D528" s="111"/>
      <c r="E528" s="112"/>
    </row>
    <row r="529" spans="4:5">
      <c r="D529" s="111"/>
      <c r="E529" s="112"/>
    </row>
    <row r="530" spans="4:5">
      <c r="D530" s="111"/>
      <c r="E530" s="112"/>
    </row>
    <row r="531" spans="4:5">
      <c r="D531" s="111"/>
      <c r="E531" s="112"/>
    </row>
    <row r="532" spans="4:5">
      <c r="D532" s="111"/>
      <c r="E532" s="112"/>
    </row>
    <row r="533" spans="4:5">
      <c r="D533" s="111"/>
      <c r="E533" s="112"/>
    </row>
    <row r="534" spans="4:5">
      <c r="D534" s="111"/>
      <c r="E534" s="112"/>
    </row>
    <row r="535" spans="4:5">
      <c r="D535" s="111"/>
      <c r="E535" s="112"/>
    </row>
    <row r="536" spans="4:5">
      <c r="D536" s="111"/>
      <c r="E536" s="112"/>
    </row>
    <row r="537" spans="4:5">
      <c r="D537" s="111"/>
      <c r="E537" s="112"/>
    </row>
    <row r="538" spans="4:5">
      <c r="D538" s="111"/>
      <c r="E538" s="112"/>
    </row>
    <row r="539" spans="4:5">
      <c r="D539" s="111"/>
      <c r="E539" s="112"/>
    </row>
    <row r="540" spans="4:5">
      <c r="D540" s="111"/>
      <c r="E540" s="112"/>
    </row>
    <row r="541" spans="4:5">
      <c r="D541" s="111"/>
      <c r="E541" s="112"/>
    </row>
    <row r="542" spans="4:5">
      <c r="D542" s="111"/>
      <c r="E542" s="112"/>
    </row>
    <row r="543" spans="4:5">
      <c r="D543" s="111"/>
      <c r="E543" s="112"/>
    </row>
    <row r="544" spans="4:5">
      <c r="D544" s="111"/>
      <c r="E544" s="112"/>
    </row>
    <row r="545" spans="4:5">
      <c r="D545" s="111"/>
      <c r="E545" s="112"/>
    </row>
    <row r="546" spans="4:5">
      <c r="D546" s="111"/>
      <c r="E546" s="112"/>
    </row>
    <row r="547" spans="4:5">
      <c r="D547" s="111"/>
      <c r="E547" s="112"/>
    </row>
    <row r="548" spans="4:5">
      <c r="D548" s="111"/>
      <c r="E548" s="112"/>
    </row>
    <row r="549" spans="4:5">
      <c r="D549" s="111"/>
      <c r="E549" s="112"/>
    </row>
    <row r="550" spans="4:5">
      <c r="D550" s="111"/>
      <c r="E550" s="112"/>
    </row>
    <row r="551" spans="4:5">
      <c r="D551" s="111"/>
      <c r="E551" s="112"/>
    </row>
    <row r="552" spans="4:5">
      <c r="D552" s="111"/>
      <c r="E552" s="112"/>
    </row>
    <row r="553" spans="4:5">
      <c r="D553" s="111"/>
      <c r="E553" s="112"/>
    </row>
    <row r="554" spans="4:5">
      <c r="D554" s="111"/>
      <c r="E554" s="112"/>
    </row>
    <row r="555" spans="4:5">
      <c r="D555" s="111"/>
      <c r="E555" s="112"/>
    </row>
    <row r="556" spans="4:5">
      <c r="D556" s="111"/>
      <c r="E556" s="112"/>
    </row>
    <row r="557" spans="4:5">
      <c r="D557" s="111"/>
      <c r="E557" s="112"/>
    </row>
    <row r="558" spans="4:5">
      <c r="D558" s="111"/>
      <c r="E558" s="112"/>
    </row>
    <row r="559" spans="4:5">
      <c r="D559" s="111"/>
      <c r="E559" s="112"/>
    </row>
    <row r="560" spans="4:5">
      <c r="D560" s="111"/>
      <c r="E560" s="112"/>
    </row>
    <row r="561" spans="4:5">
      <c r="D561" s="111"/>
      <c r="E561" s="112"/>
    </row>
    <row r="562" spans="4:5">
      <c r="D562" s="111"/>
      <c r="E562" s="112"/>
    </row>
    <row r="563" spans="4:5">
      <c r="D563" s="111"/>
      <c r="E563" s="112"/>
    </row>
    <row r="564" spans="4:5">
      <c r="D564" s="111"/>
      <c r="E564" s="112"/>
    </row>
    <row r="565" spans="4:5">
      <c r="D565" s="111"/>
      <c r="E565" s="112"/>
    </row>
    <row r="566" spans="4:5">
      <c r="D566" s="111"/>
      <c r="E566" s="112"/>
    </row>
    <row r="567" spans="4:5">
      <c r="D567" s="111"/>
      <c r="E567" s="112"/>
    </row>
    <row r="568" spans="4:5">
      <c r="D568" s="111"/>
      <c r="E568" s="112"/>
    </row>
    <row r="569" spans="4:5">
      <c r="D569" s="111"/>
      <c r="E569" s="112"/>
    </row>
    <row r="570" spans="4:5">
      <c r="D570" s="111"/>
      <c r="E570" s="112"/>
    </row>
    <row r="571" spans="4:5">
      <c r="D571" s="111"/>
      <c r="E571" s="112"/>
    </row>
    <row r="572" spans="4:5">
      <c r="D572" s="111"/>
      <c r="E572" s="112"/>
    </row>
    <row r="573" spans="4:5">
      <c r="D573" s="111"/>
      <c r="E573" s="112"/>
    </row>
    <row r="574" spans="4:5">
      <c r="D574" s="111"/>
      <c r="E574" s="112"/>
    </row>
    <row r="575" spans="4:5">
      <c r="D575" s="111"/>
      <c r="E575" s="112"/>
    </row>
    <row r="576" spans="4:5">
      <c r="D576" s="111"/>
      <c r="E576" s="112"/>
    </row>
    <row r="577" spans="4:5">
      <c r="D577" s="111"/>
      <c r="E577" s="112"/>
    </row>
    <row r="578" spans="4:5">
      <c r="D578" s="111"/>
      <c r="E578" s="112"/>
    </row>
    <row r="579" spans="4:5">
      <c r="D579" s="111"/>
      <c r="E579" s="112"/>
    </row>
    <row r="580" spans="4:5">
      <c r="D580" s="111"/>
      <c r="E580" s="112"/>
    </row>
    <row r="581" spans="4:5">
      <c r="D581" s="111"/>
      <c r="E581" s="112"/>
    </row>
    <row r="582" spans="4:5">
      <c r="D582" s="111"/>
      <c r="E582" s="112"/>
    </row>
    <row r="583" spans="4:5">
      <c r="D583" s="111"/>
      <c r="E583" s="112"/>
    </row>
    <row r="584" spans="4:5">
      <c r="D584" s="111"/>
      <c r="E584" s="112"/>
    </row>
    <row r="585" spans="4:5">
      <c r="D585" s="111"/>
      <c r="E585" s="112"/>
    </row>
    <row r="586" spans="4:5">
      <c r="D586" s="111"/>
      <c r="E586" s="112"/>
    </row>
    <row r="587" spans="4:5">
      <c r="D587" s="111"/>
      <c r="E587" s="112"/>
    </row>
    <row r="588" spans="4:5">
      <c r="D588" s="111"/>
      <c r="E588" s="112"/>
    </row>
    <row r="589" spans="4:5">
      <c r="D589" s="111"/>
      <c r="E589" s="112"/>
    </row>
    <row r="590" spans="4:5">
      <c r="D590" s="111"/>
      <c r="E590" s="112"/>
    </row>
    <row r="591" spans="4:5">
      <c r="D591" s="111"/>
      <c r="E591" s="112"/>
    </row>
    <row r="592" spans="4:5">
      <c r="D592" s="111"/>
      <c r="E592" s="112"/>
    </row>
    <row r="593" spans="4:5">
      <c r="D593" s="111"/>
      <c r="E593" s="112"/>
    </row>
    <row r="594" spans="4:5">
      <c r="D594" s="111"/>
      <c r="E594" s="112"/>
    </row>
    <row r="595" spans="4:5">
      <c r="D595" s="111"/>
      <c r="E595" s="112"/>
    </row>
    <row r="596" spans="4:5">
      <c r="D596" s="111"/>
      <c r="E596" s="112"/>
    </row>
    <row r="597" spans="4:5">
      <c r="D597" s="111"/>
      <c r="E597" s="112"/>
    </row>
    <row r="598" spans="4:5">
      <c r="D598" s="111"/>
      <c r="E598" s="112"/>
    </row>
    <row r="599" spans="4:5">
      <c r="D599" s="111"/>
      <c r="E599" s="112"/>
    </row>
    <row r="600" spans="4:5">
      <c r="D600" s="111"/>
      <c r="E600" s="112"/>
    </row>
    <row r="601" spans="4:5">
      <c r="D601" s="111"/>
      <c r="E601" s="112"/>
    </row>
    <row r="602" spans="4:5">
      <c r="D602" s="111"/>
      <c r="E602" s="112"/>
    </row>
    <row r="603" spans="4:5">
      <c r="D603" s="111"/>
      <c r="E603" s="112"/>
    </row>
    <row r="604" spans="4:5">
      <c r="D604" s="111"/>
      <c r="E604" s="112"/>
    </row>
    <row r="605" spans="4:5">
      <c r="D605" s="111"/>
      <c r="E605" s="112"/>
    </row>
    <row r="606" spans="4:5">
      <c r="D606" s="111"/>
      <c r="E606" s="112"/>
    </row>
    <row r="607" spans="4:5">
      <c r="D607" s="111"/>
      <c r="E607" s="112"/>
    </row>
    <row r="608" spans="4:5">
      <c r="D608" s="111"/>
      <c r="E608" s="112"/>
    </row>
    <row r="609" spans="4:5">
      <c r="D609" s="111"/>
      <c r="E609" s="112"/>
    </row>
    <row r="610" spans="4:5">
      <c r="D610" s="111"/>
      <c r="E610" s="112"/>
    </row>
    <row r="611" spans="4:5">
      <c r="D611" s="111"/>
      <c r="E611" s="112"/>
    </row>
    <row r="612" spans="4:5">
      <c r="D612" s="111"/>
      <c r="E612" s="112"/>
    </row>
    <row r="613" spans="4:5">
      <c r="D613" s="111"/>
      <c r="E613" s="112"/>
    </row>
    <row r="614" spans="4:5">
      <c r="D614" s="111"/>
      <c r="E614" s="112"/>
    </row>
    <row r="615" spans="4:5">
      <c r="D615" s="111"/>
      <c r="E615" s="112"/>
    </row>
    <row r="616" spans="4:5">
      <c r="D616" s="111"/>
      <c r="E616" s="112"/>
    </row>
    <row r="617" spans="4:5">
      <c r="D617" s="111"/>
      <c r="E617" s="112"/>
    </row>
    <row r="618" spans="4:5">
      <c r="D618" s="111"/>
      <c r="E618" s="112"/>
    </row>
    <row r="619" spans="4:5">
      <c r="D619" s="111"/>
      <c r="E619" s="112"/>
    </row>
    <row r="620" spans="4:5">
      <c r="D620" s="111"/>
      <c r="E620" s="112"/>
    </row>
    <row r="621" spans="4:5">
      <c r="D621" s="111"/>
      <c r="E621" s="112"/>
    </row>
    <row r="622" spans="4:5">
      <c r="D622" s="111"/>
      <c r="E622" s="112"/>
    </row>
    <row r="623" spans="4:5">
      <c r="D623" s="111"/>
      <c r="E623" s="112"/>
    </row>
    <row r="624" spans="4:5">
      <c r="D624" s="111"/>
      <c r="E624" s="112"/>
    </row>
    <row r="625" spans="4:5">
      <c r="D625" s="111"/>
      <c r="E625" s="112"/>
    </row>
    <row r="626" spans="4:5">
      <c r="D626" s="111"/>
      <c r="E626" s="112"/>
    </row>
    <row r="627" spans="4:5">
      <c r="D627" s="111"/>
      <c r="E627" s="112"/>
    </row>
    <row r="628" spans="4:5">
      <c r="D628" s="111"/>
      <c r="E628" s="112"/>
    </row>
    <row r="629" spans="4:5">
      <c r="D629" s="111"/>
      <c r="E629" s="112"/>
    </row>
    <row r="630" spans="4:5">
      <c r="D630" s="111"/>
      <c r="E630" s="112"/>
    </row>
    <row r="631" spans="4:5">
      <c r="D631" s="111"/>
      <c r="E631" s="112"/>
    </row>
    <row r="632" spans="4:5">
      <c r="D632" s="111"/>
      <c r="E632" s="112"/>
    </row>
    <row r="633" spans="4:5">
      <c r="D633" s="111"/>
      <c r="E633" s="112"/>
    </row>
    <row r="634" spans="4:5">
      <c r="D634" s="111"/>
      <c r="E634" s="112"/>
    </row>
    <row r="635" spans="4:5">
      <c r="D635" s="111"/>
      <c r="E635" s="112"/>
    </row>
    <row r="636" spans="4:5">
      <c r="D636" s="111"/>
      <c r="E636" s="112"/>
    </row>
    <row r="637" spans="4:5">
      <c r="D637" s="111"/>
      <c r="E637" s="112"/>
    </row>
    <row r="638" spans="4:5">
      <c r="D638" s="111"/>
      <c r="E638" s="112"/>
    </row>
    <row r="639" spans="4:5">
      <c r="D639" s="111"/>
      <c r="E639" s="112"/>
    </row>
    <row r="640" spans="4:5">
      <c r="D640" s="111"/>
      <c r="E640" s="112"/>
    </row>
    <row r="641" spans="4:5">
      <c r="D641" s="111"/>
      <c r="E641" s="112"/>
    </row>
    <row r="642" spans="4:5">
      <c r="D642" s="111"/>
      <c r="E642" s="112"/>
    </row>
    <row r="643" spans="4:5">
      <c r="D643" s="111"/>
      <c r="E643" s="112"/>
    </row>
    <row r="644" spans="4:5">
      <c r="D644" s="111"/>
      <c r="E644" s="112"/>
    </row>
    <row r="645" spans="4:5">
      <c r="D645" s="111"/>
      <c r="E645" s="112"/>
    </row>
    <row r="646" spans="4:5">
      <c r="D646" s="111"/>
      <c r="E646" s="112"/>
    </row>
    <row r="647" spans="4:5">
      <c r="D647" s="111"/>
      <c r="E647" s="112"/>
    </row>
    <row r="648" spans="4:5">
      <c r="D648" s="111"/>
      <c r="E648" s="112"/>
    </row>
    <row r="649" spans="4:5">
      <c r="D649" s="111"/>
      <c r="E649" s="112"/>
    </row>
    <row r="650" spans="4:5">
      <c r="D650" s="111"/>
      <c r="E650" s="112"/>
    </row>
    <row r="651" spans="4:5">
      <c r="D651" s="111"/>
      <c r="E651" s="112"/>
    </row>
    <row r="652" spans="4:5">
      <c r="D652" s="111"/>
      <c r="E652" s="112"/>
    </row>
    <row r="653" spans="4:5">
      <c r="D653" s="111"/>
      <c r="E653" s="112"/>
    </row>
    <row r="654" spans="4:5">
      <c r="D654" s="111"/>
      <c r="E654" s="112"/>
    </row>
    <row r="655" spans="4:5">
      <c r="D655" s="111"/>
      <c r="E655" s="112"/>
    </row>
    <row r="656" spans="4:5">
      <c r="D656" s="111"/>
      <c r="E656" s="112"/>
    </row>
    <row r="657" spans="4:5">
      <c r="D657" s="111"/>
      <c r="E657" s="112"/>
    </row>
    <row r="658" spans="4:5">
      <c r="D658" s="111"/>
      <c r="E658" s="112"/>
    </row>
    <row r="659" spans="4:5">
      <c r="D659" s="111"/>
      <c r="E659" s="112"/>
    </row>
    <row r="660" spans="4:5">
      <c r="D660" s="111"/>
      <c r="E660" s="112"/>
    </row>
    <row r="661" spans="4:5">
      <c r="D661" s="111"/>
      <c r="E661" s="112"/>
    </row>
    <row r="662" spans="4:5">
      <c r="D662" s="111"/>
      <c r="E662" s="112"/>
    </row>
    <row r="663" spans="4:5">
      <c r="D663" s="111"/>
      <c r="E663" s="112"/>
    </row>
    <row r="664" spans="4:5">
      <c r="D664" s="111"/>
      <c r="E664" s="112"/>
    </row>
    <row r="665" spans="4:5">
      <c r="D665" s="111"/>
      <c r="E665" s="112"/>
    </row>
    <row r="666" spans="4:5">
      <c r="D666" s="111"/>
      <c r="E666" s="112"/>
    </row>
    <row r="667" spans="4:5">
      <c r="D667" s="111"/>
      <c r="E667" s="112"/>
    </row>
    <row r="668" spans="4:5">
      <c r="D668" s="111"/>
      <c r="E668" s="112"/>
    </row>
    <row r="669" spans="4:5">
      <c r="D669" s="111"/>
      <c r="E669" s="112"/>
    </row>
    <row r="670" spans="4:5">
      <c r="D670" s="111"/>
      <c r="E670" s="112"/>
    </row>
    <row r="671" spans="4:5">
      <c r="D671" s="111"/>
      <c r="E671" s="112"/>
    </row>
    <row r="672" spans="4:5">
      <c r="D672" s="111"/>
      <c r="E672" s="112"/>
    </row>
    <row r="673" spans="4:5">
      <c r="D673" s="111"/>
      <c r="E673" s="112"/>
    </row>
    <row r="674" spans="4:5">
      <c r="D674" s="111"/>
      <c r="E674" s="112"/>
    </row>
    <row r="675" spans="4:5">
      <c r="D675" s="111"/>
      <c r="E675" s="112"/>
    </row>
    <row r="676" spans="4:5">
      <c r="D676" s="111"/>
      <c r="E676" s="112"/>
    </row>
    <row r="677" spans="4:5">
      <c r="D677" s="111"/>
      <c r="E677" s="112"/>
    </row>
    <row r="678" spans="4:5">
      <c r="D678" s="111"/>
      <c r="E678" s="112"/>
    </row>
    <row r="679" spans="4:5">
      <c r="D679" s="111"/>
      <c r="E679" s="112"/>
    </row>
    <row r="680" spans="4:5">
      <c r="D680" s="111"/>
      <c r="E680" s="112"/>
    </row>
    <row r="681" spans="4:5">
      <c r="D681" s="111"/>
      <c r="E681" s="112"/>
    </row>
    <row r="682" spans="4:5">
      <c r="D682" s="111"/>
      <c r="E682" s="112"/>
    </row>
    <row r="683" spans="4:5">
      <c r="D683" s="111"/>
      <c r="E683" s="112"/>
    </row>
    <row r="684" spans="4:5">
      <c r="D684" s="111"/>
      <c r="E684" s="112"/>
    </row>
    <row r="685" spans="4:5">
      <c r="D685" s="111"/>
      <c r="E685" s="112"/>
    </row>
    <row r="686" spans="4:5">
      <c r="D686" s="111"/>
      <c r="E686" s="112"/>
    </row>
    <row r="687" spans="4:5">
      <c r="D687" s="111"/>
      <c r="E687" s="112"/>
    </row>
    <row r="688" spans="4:5">
      <c r="D688" s="111"/>
      <c r="E688" s="112"/>
    </row>
    <row r="689" spans="4:5">
      <c r="D689" s="111"/>
      <c r="E689" s="112"/>
    </row>
    <row r="690" spans="4:5">
      <c r="D690" s="111"/>
      <c r="E690" s="112"/>
    </row>
    <row r="691" spans="4:5">
      <c r="D691" s="111"/>
      <c r="E691" s="112"/>
    </row>
    <row r="692" spans="4:5">
      <c r="D692" s="111"/>
      <c r="E692" s="112"/>
    </row>
    <row r="693" spans="4:5">
      <c r="D693" s="111"/>
      <c r="E693" s="112"/>
    </row>
    <row r="694" spans="4:5">
      <c r="D694" s="111"/>
      <c r="E694" s="112"/>
    </row>
    <row r="695" spans="4:5">
      <c r="D695" s="111"/>
      <c r="E695" s="112"/>
    </row>
    <row r="696" spans="4:5">
      <c r="D696" s="111"/>
      <c r="E696" s="112"/>
    </row>
    <row r="697" spans="4:5">
      <c r="D697" s="111"/>
      <c r="E697" s="112"/>
    </row>
    <row r="698" spans="4:5">
      <c r="D698" s="111"/>
      <c r="E698" s="112"/>
    </row>
    <row r="699" spans="4:5">
      <c r="D699" s="111"/>
      <c r="E699" s="112"/>
    </row>
    <row r="700" spans="4:5">
      <c r="D700" s="111"/>
      <c r="E700" s="112"/>
    </row>
    <row r="701" spans="4:5">
      <c r="D701" s="111"/>
      <c r="E701" s="112"/>
    </row>
    <row r="702" spans="4:5">
      <c r="D702" s="111"/>
      <c r="E702" s="112"/>
    </row>
    <row r="703" spans="4:5">
      <c r="D703" s="111"/>
      <c r="E703" s="112"/>
    </row>
    <row r="704" spans="4:5">
      <c r="D704" s="111"/>
      <c r="E704" s="112"/>
    </row>
    <row r="705" spans="4:5">
      <c r="D705" s="111"/>
      <c r="E705" s="112"/>
    </row>
    <row r="706" spans="4:5">
      <c r="D706" s="111"/>
      <c r="E706" s="112"/>
    </row>
    <row r="707" spans="4:5">
      <c r="D707" s="111"/>
      <c r="E707" s="112"/>
    </row>
    <row r="708" spans="4:5">
      <c r="D708" s="111"/>
      <c r="E708" s="112"/>
    </row>
    <row r="709" spans="4:5">
      <c r="D709" s="111"/>
      <c r="E709" s="112"/>
    </row>
    <row r="710" spans="4:5">
      <c r="D710" s="111"/>
      <c r="E710" s="112"/>
    </row>
    <row r="711" spans="4:5">
      <c r="D711" s="111"/>
      <c r="E711" s="112"/>
    </row>
    <row r="712" spans="4:5">
      <c r="D712" s="111"/>
      <c r="E712" s="112"/>
    </row>
    <row r="713" spans="4:5">
      <c r="D713" s="111"/>
      <c r="E713" s="112"/>
    </row>
    <row r="714" spans="4:5">
      <c r="D714" s="111"/>
      <c r="E714" s="112"/>
    </row>
    <row r="715" spans="4:5">
      <c r="D715" s="111"/>
      <c r="E715" s="112"/>
    </row>
    <row r="716" spans="4:5">
      <c r="D716" s="111"/>
      <c r="E716" s="112"/>
    </row>
    <row r="717" spans="4:5">
      <c r="D717" s="111"/>
      <c r="E717" s="112"/>
    </row>
    <row r="718" spans="4:5">
      <c r="D718" s="111"/>
      <c r="E718" s="112"/>
    </row>
    <row r="719" spans="4:5">
      <c r="D719" s="111"/>
      <c r="E719" s="112"/>
    </row>
    <row r="720" spans="4:5">
      <c r="D720" s="111"/>
      <c r="E720" s="112"/>
    </row>
    <row r="721" spans="4:5">
      <c r="D721" s="111"/>
      <c r="E721" s="112"/>
    </row>
    <row r="722" spans="4:5">
      <c r="D722" s="111"/>
      <c r="E722" s="112"/>
    </row>
    <row r="723" spans="4:5">
      <c r="D723" s="111"/>
      <c r="E723" s="112"/>
    </row>
    <row r="724" spans="4:5">
      <c r="D724" s="111"/>
      <c r="E724" s="112"/>
    </row>
    <row r="725" spans="4:5">
      <c r="D725" s="111"/>
      <c r="E725" s="112"/>
    </row>
    <row r="726" spans="4:5">
      <c r="D726" s="111"/>
      <c r="E726" s="112"/>
    </row>
    <row r="727" spans="4:5">
      <c r="D727" s="111"/>
      <c r="E727" s="112"/>
    </row>
    <row r="728" spans="4:5">
      <c r="D728" s="111"/>
      <c r="E728" s="112"/>
    </row>
    <row r="729" spans="4:5">
      <c r="D729" s="111"/>
      <c r="E729" s="112"/>
    </row>
    <row r="730" spans="4:5">
      <c r="D730" s="111"/>
      <c r="E730" s="112"/>
    </row>
    <row r="731" spans="4:5">
      <c r="D731" s="111"/>
      <c r="E731" s="112"/>
    </row>
    <row r="732" spans="4:5">
      <c r="D732" s="111"/>
      <c r="E732" s="112"/>
    </row>
    <row r="733" spans="4:5">
      <c r="D733" s="111"/>
      <c r="E733" s="112"/>
    </row>
    <row r="734" spans="4:5">
      <c r="D734" s="111"/>
      <c r="E734" s="112"/>
    </row>
    <row r="735" spans="4:5">
      <c r="D735" s="111"/>
      <c r="E735" s="112"/>
    </row>
    <row r="736" spans="4:5">
      <c r="D736" s="111"/>
      <c r="E736" s="112"/>
    </row>
    <row r="737" spans="4:5">
      <c r="D737" s="111"/>
      <c r="E737" s="112"/>
    </row>
    <row r="738" spans="4:5">
      <c r="D738" s="111"/>
      <c r="E738" s="112"/>
    </row>
    <row r="739" spans="4:5">
      <c r="D739" s="111"/>
      <c r="E739" s="112"/>
    </row>
    <row r="740" spans="4:5">
      <c r="D740" s="111"/>
      <c r="E740" s="112"/>
    </row>
    <row r="741" spans="4:5">
      <c r="D741" s="111"/>
      <c r="E741" s="112"/>
    </row>
    <row r="742" spans="4:5">
      <c r="D742" s="111"/>
      <c r="E742" s="112"/>
    </row>
    <row r="743" spans="4:5">
      <c r="D743" s="111"/>
      <c r="E743" s="112"/>
    </row>
    <row r="744" spans="4:5">
      <c r="D744" s="111"/>
      <c r="E744" s="112"/>
    </row>
    <row r="745" spans="4:5">
      <c r="D745" s="111"/>
      <c r="E745" s="112"/>
    </row>
    <row r="746" spans="4:5">
      <c r="D746" s="111"/>
      <c r="E746" s="112"/>
    </row>
    <row r="747" spans="4:5">
      <c r="D747" s="111"/>
      <c r="E747" s="112"/>
    </row>
    <row r="748" spans="4:5">
      <c r="D748" s="111"/>
      <c r="E748" s="112"/>
    </row>
    <row r="749" spans="4:5">
      <c r="D749" s="111"/>
      <c r="E749" s="112"/>
    </row>
    <row r="750" spans="4:5">
      <c r="D750" s="111"/>
      <c r="E750" s="112"/>
    </row>
    <row r="751" spans="4:5">
      <c r="D751" s="111"/>
      <c r="E751" s="112"/>
    </row>
    <row r="752" spans="4:5">
      <c r="D752" s="111"/>
      <c r="E752" s="112"/>
    </row>
    <row r="753" spans="4:5">
      <c r="D753" s="111"/>
      <c r="E753" s="112"/>
    </row>
    <row r="754" spans="4:5">
      <c r="D754" s="111"/>
      <c r="E754" s="112"/>
    </row>
    <row r="755" spans="4:5">
      <c r="D755" s="111"/>
      <c r="E755" s="112"/>
    </row>
    <row r="756" spans="4:5">
      <c r="D756" s="111"/>
      <c r="E756" s="112"/>
    </row>
    <row r="757" spans="4:5">
      <c r="D757" s="111"/>
      <c r="E757" s="112"/>
    </row>
    <row r="758" spans="4:5">
      <c r="D758" s="111"/>
      <c r="E758" s="112"/>
    </row>
    <row r="759" spans="4:5">
      <c r="D759" s="111"/>
      <c r="E759" s="112"/>
    </row>
    <row r="760" spans="4:5">
      <c r="D760" s="111"/>
      <c r="E760" s="112"/>
    </row>
    <row r="761" spans="4:5">
      <c r="D761" s="111"/>
      <c r="E761" s="112"/>
    </row>
    <row r="762" spans="4:5">
      <c r="D762" s="111"/>
      <c r="E762" s="112"/>
    </row>
    <row r="763" spans="4:5">
      <c r="D763" s="111"/>
      <c r="E763" s="112"/>
    </row>
    <row r="764" spans="4:5">
      <c r="D764" s="111"/>
      <c r="E764" s="112"/>
    </row>
    <row r="765" spans="4:5">
      <c r="D765" s="111"/>
      <c r="E765" s="112"/>
    </row>
    <row r="766" spans="4:5">
      <c r="D766" s="111"/>
      <c r="E766" s="112"/>
    </row>
    <row r="767" spans="4:5">
      <c r="D767" s="111"/>
      <c r="E767" s="112"/>
    </row>
    <row r="768" spans="4:5">
      <c r="D768" s="111"/>
      <c r="E768" s="112"/>
    </row>
    <row r="769" spans="4:5">
      <c r="D769" s="111"/>
      <c r="E769" s="112"/>
    </row>
    <row r="770" spans="4:5">
      <c r="D770" s="111"/>
      <c r="E770" s="112"/>
    </row>
    <row r="771" spans="4:5">
      <c r="D771" s="111"/>
      <c r="E771" s="112"/>
    </row>
    <row r="772" spans="4:5">
      <c r="D772" s="111"/>
      <c r="E772" s="112"/>
    </row>
    <row r="773" spans="4:5">
      <c r="D773" s="111"/>
      <c r="E773" s="112"/>
    </row>
    <row r="774" spans="4:5">
      <c r="D774" s="111"/>
      <c r="E774" s="112"/>
    </row>
    <row r="775" spans="4:5">
      <c r="D775" s="111"/>
      <c r="E775" s="112"/>
    </row>
    <row r="776" spans="4:5">
      <c r="D776" s="111"/>
      <c r="E776" s="112"/>
    </row>
    <row r="777" spans="4:5">
      <c r="D777" s="111"/>
      <c r="E777" s="112"/>
    </row>
    <row r="778" spans="4:5">
      <c r="D778" s="111"/>
      <c r="E778" s="112"/>
    </row>
    <row r="779" spans="4:5">
      <c r="D779" s="111"/>
      <c r="E779" s="112"/>
    </row>
    <row r="780" spans="4:5">
      <c r="D780" s="111"/>
      <c r="E780" s="112"/>
    </row>
    <row r="781" spans="4:5">
      <c r="D781" s="111"/>
      <c r="E781" s="112"/>
    </row>
    <row r="782" spans="4:5">
      <c r="D782" s="111"/>
      <c r="E782" s="112"/>
    </row>
    <row r="783" spans="4:5">
      <c r="D783" s="111"/>
      <c r="E783" s="112"/>
    </row>
    <row r="784" spans="4:5">
      <c r="D784" s="111"/>
      <c r="E784" s="112"/>
    </row>
    <row r="785" spans="4:5">
      <c r="D785" s="111"/>
      <c r="E785" s="112"/>
    </row>
    <row r="786" spans="4:5">
      <c r="D786" s="111"/>
      <c r="E786" s="112"/>
    </row>
    <row r="787" spans="4:5">
      <c r="D787" s="111"/>
      <c r="E787" s="112"/>
    </row>
    <row r="788" spans="4:5">
      <c r="D788" s="111"/>
      <c r="E788" s="112"/>
    </row>
    <row r="789" spans="4:5">
      <c r="D789" s="111"/>
      <c r="E789" s="112"/>
    </row>
    <row r="790" spans="4:5">
      <c r="D790" s="111"/>
      <c r="E790" s="112"/>
    </row>
    <row r="791" spans="4:5">
      <c r="D791" s="111"/>
      <c r="E791" s="112"/>
    </row>
    <row r="792" spans="4:5">
      <c r="D792" s="111"/>
      <c r="E792" s="112"/>
    </row>
    <row r="793" spans="4:5">
      <c r="D793" s="111"/>
      <c r="E793" s="112"/>
    </row>
    <row r="794" spans="4:5">
      <c r="D794" s="111"/>
      <c r="E794" s="112"/>
    </row>
    <row r="795" spans="4:5">
      <c r="D795" s="111"/>
      <c r="E795" s="112"/>
    </row>
    <row r="796" spans="4:5">
      <c r="D796" s="111"/>
      <c r="E796" s="112"/>
    </row>
    <row r="797" spans="4:5">
      <c r="D797" s="111"/>
      <c r="E797" s="112"/>
    </row>
    <row r="798" spans="4:5">
      <c r="D798" s="111"/>
      <c r="E798" s="112"/>
    </row>
    <row r="799" spans="4:5">
      <c r="D799" s="111"/>
      <c r="E799" s="112"/>
    </row>
    <row r="800" spans="4:5">
      <c r="D800" s="111"/>
      <c r="E800" s="112"/>
    </row>
    <row r="801" spans="4:5">
      <c r="D801" s="111"/>
      <c r="E801" s="112"/>
    </row>
    <row r="802" spans="4:5">
      <c r="D802" s="111"/>
      <c r="E802" s="112"/>
    </row>
    <row r="803" spans="4:5">
      <c r="D803" s="111"/>
      <c r="E803" s="112"/>
    </row>
    <row r="804" spans="4:5">
      <c r="D804" s="111"/>
      <c r="E804" s="112"/>
    </row>
    <row r="805" spans="4:5">
      <c r="D805" s="111"/>
      <c r="E805" s="112"/>
    </row>
    <row r="806" spans="4:5">
      <c r="D806" s="111"/>
      <c r="E806" s="112"/>
    </row>
    <row r="807" spans="4:5">
      <c r="D807" s="111"/>
      <c r="E807" s="112"/>
    </row>
    <row r="808" spans="4:5">
      <c r="D808" s="111"/>
      <c r="E808" s="112"/>
    </row>
    <row r="809" spans="4:5">
      <c r="D809" s="111"/>
      <c r="E809" s="112"/>
    </row>
    <row r="810" spans="4:5">
      <c r="D810" s="111"/>
      <c r="E810" s="112"/>
    </row>
    <row r="811" spans="4:5">
      <c r="D811" s="111"/>
      <c r="E811" s="112"/>
    </row>
    <row r="812" spans="4:5">
      <c r="D812" s="111"/>
      <c r="E812" s="112"/>
    </row>
    <row r="813" spans="4:5">
      <c r="D813" s="111"/>
      <c r="E813" s="112"/>
    </row>
    <row r="814" spans="4:5">
      <c r="D814" s="111"/>
      <c r="E814" s="112"/>
    </row>
    <row r="815" spans="4:5">
      <c r="D815" s="111"/>
      <c r="E815" s="112"/>
    </row>
    <row r="816" spans="4:5">
      <c r="D816" s="111"/>
      <c r="E816" s="112"/>
    </row>
    <row r="817" spans="4:5">
      <c r="D817" s="111"/>
      <c r="E817" s="112"/>
    </row>
    <row r="818" spans="4:5">
      <c r="D818" s="111"/>
      <c r="E818" s="112"/>
    </row>
    <row r="819" spans="4:5">
      <c r="D819" s="111"/>
      <c r="E819" s="112"/>
    </row>
    <row r="820" spans="4:5">
      <c r="D820" s="111"/>
      <c r="E820" s="112"/>
    </row>
    <row r="821" spans="4:5">
      <c r="D821" s="111"/>
      <c r="E821" s="112"/>
    </row>
    <row r="822" spans="4:5">
      <c r="D822" s="111"/>
      <c r="E822" s="112"/>
    </row>
    <row r="823" spans="4:5">
      <c r="D823" s="111"/>
      <c r="E823" s="112"/>
    </row>
    <row r="824" spans="4:5">
      <c r="D824" s="111"/>
      <c r="E824" s="112"/>
    </row>
    <row r="825" spans="4:5">
      <c r="D825" s="111"/>
      <c r="E825" s="112"/>
    </row>
    <row r="826" spans="4:5">
      <c r="D826" s="111"/>
      <c r="E826" s="112"/>
    </row>
    <row r="827" spans="4:5">
      <c r="D827" s="111"/>
      <c r="E827" s="112"/>
    </row>
    <row r="828" spans="4:5">
      <c r="D828" s="111"/>
      <c r="E828" s="112"/>
    </row>
    <row r="829" spans="4:5">
      <c r="D829" s="111"/>
      <c r="E829" s="112"/>
    </row>
    <row r="830" spans="4:5">
      <c r="D830" s="111"/>
      <c r="E830" s="112"/>
    </row>
    <row r="831" spans="4:5">
      <c r="D831" s="111"/>
      <c r="E831" s="112"/>
    </row>
    <row r="832" spans="4:5">
      <c r="D832" s="111"/>
      <c r="E832" s="112"/>
    </row>
    <row r="833" spans="4:5">
      <c r="D833" s="111"/>
      <c r="E833" s="112"/>
    </row>
    <row r="834" spans="4:5">
      <c r="D834" s="111"/>
      <c r="E834" s="112"/>
    </row>
    <row r="835" spans="4:5">
      <c r="D835" s="111"/>
      <c r="E835" s="112"/>
    </row>
    <row r="836" spans="4:5">
      <c r="D836" s="111"/>
      <c r="E836" s="112"/>
    </row>
    <row r="837" spans="4:5">
      <c r="D837" s="111"/>
      <c r="E837" s="112"/>
    </row>
    <row r="838" spans="4:5">
      <c r="D838" s="111"/>
      <c r="E838" s="112"/>
    </row>
    <row r="839" spans="4:5">
      <c r="D839" s="111"/>
      <c r="E839" s="112"/>
    </row>
    <row r="840" spans="4:5">
      <c r="D840" s="111"/>
      <c r="E840" s="112"/>
    </row>
    <row r="841" spans="4:5">
      <c r="D841" s="111"/>
      <c r="E841" s="112"/>
    </row>
    <row r="842" spans="4:5">
      <c r="D842" s="111"/>
      <c r="E842" s="112"/>
    </row>
    <row r="843" spans="4:5">
      <c r="D843" s="111"/>
      <c r="E843" s="112"/>
    </row>
    <row r="844" spans="4:5">
      <c r="D844" s="111"/>
      <c r="E844" s="112"/>
    </row>
    <row r="845" spans="4:5">
      <c r="D845" s="111"/>
      <c r="E845" s="112"/>
    </row>
    <row r="846" spans="4:5">
      <c r="D846" s="111"/>
      <c r="E846" s="112"/>
    </row>
    <row r="847" spans="4:5">
      <c r="D847" s="111"/>
      <c r="E847" s="112"/>
    </row>
    <row r="848" spans="4:5">
      <c r="D848" s="111"/>
      <c r="E848" s="112"/>
    </row>
    <row r="849" spans="4:5">
      <c r="D849" s="111"/>
      <c r="E849" s="112"/>
    </row>
    <row r="850" spans="4:5">
      <c r="D850" s="111"/>
      <c r="E850" s="112"/>
    </row>
    <row r="851" spans="4:5">
      <c r="D851" s="111"/>
      <c r="E851" s="112"/>
    </row>
    <row r="852" spans="4:5">
      <c r="D852" s="111"/>
      <c r="E852" s="112"/>
    </row>
    <row r="853" spans="4:5">
      <c r="D853" s="111"/>
      <c r="E853" s="112"/>
    </row>
    <row r="854" spans="4:5">
      <c r="D854" s="111"/>
      <c r="E854" s="112"/>
    </row>
    <row r="855" spans="4:5">
      <c r="D855" s="111"/>
      <c r="E855" s="112"/>
    </row>
    <row r="856" spans="4:5">
      <c r="D856" s="111"/>
      <c r="E856" s="112"/>
    </row>
    <row r="857" spans="4:5">
      <c r="D857" s="111"/>
      <c r="E857" s="112"/>
    </row>
    <row r="858" spans="4:5">
      <c r="D858" s="111"/>
      <c r="E858" s="112"/>
    </row>
    <row r="859" spans="4:5">
      <c r="D859" s="111"/>
      <c r="E859" s="112"/>
    </row>
    <row r="860" spans="4:5">
      <c r="D860" s="111"/>
      <c r="E860" s="112"/>
    </row>
  </sheetData>
  <mergeCells count="7">
    <mergeCell ref="A152:C152"/>
    <mergeCell ref="A26:C26"/>
    <mergeCell ref="A47:C47"/>
    <mergeCell ref="A68:C68"/>
    <mergeCell ref="A89:C89"/>
    <mergeCell ref="A110:C110"/>
    <mergeCell ref="A131:C131"/>
  </mergeCells>
  <phoneticPr fontId="11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scale="99" orientation="portrait" r:id="rId1"/>
  <headerFooter alignWithMargins="0"/>
  <rowBreaks count="5" manualBreakCount="5">
    <brk id="26" max="12" man="1"/>
    <brk id="47" max="12" man="1"/>
    <brk id="68" max="12" man="1"/>
    <brk id="89" max="12" man="1"/>
    <brk id="110" max="12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29"/>
  <sheetViews>
    <sheetView showZeros="0" topLeftCell="I406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SUMIF(X302:X321,"천국",E302:E321)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24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25</v>
      </c>
      <c r="B6" s="38" t="s">
        <v>26</v>
      </c>
      <c r="C6" s="14" t="s">
        <v>27</v>
      </c>
      <c r="D6" s="14" t="s">
        <v>28</v>
      </c>
      <c r="E6" s="15" t="s">
        <v>29</v>
      </c>
      <c r="F6" s="16" t="s">
        <v>30</v>
      </c>
      <c r="G6" s="16"/>
      <c r="H6" s="17" t="s">
        <v>31</v>
      </c>
      <c r="I6" s="18"/>
      <c r="J6" s="17" t="s">
        <v>32</v>
      </c>
      <c r="K6" s="16"/>
      <c r="L6" s="19"/>
      <c r="M6" s="20" t="s">
        <v>21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33</v>
      </c>
      <c r="B7" s="39"/>
      <c r="C7" s="22"/>
      <c r="D7" s="23" t="s">
        <v>39</v>
      </c>
      <c r="E7" s="23" t="s">
        <v>39</v>
      </c>
      <c r="F7" s="2" t="s">
        <v>27</v>
      </c>
      <c r="G7" s="24" t="s">
        <v>34</v>
      </c>
      <c r="H7" s="24" t="s">
        <v>35</v>
      </c>
      <c r="I7" s="24" t="s">
        <v>36</v>
      </c>
      <c r="J7" s="24" t="s">
        <v>35</v>
      </c>
      <c r="K7" s="24" t="s">
        <v>36</v>
      </c>
      <c r="L7" s="2" t="s">
        <v>37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6</v>
      </c>
      <c r="O8" s="28">
        <f>COUNTIF(C8:C27,"전")</f>
        <v>0</v>
      </c>
      <c r="P8" s="28" t="s">
        <v>4</v>
      </c>
      <c r="Q8" s="28">
        <f>SUMIF(C8:C27,"전",E8:E27)</f>
        <v>0</v>
      </c>
      <c r="R8" s="28">
        <f>COUNTIF(X8:X27,"전국")</f>
        <v>0</v>
      </c>
      <c r="S8" s="28" t="s">
        <v>4</v>
      </c>
      <c r="T8" s="28">
        <f>SUMIF(X8:X27,"전국",E8:E27)</f>
        <v>0</v>
      </c>
      <c r="U8" s="28">
        <f t="shared" ref="U8:U23" si="0">O8-R8</f>
        <v>0</v>
      </c>
      <c r="V8" s="28" t="s">
        <v>4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7</v>
      </c>
      <c r="O9" s="28">
        <f>COUNTIF(C8:C27,"답")</f>
        <v>0</v>
      </c>
      <c r="P9" s="28" t="s">
        <v>4</v>
      </c>
      <c r="Q9" s="28">
        <f>SUMIF(C8:C27,"답",E8:E27)</f>
        <v>0</v>
      </c>
      <c r="R9" s="28">
        <f>COUNTIF(X8:X27,"답국")</f>
        <v>0</v>
      </c>
      <c r="S9" s="28" t="s">
        <v>4</v>
      </c>
      <c r="T9" s="28">
        <f>SUMIF(X8:X27,"답국",E8:E27)</f>
        <v>0</v>
      </c>
      <c r="U9" s="28">
        <f t="shared" si="0"/>
        <v>0</v>
      </c>
      <c r="V9" s="28" t="s">
        <v>4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8</v>
      </c>
      <c r="O10" s="28">
        <f>COUNTIF(C8:C27,"임")</f>
        <v>0</v>
      </c>
      <c r="P10" s="28" t="s">
        <v>4</v>
      </c>
      <c r="Q10" s="28">
        <f>SUMIF(C8:C27,"임",E8:E27)</f>
        <v>0</v>
      </c>
      <c r="R10" s="28">
        <f>COUNTIF(X8:X27,"임국")</f>
        <v>0</v>
      </c>
      <c r="S10" s="28" t="s">
        <v>4</v>
      </c>
      <c r="T10" s="28">
        <f>SUMIF(X8:X27,"임국",E8:E27)</f>
        <v>0</v>
      </c>
      <c r="U10" s="28">
        <f t="shared" si="0"/>
        <v>0</v>
      </c>
      <c r="V10" s="28" t="s">
        <v>4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9</v>
      </c>
      <c r="O11" s="28">
        <f>COUNTIF(C8:C27,"대")</f>
        <v>0</v>
      </c>
      <c r="P11" s="28" t="s">
        <v>4</v>
      </c>
      <c r="Q11" s="28">
        <f>SUMIF(C8:C27,"대",E8:E27)</f>
        <v>0</v>
      </c>
      <c r="R11" s="28">
        <f>COUNTIF(X8:X27,"대국")</f>
        <v>0</v>
      </c>
      <c r="S11" s="28" t="s">
        <v>4</v>
      </c>
      <c r="T11" s="28">
        <f>SUMIF(X8:X27,"대국",E8:E27)</f>
        <v>0</v>
      </c>
      <c r="U11" s="28">
        <f t="shared" si="0"/>
        <v>0</v>
      </c>
      <c r="V11" s="28" t="s">
        <v>4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10</v>
      </c>
      <c r="O12" s="28">
        <f>COUNTIF(C8:C27,"도")</f>
        <v>0</v>
      </c>
      <c r="P12" s="28" t="s">
        <v>4</v>
      </c>
      <c r="Q12" s="28">
        <f>SUMIF(C8:C27,"도",E8:E27)</f>
        <v>0</v>
      </c>
      <c r="R12" s="28">
        <f>COUNTIF(X8:X27,"도국")</f>
        <v>0</v>
      </c>
      <c r="S12" s="28" t="s">
        <v>4</v>
      </c>
      <c r="T12" s="28">
        <f>SUMIF(X8:X27,"도국",E8:E27)</f>
        <v>0</v>
      </c>
      <c r="U12" s="28">
        <f t="shared" si="0"/>
        <v>0</v>
      </c>
      <c r="V12" s="28" t="s">
        <v>4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11</v>
      </c>
      <c r="O13" s="28">
        <f>COUNTIF(C8:C27,"천")</f>
        <v>0</v>
      </c>
      <c r="P13" s="28" t="s">
        <v>4</v>
      </c>
      <c r="Q13" s="28">
        <f>SUMIF(C8:C27,"천",E8:E27)</f>
        <v>0</v>
      </c>
      <c r="R13" s="28">
        <f>COUNTIF(X8:X27,"천국")</f>
        <v>0</v>
      </c>
      <c r="S13" s="28" t="s">
        <v>4</v>
      </c>
      <c r="T13" s="28">
        <f>SUMIF(X8:X27,"천국",E8:E27)</f>
        <v>0</v>
      </c>
      <c r="U13" s="28">
        <f t="shared" si="0"/>
        <v>0</v>
      </c>
      <c r="V13" s="28" t="s">
        <v>4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12</v>
      </c>
      <c r="O14" s="28">
        <f>COUNTIF(C8:C27,"구")</f>
        <v>0</v>
      </c>
      <c r="P14" s="28" t="s">
        <v>4</v>
      </c>
      <c r="Q14" s="28">
        <f>SUMIF(C8:C27,"구",E8:E27)</f>
        <v>0</v>
      </c>
      <c r="R14" s="28">
        <f>COUNTIF(X8:X27,"구국")</f>
        <v>0</v>
      </c>
      <c r="S14" s="28" t="s">
        <v>4</v>
      </c>
      <c r="T14" s="28">
        <f>SUMIF(X8:X27,"구국",E8:E27)</f>
        <v>0</v>
      </c>
      <c r="U14" s="28">
        <f t="shared" si="0"/>
        <v>0</v>
      </c>
      <c r="V14" s="28" t="s">
        <v>4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13</v>
      </c>
      <c r="O15" s="28">
        <f>COUNTIF(C8:C27,"제")</f>
        <v>0</v>
      </c>
      <c r="P15" s="28" t="s">
        <v>4</v>
      </c>
      <c r="Q15" s="28">
        <f>SUMIF(C8:C27,"제",E8:E27)</f>
        <v>0</v>
      </c>
      <c r="R15" s="28">
        <f>COUNTIF(X8:X27,"제국")</f>
        <v>0</v>
      </c>
      <c r="S15" s="28" t="s">
        <v>4</v>
      </c>
      <c r="T15" s="28">
        <f>SUMIF(X8:X27,"제국",E8:E27)</f>
        <v>0</v>
      </c>
      <c r="U15" s="28">
        <f t="shared" si="0"/>
        <v>0</v>
      </c>
      <c r="V15" s="28" t="s">
        <v>4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14</v>
      </c>
      <c r="O16" s="28">
        <f>COUNTIF(C8:C27,"유")</f>
        <v>0</v>
      </c>
      <c r="P16" s="28" t="s">
        <v>4</v>
      </c>
      <c r="Q16" s="28">
        <f>SUMIF(C8:C27,"유",E8:E27)</f>
        <v>0</v>
      </c>
      <c r="R16" s="28">
        <f>COUNTIF(X8:X27,"유국")</f>
        <v>0</v>
      </c>
      <c r="S16" s="28" t="s">
        <v>4</v>
      </c>
      <c r="T16" s="28">
        <f>SUMIF(X8:X27,"유국",E8:E27)</f>
        <v>0</v>
      </c>
      <c r="U16" s="28">
        <f t="shared" si="0"/>
        <v>0</v>
      </c>
      <c r="V16" s="28" t="s">
        <v>4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15</v>
      </c>
      <c r="O17" s="28">
        <f>COUNTIF(C8:C27,"과")</f>
        <v>0</v>
      </c>
      <c r="P17" s="28" t="s">
        <v>4</v>
      </c>
      <c r="Q17" s="28">
        <f>SUMIF(C8:C27,"과",E8:E27)</f>
        <v>0</v>
      </c>
      <c r="R17" s="28">
        <f>COUNTIF(X8:X27,"과국")</f>
        <v>0</v>
      </c>
      <c r="S17" s="28" t="s">
        <v>4</v>
      </c>
      <c r="T17" s="28">
        <f>SUMIF(X8:X27,"과국",E8:E27)</f>
        <v>0</v>
      </c>
      <c r="U17" s="28">
        <f t="shared" si="0"/>
        <v>0</v>
      </c>
      <c r="V17" s="28" t="s">
        <v>4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16</v>
      </c>
      <c r="O18" s="28">
        <f>COUNTIF(C8:C27,"묘")</f>
        <v>0</v>
      </c>
      <c r="P18" s="28" t="s">
        <v>4</v>
      </c>
      <c r="Q18" s="28">
        <f>SUMIF(C8:C27,"묘",E8:E27)</f>
        <v>0</v>
      </c>
      <c r="R18" s="28">
        <f>COUNTIF(X8:X27,"묘국")</f>
        <v>0</v>
      </c>
      <c r="S18" s="28" t="s">
        <v>4</v>
      </c>
      <c r="T18" s="28">
        <f>SUMIF(X8:X27,"묘국",E8:E27)</f>
        <v>0</v>
      </c>
      <c r="U18" s="28">
        <f t="shared" si="0"/>
        <v>0</v>
      </c>
      <c r="V18" s="28" t="s">
        <v>4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17</v>
      </c>
      <c r="O19" s="28">
        <f>COUNTIF(C8:C27,"목")</f>
        <v>0</v>
      </c>
      <c r="P19" s="28" t="s">
        <v>4</v>
      </c>
      <c r="Q19" s="28">
        <f>SUMIF(C8:C27,"목",E8:E27)</f>
        <v>0</v>
      </c>
      <c r="R19" s="28">
        <f>COUNTIF(X8:X27,"목국")</f>
        <v>0</v>
      </c>
      <c r="S19" s="28" t="s">
        <v>4</v>
      </c>
      <c r="T19" s="28">
        <f>SUMIF(X8:X27,"목국",E8:E27)</f>
        <v>0</v>
      </c>
      <c r="U19" s="28">
        <f t="shared" si="0"/>
        <v>0</v>
      </c>
      <c r="V19" s="28" t="s">
        <v>4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18</v>
      </c>
      <c r="O20" s="28">
        <f>COUNTIF(C8:C27,"잡")</f>
        <v>0</v>
      </c>
      <c r="P20" s="28" t="s">
        <v>4</v>
      </c>
      <c r="Q20" s="28">
        <f>SUMIF(C8:C27,"잡",E8:E27)</f>
        <v>0</v>
      </c>
      <c r="R20" s="28">
        <f>COUNTIF(X8:X27,"잡국")</f>
        <v>0</v>
      </c>
      <c r="S20" s="28" t="s">
        <v>4</v>
      </c>
      <c r="T20" s="28">
        <f>SUMIF(X8:X27,"잡국",E8:E27)</f>
        <v>0</v>
      </c>
      <c r="U20" s="28">
        <f t="shared" si="0"/>
        <v>0</v>
      </c>
      <c r="V20" s="28" t="s">
        <v>4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22</v>
      </c>
      <c r="O21" s="28">
        <f>COUNTIF(C8:C27,"학")</f>
        <v>0</v>
      </c>
      <c r="P21" s="28" t="s">
        <v>4</v>
      </c>
      <c r="Q21" s="28">
        <f>SUMIF(C8:C27,"학",E8:E27)</f>
        <v>0</v>
      </c>
      <c r="R21" s="28">
        <f>COUNTIF(X8:X27,"학국")</f>
        <v>0</v>
      </c>
      <c r="S21" s="28" t="s">
        <v>4</v>
      </c>
      <c r="T21" s="28">
        <f>SUMIF(X8:X27,"학국",E8:E27)</f>
        <v>0</v>
      </c>
      <c r="U21" s="28">
        <f t="shared" si="0"/>
        <v>0</v>
      </c>
      <c r="V21" s="28" t="s">
        <v>4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19</v>
      </c>
      <c r="O22" s="28">
        <f>COUNTIF(C8:C27,"수")</f>
        <v>0</v>
      </c>
      <c r="P22" s="28" t="s">
        <v>4</v>
      </c>
      <c r="Q22" s="28">
        <f>SUMIF(C8:C27,"수",E8:E27)</f>
        <v>0</v>
      </c>
      <c r="R22" s="28">
        <f>COUNTIF(X8:X27,"수국")</f>
        <v>0</v>
      </c>
      <c r="S22" s="28" t="s">
        <v>4</v>
      </c>
      <c r="T22" s="28">
        <f>SUMIF(X8:X27,"수국",E8:E27)</f>
        <v>0</v>
      </c>
      <c r="U22" s="28">
        <f t="shared" si="0"/>
        <v>0</v>
      </c>
      <c r="V22" s="28" t="s">
        <v>4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20</v>
      </c>
      <c r="O23" s="28">
        <f>COUNTIF(C8:C27,"장")</f>
        <v>0</v>
      </c>
      <c r="P23" s="28" t="s">
        <v>4</v>
      </c>
      <c r="Q23" s="28">
        <f>SUMIF(C8:C27,"장",E8:E27)</f>
        <v>0</v>
      </c>
      <c r="R23" s="28">
        <f>COUNTIF(X8:X27,"장국")</f>
        <v>0</v>
      </c>
      <c r="S23" s="28" t="s">
        <v>4</v>
      </c>
      <c r="T23" s="28">
        <f>SUMIF(X8:X27,"장국",E8:E27)</f>
        <v>0</v>
      </c>
      <c r="U23" s="28">
        <f t="shared" si="0"/>
        <v>0</v>
      </c>
      <c r="V23" s="28" t="s">
        <v>4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23</v>
      </c>
      <c r="O27" s="28">
        <f>COUNTIF(C8:C27," ")</f>
        <v>0</v>
      </c>
      <c r="P27" s="28" t="s">
        <v>4</v>
      </c>
      <c r="Q27" s="28">
        <f>SUMIF(C8:C27," ",E8:E27)</f>
        <v>0</v>
      </c>
      <c r="R27" s="28"/>
      <c r="S27" s="28" t="s">
        <v>4</v>
      </c>
      <c r="T27" s="28"/>
      <c r="U27" s="28">
        <f>O27</f>
        <v>0</v>
      </c>
      <c r="V27" s="28" t="s">
        <v>4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38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2</v>
      </c>
      <c r="O28" s="28">
        <f>SUM(O8:O27)</f>
        <v>0</v>
      </c>
      <c r="P28" s="28" t="s">
        <v>4</v>
      </c>
      <c r="Q28" s="28">
        <f>SUM(Q8:Q27)</f>
        <v>0</v>
      </c>
      <c r="R28" s="28">
        <f>SUM(R8:R27)</f>
        <v>0</v>
      </c>
      <c r="S28" s="28" t="s">
        <v>4</v>
      </c>
      <c r="T28" s="28">
        <f>SUM(T8:T27)</f>
        <v>0</v>
      </c>
      <c r="U28" s="28">
        <f>SUM(U8:U27)</f>
        <v>0</v>
      </c>
      <c r="V28" s="28" t="s">
        <v>4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6</v>
      </c>
      <c r="O29" s="28">
        <f>COUNTIF(C29:C48,"전")</f>
        <v>0</v>
      </c>
      <c r="P29" s="28" t="s">
        <v>4</v>
      </c>
      <c r="Q29" s="28">
        <f>SUMIF(C29:C48,"전",E29:E48)</f>
        <v>0</v>
      </c>
      <c r="R29" s="28">
        <f>COUNTIF(X29:X48,"전국")</f>
        <v>0</v>
      </c>
      <c r="S29" s="28" t="s">
        <v>4</v>
      </c>
      <c r="T29" s="28">
        <f>SUMIF(X29:X48,"전국",E29:E48)</f>
        <v>0</v>
      </c>
      <c r="U29" s="28">
        <f t="shared" ref="U29:U44" si="5">O29-R29</f>
        <v>0</v>
      </c>
      <c r="V29" s="28" t="s">
        <v>4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7</v>
      </c>
      <c r="O30" s="28">
        <f>COUNTIF(C29:C48,"답")</f>
        <v>0</v>
      </c>
      <c r="P30" s="28" t="s">
        <v>4</v>
      </c>
      <c r="Q30" s="28">
        <f>SUMIF(C29:C48,"답",E29:E48)</f>
        <v>0</v>
      </c>
      <c r="R30" s="28">
        <f>COUNTIF(X29:X48,"답국")</f>
        <v>0</v>
      </c>
      <c r="S30" s="28" t="s">
        <v>4</v>
      </c>
      <c r="T30" s="28">
        <f>SUMIF(X29:X48,"답국",E29:E48)</f>
        <v>0</v>
      </c>
      <c r="U30" s="28">
        <f t="shared" si="5"/>
        <v>0</v>
      </c>
      <c r="V30" s="28" t="s">
        <v>4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8</v>
      </c>
      <c r="O31" s="28">
        <f>COUNTIF(C29:C48,"임")</f>
        <v>0</v>
      </c>
      <c r="P31" s="28" t="s">
        <v>4</v>
      </c>
      <c r="Q31" s="28">
        <f>SUMIF(C29:C48,"임",E29:E48)</f>
        <v>0</v>
      </c>
      <c r="R31" s="28">
        <f>COUNTIF(X29:X48,"임국")</f>
        <v>0</v>
      </c>
      <c r="S31" s="28" t="s">
        <v>4</v>
      </c>
      <c r="T31" s="28">
        <f>SUMIF(X29:X48,"임국",E29:E48)</f>
        <v>0</v>
      </c>
      <c r="U31" s="28">
        <f t="shared" si="5"/>
        <v>0</v>
      </c>
      <c r="V31" s="28" t="s">
        <v>4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9</v>
      </c>
      <c r="O32" s="28">
        <f>COUNTIF(C29:C48,"대")</f>
        <v>0</v>
      </c>
      <c r="P32" s="28" t="s">
        <v>4</v>
      </c>
      <c r="Q32" s="28">
        <f>SUMIF(C29:C48,"대",E29:E48)</f>
        <v>0</v>
      </c>
      <c r="R32" s="28">
        <f>COUNTIF(X29:X48,"대국")</f>
        <v>0</v>
      </c>
      <c r="S32" s="28" t="s">
        <v>4</v>
      </c>
      <c r="T32" s="28">
        <f>SUMIF(X29:X48,"대국",E29:E48)</f>
        <v>0</v>
      </c>
      <c r="U32" s="28">
        <f t="shared" si="5"/>
        <v>0</v>
      </c>
      <c r="V32" s="28" t="s">
        <v>4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10</v>
      </c>
      <c r="O33" s="28">
        <f>COUNTIF(C29:C48,"도")</f>
        <v>0</v>
      </c>
      <c r="P33" s="28" t="s">
        <v>4</v>
      </c>
      <c r="Q33" s="28">
        <f>SUMIF(C29:C48,"도",E29:E48)</f>
        <v>0</v>
      </c>
      <c r="R33" s="28">
        <f>COUNTIF(X29:X48,"도국")</f>
        <v>0</v>
      </c>
      <c r="S33" s="28" t="s">
        <v>4</v>
      </c>
      <c r="T33" s="28">
        <f>SUMIF(X29:X48,"도국",E29:E48)</f>
        <v>0</v>
      </c>
      <c r="U33" s="28">
        <f t="shared" si="5"/>
        <v>0</v>
      </c>
      <c r="V33" s="28" t="s">
        <v>4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11</v>
      </c>
      <c r="O34" s="28">
        <f>COUNTIF(C29:C48,"천")</f>
        <v>0</v>
      </c>
      <c r="P34" s="28" t="s">
        <v>4</v>
      </c>
      <c r="Q34" s="28">
        <f>SUMIF(C29:C48,"천",E29:E48)</f>
        <v>0</v>
      </c>
      <c r="R34" s="28">
        <f>COUNTIF(X29:X48,"천국")</f>
        <v>0</v>
      </c>
      <c r="S34" s="28" t="s">
        <v>4</v>
      </c>
      <c r="T34" s="28">
        <f>SUMIF(X29:X48,"천국",E29:E48)</f>
        <v>0</v>
      </c>
      <c r="U34" s="28">
        <f t="shared" si="5"/>
        <v>0</v>
      </c>
      <c r="V34" s="28" t="s">
        <v>4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12</v>
      </c>
      <c r="O35" s="28">
        <f>COUNTIF(C29:C48,"구")</f>
        <v>0</v>
      </c>
      <c r="P35" s="28" t="s">
        <v>4</v>
      </c>
      <c r="Q35" s="28">
        <f>SUMIF(C29:C48,"구",E29:E48)</f>
        <v>0</v>
      </c>
      <c r="R35" s="28">
        <f>COUNTIF(X29:X48,"구국")</f>
        <v>0</v>
      </c>
      <c r="S35" s="28" t="s">
        <v>4</v>
      </c>
      <c r="T35" s="28">
        <f>SUMIF(X29:X48,"구국",E29:E48)</f>
        <v>0</v>
      </c>
      <c r="U35" s="28">
        <f t="shared" si="5"/>
        <v>0</v>
      </c>
      <c r="V35" s="28" t="s">
        <v>4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13</v>
      </c>
      <c r="O36" s="28">
        <f>COUNTIF(C29:C48,"제")</f>
        <v>0</v>
      </c>
      <c r="P36" s="28" t="s">
        <v>4</v>
      </c>
      <c r="Q36" s="28">
        <f>SUMIF(C29:C48,"제",E29:E48)</f>
        <v>0</v>
      </c>
      <c r="R36" s="28">
        <f>COUNTIF(X29:X48,"제국")</f>
        <v>0</v>
      </c>
      <c r="S36" s="28" t="s">
        <v>4</v>
      </c>
      <c r="T36" s="28">
        <f>SUMIF(X29:X48,"제국",E29:E48)</f>
        <v>0</v>
      </c>
      <c r="U36" s="28">
        <f t="shared" si="5"/>
        <v>0</v>
      </c>
      <c r="V36" s="28" t="s">
        <v>4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14</v>
      </c>
      <c r="O37" s="28">
        <f>COUNTIF(C29:C48,"유")</f>
        <v>0</v>
      </c>
      <c r="P37" s="28" t="s">
        <v>4</v>
      </c>
      <c r="Q37" s="28">
        <f>SUMIF(C29:C48,"유",E29:E48)</f>
        <v>0</v>
      </c>
      <c r="R37" s="28">
        <f>COUNTIF(X29:X48,"유국")</f>
        <v>0</v>
      </c>
      <c r="S37" s="28" t="s">
        <v>4</v>
      </c>
      <c r="T37" s="28">
        <f>SUMIF(X29:X48,"유국",E29:E48)</f>
        <v>0</v>
      </c>
      <c r="U37" s="28">
        <f t="shared" si="5"/>
        <v>0</v>
      </c>
      <c r="V37" s="28" t="s">
        <v>4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15</v>
      </c>
      <c r="O38" s="28">
        <f>COUNTIF(C29:C48,"과")</f>
        <v>0</v>
      </c>
      <c r="P38" s="28" t="s">
        <v>4</v>
      </c>
      <c r="Q38" s="28">
        <f>SUMIF(C29:C48,"과",E29:E48)</f>
        <v>0</v>
      </c>
      <c r="R38" s="28">
        <f>COUNTIF(X29:X48,"과국")</f>
        <v>0</v>
      </c>
      <c r="S38" s="28" t="s">
        <v>4</v>
      </c>
      <c r="T38" s="28">
        <f>SUMIF(X29:X48,"과국",E29:E48)</f>
        <v>0</v>
      </c>
      <c r="U38" s="28">
        <f t="shared" si="5"/>
        <v>0</v>
      </c>
      <c r="V38" s="28" t="s">
        <v>4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16</v>
      </c>
      <c r="O39" s="28">
        <f>COUNTIF(C29:C48,"묘")</f>
        <v>0</v>
      </c>
      <c r="P39" s="28" t="s">
        <v>4</v>
      </c>
      <c r="Q39" s="28">
        <f>SUMIF(C29:C48,"묘",E29:E48)</f>
        <v>0</v>
      </c>
      <c r="R39" s="28">
        <f>COUNTIF(X29:X48,"묘국")</f>
        <v>0</v>
      </c>
      <c r="S39" s="28" t="s">
        <v>4</v>
      </c>
      <c r="T39" s="28">
        <f>SUMIF(X29:X48,"묘국",E29:E48)</f>
        <v>0</v>
      </c>
      <c r="U39" s="28">
        <f t="shared" si="5"/>
        <v>0</v>
      </c>
      <c r="V39" s="28" t="s">
        <v>4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17</v>
      </c>
      <c r="O40" s="28">
        <f>COUNTIF(C29:C48,"목")</f>
        <v>0</v>
      </c>
      <c r="P40" s="28" t="s">
        <v>4</v>
      </c>
      <c r="Q40" s="28">
        <f>SUMIF(C29:C48,"목",E29:E48)</f>
        <v>0</v>
      </c>
      <c r="R40" s="28">
        <f>COUNTIF(X29:X48,"목국")</f>
        <v>0</v>
      </c>
      <c r="S40" s="28" t="s">
        <v>4</v>
      </c>
      <c r="T40" s="28">
        <f>SUMIF(X29:X48,"목국",E29:E48)</f>
        <v>0</v>
      </c>
      <c r="U40" s="28">
        <f t="shared" si="5"/>
        <v>0</v>
      </c>
      <c r="V40" s="28" t="s">
        <v>4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18</v>
      </c>
      <c r="O41" s="28">
        <f>COUNTIF(C29:C48,"잡")</f>
        <v>0</v>
      </c>
      <c r="P41" s="28" t="s">
        <v>4</v>
      </c>
      <c r="Q41" s="28">
        <f>SUMIF(C29:C48,"잡",E29:E48)</f>
        <v>0</v>
      </c>
      <c r="R41" s="28">
        <f>COUNTIF(X29:X48,"잡국")</f>
        <v>0</v>
      </c>
      <c r="S41" s="28" t="s">
        <v>4</v>
      </c>
      <c r="T41" s="28">
        <f>SUMIF(X29:X48,"잡국",E29:E48)</f>
        <v>0</v>
      </c>
      <c r="U41" s="28">
        <f t="shared" si="5"/>
        <v>0</v>
      </c>
      <c r="V41" s="28" t="s">
        <v>4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22</v>
      </c>
      <c r="O42" s="28">
        <f>COUNTIF(C29:C48,"학")</f>
        <v>0</v>
      </c>
      <c r="P42" s="28" t="s">
        <v>4</v>
      </c>
      <c r="Q42" s="28">
        <f>SUMIF(C29:C48,"학",E29:E48)</f>
        <v>0</v>
      </c>
      <c r="R42" s="28">
        <f>COUNTIF(X29:X48,"학국")</f>
        <v>0</v>
      </c>
      <c r="S42" s="28" t="s">
        <v>4</v>
      </c>
      <c r="T42" s="28">
        <f>SUMIF(X29:X48,"학국",E29:E48)</f>
        <v>0</v>
      </c>
      <c r="U42" s="28">
        <f t="shared" si="5"/>
        <v>0</v>
      </c>
      <c r="V42" s="28" t="s">
        <v>4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19</v>
      </c>
      <c r="O43" s="28">
        <f>COUNTIF(C29:C48,"수")</f>
        <v>0</v>
      </c>
      <c r="P43" s="28" t="s">
        <v>4</v>
      </c>
      <c r="Q43" s="28">
        <f>SUMIF(C29:C48,"수",E29:E48)</f>
        <v>0</v>
      </c>
      <c r="R43" s="28">
        <f>COUNTIF(X29:X48,"수국")</f>
        <v>0</v>
      </c>
      <c r="S43" s="28" t="s">
        <v>4</v>
      </c>
      <c r="T43" s="28">
        <f>SUMIF(X29:X48,"수국",E29:E48)</f>
        <v>0</v>
      </c>
      <c r="U43" s="28">
        <f t="shared" si="5"/>
        <v>0</v>
      </c>
      <c r="V43" s="28" t="s">
        <v>4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20</v>
      </c>
      <c r="O44" s="28">
        <f>COUNTIF(C29:C48,"장")</f>
        <v>0</v>
      </c>
      <c r="P44" s="28" t="s">
        <v>4</v>
      </c>
      <c r="Q44" s="28">
        <f>SUMIF(C29:C48,"장",E29:E48)</f>
        <v>0</v>
      </c>
      <c r="R44" s="28">
        <f>COUNTIF(X29:X48,"장국")</f>
        <v>0</v>
      </c>
      <c r="S44" s="28" t="s">
        <v>4</v>
      </c>
      <c r="T44" s="28">
        <f>SUMIF(X29:X48,"장국",E29:E48)</f>
        <v>0</v>
      </c>
      <c r="U44" s="28">
        <f t="shared" si="5"/>
        <v>0</v>
      </c>
      <c r="V44" s="28" t="s">
        <v>4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23</v>
      </c>
      <c r="O48" s="28">
        <f>COUNTIF(C29:C48," ")</f>
        <v>0</v>
      </c>
      <c r="P48" s="28" t="s">
        <v>4</v>
      </c>
      <c r="Q48" s="28">
        <f>SUMIF(C29:C48," ",E29:E48)</f>
        <v>0</v>
      </c>
      <c r="R48" s="28"/>
      <c r="S48" s="28" t="s">
        <v>4</v>
      </c>
      <c r="T48" s="28"/>
      <c r="U48" s="28">
        <f>O48</f>
        <v>0</v>
      </c>
      <c r="V48" s="28" t="s">
        <v>4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38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2</v>
      </c>
      <c r="O49" s="28">
        <f>SUM(O29:O48)</f>
        <v>0</v>
      </c>
      <c r="P49" s="28" t="s">
        <v>4</v>
      </c>
      <c r="Q49" s="28">
        <f>SUM(Q29:Q48)</f>
        <v>0</v>
      </c>
      <c r="R49" s="28">
        <f>SUM(R29:R48)</f>
        <v>0</v>
      </c>
      <c r="S49" s="28" t="s">
        <v>4</v>
      </c>
      <c r="T49" s="28">
        <f>SUM(T29:T48)</f>
        <v>0</v>
      </c>
      <c r="U49" s="28">
        <f>SUM(U29:U48)</f>
        <v>0</v>
      </c>
      <c r="V49" s="28" t="s">
        <v>4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6</v>
      </c>
      <c r="O50" s="28">
        <f>COUNTIF(C50:C69,"전")</f>
        <v>0</v>
      </c>
      <c r="P50" s="28" t="s">
        <v>4</v>
      </c>
      <c r="Q50" s="28">
        <f>SUMIF(C50:C69,"전",E50:E69)</f>
        <v>0</v>
      </c>
      <c r="R50" s="28">
        <f>COUNTIF(X50:X69,"전국")</f>
        <v>0</v>
      </c>
      <c r="S50" s="28" t="s">
        <v>4</v>
      </c>
      <c r="T50" s="28">
        <f>SUMIF(X50:X69,"전국",E50:E69)</f>
        <v>0</v>
      </c>
      <c r="U50" s="28">
        <f t="shared" ref="U50:U65" si="9">O50-R50</f>
        <v>0</v>
      </c>
      <c r="V50" s="28" t="s">
        <v>4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7</v>
      </c>
      <c r="O51" s="28">
        <f>COUNTIF(C50:C69,"답")</f>
        <v>0</v>
      </c>
      <c r="P51" s="28" t="s">
        <v>4</v>
      </c>
      <c r="Q51" s="28">
        <f>SUMIF(C50:C69,"답",E50:E69)</f>
        <v>0</v>
      </c>
      <c r="R51" s="28">
        <f>COUNTIF(X50:X69,"답국")</f>
        <v>0</v>
      </c>
      <c r="S51" s="28" t="s">
        <v>4</v>
      </c>
      <c r="T51" s="28">
        <f>SUMIF(X50:X69,"답국",E50:E69)</f>
        <v>0</v>
      </c>
      <c r="U51" s="28">
        <f t="shared" si="9"/>
        <v>0</v>
      </c>
      <c r="V51" s="28" t="s">
        <v>4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8</v>
      </c>
      <c r="O52" s="28">
        <f>COUNTIF(C50:C69,"임")</f>
        <v>0</v>
      </c>
      <c r="P52" s="28" t="s">
        <v>4</v>
      </c>
      <c r="Q52" s="28">
        <f>SUMIF(C50:C69,"임",E50:E69)</f>
        <v>0</v>
      </c>
      <c r="R52" s="28">
        <f>COUNTIF(X50:X69,"임국")</f>
        <v>0</v>
      </c>
      <c r="S52" s="28" t="s">
        <v>4</v>
      </c>
      <c r="T52" s="28">
        <f>SUMIF(X50:X69,"임국",E50:E69)</f>
        <v>0</v>
      </c>
      <c r="U52" s="28">
        <f t="shared" si="9"/>
        <v>0</v>
      </c>
      <c r="V52" s="28" t="s">
        <v>4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9</v>
      </c>
      <c r="O53" s="28">
        <f>COUNTIF(C50:C69,"대")</f>
        <v>0</v>
      </c>
      <c r="P53" s="28" t="s">
        <v>4</v>
      </c>
      <c r="Q53" s="28">
        <f>SUMIF(C50:C69,"대",E50:E69)</f>
        <v>0</v>
      </c>
      <c r="R53" s="28">
        <f>COUNTIF(X50:X69,"대국")</f>
        <v>0</v>
      </c>
      <c r="S53" s="28" t="s">
        <v>4</v>
      </c>
      <c r="T53" s="28">
        <f>SUMIF(X50:X69,"대국",E50:E69)</f>
        <v>0</v>
      </c>
      <c r="U53" s="28">
        <f t="shared" si="9"/>
        <v>0</v>
      </c>
      <c r="V53" s="28" t="s">
        <v>4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10</v>
      </c>
      <c r="O54" s="28">
        <f>COUNTIF(C50:C69,"도")</f>
        <v>0</v>
      </c>
      <c r="P54" s="28" t="s">
        <v>4</v>
      </c>
      <c r="Q54" s="28">
        <f>SUMIF(C50:C69,"도",E50:E69)</f>
        <v>0</v>
      </c>
      <c r="R54" s="28">
        <f>COUNTIF(X50:X69,"도국")</f>
        <v>0</v>
      </c>
      <c r="S54" s="28" t="s">
        <v>4</v>
      </c>
      <c r="T54" s="28">
        <f>SUMIF(X50:X69,"도국",E50:E69)</f>
        <v>0</v>
      </c>
      <c r="U54" s="28">
        <f t="shared" si="9"/>
        <v>0</v>
      </c>
      <c r="V54" s="28" t="s">
        <v>4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11</v>
      </c>
      <c r="O55" s="28">
        <f>COUNTIF(C50:C69,"천")</f>
        <v>0</v>
      </c>
      <c r="P55" s="28" t="s">
        <v>4</v>
      </c>
      <c r="Q55" s="28">
        <f>SUMIF(C50:C69,"천",E50:E69)</f>
        <v>0</v>
      </c>
      <c r="R55" s="28">
        <f>COUNTIF(X50:X69,"천국")</f>
        <v>0</v>
      </c>
      <c r="S55" s="28" t="s">
        <v>4</v>
      </c>
      <c r="T55" s="28">
        <f>SUMIF(X50:X69,"천국",E50:E69)</f>
        <v>0</v>
      </c>
      <c r="U55" s="28">
        <f t="shared" si="9"/>
        <v>0</v>
      </c>
      <c r="V55" s="28" t="s">
        <v>4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12</v>
      </c>
      <c r="O56" s="28">
        <f>COUNTIF(C50:C69,"구")</f>
        <v>0</v>
      </c>
      <c r="P56" s="28" t="s">
        <v>4</v>
      </c>
      <c r="Q56" s="28">
        <f>SUMIF(C50:C69,"구",E50:E69)</f>
        <v>0</v>
      </c>
      <c r="R56" s="28">
        <f>COUNTIF(X50:X69,"구국")</f>
        <v>0</v>
      </c>
      <c r="S56" s="28" t="s">
        <v>4</v>
      </c>
      <c r="T56" s="28">
        <f>SUMIF(X50:X69,"구국",E50:E69)</f>
        <v>0</v>
      </c>
      <c r="U56" s="28">
        <f t="shared" si="9"/>
        <v>0</v>
      </c>
      <c r="V56" s="28" t="s">
        <v>4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13</v>
      </c>
      <c r="O57" s="28">
        <f>COUNTIF(C50:C69,"제")</f>
        <v>0</v>
      </c>
      <c r="P57" s="28" t="s">
        <v>4</v>
      </c>
      <c r="Q57" s="28">
        <f>SUMIF(C50:C69,"제",E50:E69)</f>
        <v>0</v>
      </c>
      <c r="R57" s="28">
        <f>COUNTIF(X50:X69,"제국")</f>
        <v>0</v>
      </c>
      <c r="S57" s="28" t="s">
        <v>4</v>
      </c>
      <c r="T57" s="28">
        <f>SUMIF(X50:X69,"제국",E50:E69)</f>
        <v>0</v>
      </c>
      <c r="U57" s="28">
        <f t="shared" si="9"/>
        <v>0</v>
      </c>
      <c r="V57" s="28" t="s">
        <v>4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14</v>
      </c>
      <c r="O58" s="28">
        <f>COUNTIF(C50:C69,"유")</f>
        <v>0</v>
      </c>
      <c r="P58" s="28" t="s">
        <v>4</v>
      </c>
      <c r="Q58" s="28">
        <f>SUMIF(C50:C69,"유",E50:E69)</f>
        <v>0</v>
      </c>
      <c r="R58" s="28">
        <f>COUNTIF(X50:X69,"유국")</f>
        <v>0</v>
      </c>
      <c r="S58" s="28" t="s">
        <v>4</v>
      </c>
      <c r="T58" s="28">
        <f>SUMIF(X50:X69,"유국",E50:E69)</f>
        <v>0</v>
      </c>
      <c r="U58" s="28">
        <f t="shared" si="9"/>
        <v>0</v>
      </c>
      <c r="V58" s="28" t="s">
        <v>4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15</v>
      </c>
      <c r="O59" s="28">
        <f>COUNTIF(C50:C69,"과")</f>
        <v>0</v>
      </c>
      <c r="P59" s="28" t="s">
        <v>4</v>
      </c>
      <c r="Q59" s="28">
        <f>SUMIF(C50:C69,"과",E50:E69)</f>
        <v>0</v>
      </c>
      <c r="R59" s="28">
        <f>COUNTIF(X50:X69,"과국")</f>
        <v>0</v>
      </c>
      <c r="S59" s="28" t="s">
        <v>4</v>
      </c>
      <c r="T59" s="28">
        <f>SUMIF(X50:X69,"과국",E50:E69)</f>
        <v>0</v>
      </c>
      <c r="U59" s="28">
        <f t="shared" si="9"/>
        <v>0</v>
      </c>
      <c r="V59" s="28" t="s">
        <v>4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16</v>
      </c>
      <c r="O60" s="28">
        <f>COUNTIF(C50:C69,"묘")</f>
        <v>0</v>
      </c>
      <c r="P60" s="28" t="s">
        <v>4</v>
      </c>
      <c r="Q60" s="28">
        <f>SUMIF(C50:C69,"묘",E50:E69)</f>
        <v>0</v>
      </c>
      <c r="R60" s="28">
        <f>COUNTIF(X50:X69,"묘국")</f>
        <v>0</v>
      </c>
      <c r="S60" s="28" t="s">
        <v>4</v>
      </c>
      <c r="T60" s="28">
        <f>SUMIF(X50:X69,"묘국",E50:E69)</f>
        <v>0</v>
      </c>
      <c r="U60" s="28">
        <f t="shared" si="9"/>
        <v>0</v>
      </c>
      <c r="V60" s="28" t="s">
        <v>4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17</v>
      </c>
      <c r="O61" s="28">
        <f>COUNTIF(C50:C69,"목")</f>
        <v>0</v>
      </c>
      <c r="P61" s="28" t="s">
        <v>4</v>
      </c>
      <c r="Q61" s="28">
        <f>SUMIF(C50:C69,"목",E50:E69)</f>
        <v>0</v>
      </c>
      <c r="R61" s="28">
        <f>COUNTIF(X50:X69,"목국")</f>
        <v>0</v>
      </c>
      <c r="S61" s="28" t="s">
        <v>4</v>
      </c>
      <c r="T61" s="28">
        <f>SUMIF(X50:X69,"목국",E50:E69)</f>
        <v>0</v>
      </c>
      <c r="U61" s="28">
        <f t="shared" si="9"/>
        <v>0</v>
      </c>
      <c r="V61" s="28" t="s">
        <v>4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18</v>
      </c>
      <c r="O62" s="28">
        <f>COUNTIF(C50:C69,"잡")</f>
        <v>0</v>
      </c>
      <c r="P62" s="28" t="s">
        <v>4</v>
      </c>
      <c r="Q62" s="28">
        <f>SUMIF(C50:C69,"잡",E50:E69)</f>
        <v>0</v>
      </c>
      <c r="R62" s="28">
        <f>COUNTIF(X50:X69,"잡국")</f>
        <v>0</v>
      </c>
      <c r="S62" s="28" t="s">
        <v>4</v>
      </c>
      <c r="T62" s="28">
        <f>SUMIF(X50:X69,"잡국",E50:E69)</f>
        <v>0</v>
      </c>
      <c r="U62" s="28">
        <f t="shared" si="9"/>
        <v>0</v>
      </c>
      <c r="V62" s="28" t="s">
        <v>4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22</v>
      </c>
      <c r="O63" s="28">
        <f>COUNTIF(C50:C69,"학")</f>
        <v>0</v>
      </c>
      <c r="P63" s="28" t="s">
        <v>4</v>
      </c>
      <c r="Q63" s="28">
        <f>SUMIF(C50:C69,"학",E50:E69)</f>
        <v>0</v>
      </c>
      <c r="R63" s="28">
        <f>COUNTIF(X50:X69,"학국")</f>
        <v>0</v>
      </c>
      <c r="S63" s="28" t="s">
        <v>4</v>
      </c>
      <c r="T63" s="28">
        <f>SUMIF(X50:X69,"학국",E50:E69)</f>
        <v>0</v>
      </c>
      <c r="U63" s="28">
        <f t="shared" si="9"/>
        <v>0</v>
      </c>
      <c r="V63" s="28" t="s">
        <v>4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19</v>
      </c>
      <c r="O64" s="28">
        <f>COUNTIF(C50:C69,"수")</f>
        <v>0</v>
      </c>
      <c r="P64" s="28" t="s">
        <v>4</v>
      </c>
      <c r="Q64" s="28">
        <f>SUMIF(C50:C69,"수",E50:E69)</f>
        <v>0</v>
      </c>
      <c r="R64" s="28">
        <f>COUNTIF(X50:X69,"수국")</f>
        <v>0</v>
      </c>
      <c r="S64" s="28" t="s">
        <v>4</v>
      </c>
      <c r="T64" s="28">
        <f>SUMIF(X50:X69,"수국",E50:E69)</f>
        <v>0</v>
      </c>
      <c r="U64" s="28">
        <f t="shared" si="9"/>
        <v>0</v>
      </c>
      <c r="V64" s="28" t="s">
        <v>4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20</v>
      </c>
      <c r="O65" s="28">
        <f>COUNTIF(C50:C69,"장")</f>
        <v>0</v>
      </c>
      <c r="P65" s="28" t="s">
        <v>4</v>
      </c>
      <c r="Q65" s="28">
        <f>SUMIF(C50:C69,"장",E50:E69)</f>
        <v>0</v>
      </c>
      <c r="R65" s="28">
        <f>COUNTIF(X50:X69,"장국")</f>
        <v>0</v>
      </c>
      <c r="S65" s="28" t="s">
        <v>4</v>
      </c>
      <c r="T65" s="28">
        <f>SUMIF(X50:X69,"장국",E50:E69)</f>
        <v>0</v>
      </c>
      <c r="U65" s="28">
        <f t="shared" si="9"/>
        <v>0</v>
      </c>
      <c r="V65" s="28" t="s">
        <v>4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23</v>
      </c>
      <c r="O69" s="28">
        <f>COUNTIF(C50:C69," ")</f>
        <v>0</v>
      </c>
      <c r="P69" s="28" t="s">
        <v>4</v>
      </c>
      <c r="Q69" s="28">
        <f>SUMIF(C50:C69," ",E50:E69)</f>
        <v>0</v>
      </c>
      <c r="R69" s="28"/>
      <c r="S69" s="28" t="s">
        <v>4</v>
      </c>
      <c r="T69" s="28"/>
      <c r="U69" s="28">
        <f>O69</f>
        <v>0</v>
      </c>
      <c r="V69" s="28" t="s">
        <v>4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38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2</v>
      </c>
      <c r="O70" s="28">
        <f>SUM(O50:O69)</f>
        <v>0</v>
      </c>
      <c r="P70" s="28" t="s">
        <v>4</v>
      </c>
      <c r="Q70" s="28">
        <f>SUM(Q50:Q69)</f>
        <v>0</v>
      </c>
      <c r="R70" s="28">
        <f>SUM(R50:R69)</f>
        <v>0</v>
      </c>
      <c r="S70" s="28" t="s">
        <v>4</v>
      </c>
      <c r="T70" s="28">
        <f>SUM(T50:T69)</f>
        <v>0</v>
      </c>
      <c r="U70" s="28">
        <f>SUM(U50:U69)</f>
        <v>0</v>
      </c>
      <c r="V70" s="28" t="s">
        <v>4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6</v>
      </c>
      <c r="O71" s="28">
        <f>COUNTIF(C71:C90,"전")</f>
        <v>0</v>
      </c>
      <c r="P71" s="28" t="s">
        <v>4</v>
      </c>
      <c r="Q71" s="28">
        <f>SUMIF(C71:C90,"전",E71:E90)</f>
        <v>0</v>
      </c>
      <c r="R71" s="28">
        <f>COUNTIF(X71:X90,"전국")</f>
        <v>0</v>
      </c>
      <c r="S71" s="28" t="s">
        <v>4</v>
      </c>
      <c r="T71" s="28">
        <f>SUMIF(X71:X90,"전국",E71:E90)</f>
        <v>0</v>
      </c>
      <c r="U71" s="28">
        <f t="shared" ref="U71:U86" si="13">O71-R71</f>
        <v>0</v>
      </c>
      <c r="V71" s="28" t="s">
        <v>4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7</v>
      </c>
      <c r="O72" s="28">
        <f>COUNTIF(C71:C90,"답")</f>
        <v>0</v>
      </c>
      <c r="P72" s="28" t="s">
        <v>4</v>
      </c>
      <c r="Q72" s="28">
        <f>SUMIF(C71:C90,"답",E71:E90)</f>
        <v>0</v>
      </c>
      <c r="R72" s="28">
        <f>COUNTIF(X71:X90,"답국")</f>
        <v>0</v>
      </c>
      <c r="S72" s="28" t="s">
        <v>4</v>
      </c>
      <c r="T72" s="28">
        <f>SUMIF(X71:X90,"답국",E71:E90)</f>
        <v>0</v>
      </c>
      <c r="U72" s="28">
        <f t="shared" si="13"/>
        <v>0</v>
      </c>
      <c r="V72" s="28" t="s">
        <v>4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8</v>
      </c>
      <c r="O73" s="28">
        <f>COUNTIF(C71:C90,"임")</f>
        <v>0</v>
      </c>
      <c r="P73" s="28" t="s">
        <v>4</v>
      </c>
      <c r="Q73" s="28">
        <f>SUMIF(C71:C90,"임",E71:E90)</f>
        <v>0</v>
      </c>
      <c r="R73" s="28">
        <f>COUNTIF(X71:X90,"임국")</f>
        <v>0</v>
      </c>
      <c r="S73" s="28" t="s">
        <v>4</v>
      </c>
      <c r="T73" s="28">
        <f>SUMIF(X71:X90,"임국",E71:E90)</f>
        <v>0</v>
      </c>
      <c r="U73" s="28">
        <f t="shared" si="13"/>
        <v>0</v>
      </c>
      <c r="V73" s="28" t="s">
        <v>4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9</v>
      </c>
      <c r="O74" s="28">
        <f>COUNTIF(C71:C90,"대")</f>
        <v>0</v>
      </c>
      <c r="P74" s="28" t="s">
        <v>4</v>
      </c>
      <c r="Q74" s="28">
        <f>SUMIF(C71:C90,"대",E71:E90)</f>
        <v>0</v>
      </c>
      <c r="R74" s="28">
        <f>COUNTIF(X71:X90,"대국")</f>
        <v>0</v>
      </c>
      <c r="S74" s="28" t="s">
        <v>4</v>
      </c>
      <c r="T74" s="28">
        <f>SUMIF(X71:X90,"대국",E71:E90)</f>
        <v>0</v>
      </c>
      <c r="U74" s="28">
        <f t="shared" si="13"/>
        <v>0</v>
      </c>
      <c r="V74" s="28" t="s">
        <v>4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10</v>
      </c>
      <c r="O75" s="28">
        <f>COUNTIF(C71:C90,"도")</f>
        <v>0</v>
      </c>
      <c r="P75" s="28" t="s">
        <v>4</v>
      </c>
      <c r="Q75" s="28">
        <f>SUMIF(C71:C90,"도",E71:E90)</f>
        <v>0</v>
      </c>
      <c r="R75" s="28">
        <f>COUNTIF(X71:X90,"도국")</f>
        <v>0</v>
      </c>
      <c r="S75" s="28" t="s">
        <v>4</v>
      </c>
      <c r="T75" s="28">
        <f>SUMIF(X71:X90,"도국",E71:E90)</f>
        <v>0</v>
      </c>
      <c r="U75" s="28">
        <f t="shared" si="13"/>
        <v>0</v>
      </c>
      <c r="V75" s="28" t="s">
        <v>4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11</v>
      </c>
      <c r="O76" s="28">
        <f>COUNTIF(C71:C90,"천")</f>
        <v>0</v>
      </c>
      <c r="P76" s="28" t="s">
        <v>4</v>
      </c>
      <c r="Q76" s="28">
        <f>SUMIF(C71:C90,"천",E71:E90)</f>
        <v>0</v>
      </c>
      <c r="R76" s="28">
        <f>COUNTIF(X71:X90,"천국")</f>
        <v>0</v>
      </c>
      <c r="S76" s="28" t="s">
        <v>4</v>
      </c>
      <c r="T76" s="28">
        <f>SUMIF(X71:X90,"천국",E71:E90)</f>
        <v>0</v>
      </c>
      <c r="U76" s="28">
        <f t="shared" si="13"/>
        <v>0</v>
      </c>
      <c r="V76" s="28" t="s">
        <v>4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12</v>
      </c>
      <c r="O77" s="28">
        <f>COUNTIF(C71:C90,"구")</f>
        <v>0</v>
      </c>
      <c r="P77" s="28" t="s">
        <v>4</v>
      </c>
      <c r="Q77" s="28">
        <f>SUMIF(C71:C90,"구",E71:E90)</f>
        <v>0</v>
      </c>
      <c r="R77" s="28">
        <f>COUNTIF(X71:X90,"구국")</f>
        <v>0</v>
      </c>
      <c r="S77" s="28" t="s">
        <v>4</v>
      </c>
      <c r="T77" s="28">
        <f>SUMIF(X71:X90,"구국",E71:E90)</f>
        <v>0</v>
      </c>
      <c r="U77" s="28">
        <f t="shared" si="13"/>
        <v>0</v>
      </c>
      <c r="V77" s="28" t="s">
        <v>4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13</v>
      </c>
      <c r="O78" s="28">
        <f>COUNTIF(C71:C90,"제")</f>
        <v>0</v>
      </c>
      <c r="P78" s="28" t="s">
        <v>4</v>
      </c>
      <c r="Q78" s="28">
        <f>SUMIF(C71:C90,"제",E71:E90)</f>
        <v>0</v>
      </c>
      <c r="R78" s="28">
        <f>COUNTIF(X71:X90,"제국")</f>
        <v>0</v>
      </c>
      <c r="S78" s="28" t="s">
        <v>4</v>
      </c>
      <c r="T78" s="28">
        <f>SUMIF(X71:X90,"제국",E71:E90)</f>
        <v>0</v>
      </c>
      <c r="U78" s="28">
        <f t="shared" si="13"/>
        <v>0</v>
      </c>
      <c r="V78" s="28" t="s">
        <v>4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14</v>
      </c>
      <c r="O79" s="28">
        <f>COUNTIF(C71:C90,"유")</f>
        <v>0</v>
      </c>
      <c r="P79" s="28" t="s">
        <v>4</v>
      </c>
      <c r="Q79" s="28">
        <f>SUMIF(C71:C90,"유",E71:E90)</f>
        <v>0</v>
      </c>
      <c r="R79" s="28">
        <f>COUNTIF(X71:X90,"유국")</f>
        <v>0</v>
      </c>
      <c r="S79" s="28" t="s">
        <v>4</v>
      </c>
      <c r="T79" s="28">
        <f>SUMIF(X71:X90,"유국",E71:E90)</f>
        <v>0</v>
      </c>
      <c r="U79" s="28">
        <f t="shared" si="13"/>
        <v>0</v>
      </c>
      <c r="V79" s="28" t="s">
        <v>4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15</v>
      </c>
      <c r="O80" s="28">
        <f>COUNTIF(C71:C90,"과")</f>
        <v>0</v>
      </c>
      <c r="P80" s="28" t="s">
        <v>4</v>
      </c>
      <c r="Q80" s="28">
        <f>SUMIF(C71:C90,"과",E71:E90)</f>
        <v>0</v>
      </c>
      <c r="R80" s="28">
        <f>COUNTIF(X71:X90,"과국")</f>
        <v>0</v>
      </c>
      <c r="S80" s="28" t="s">
        <v>4</v>
      </c>
      <c r="T80" s="28">
        <f>SUMIF(X71:X90,"과국",E71:E90)</f>
        <v>0</v>
      </c>
      <c r="U80" s="28">
        <f t="shared" si="13"/>
        <v>0</v>
      </c>
      <c r="V80" s="28" t="s">
        <v>4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16</v>
      </c>
      <c r="O81" s="28">
        <f>COUNTIF(C71:C90,"묘")</f>
        <v>0</v>
      </c>
      <c r="P81" s="28" t="s">
        <v>4</v>
      </c>
      <c r="Q81" s="28">
        <f>SUMIF(C71:C90,"묘",E71:E90)</f>
        <v>0</v>
      </c>
      <c r="R81" s="28">
        <f>COUNTIF(X71:X90,"묘국")</f>
        <v>0</v>
      </c>
      <c r="S81" s="28" t="s">
        <v>4</v>
      </c>
      <c r="T81" s="28">
        <f>SUMIF(X71:X90,"묘국",E71:E90)</f>
        <v>0</v>
      </c>
      <c r="U81" s="28">
        <f t="shared" si="13"/>
        <v>0</v>
      </c>
      <c r="V81" s="28" t="s">
        <v>4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17</v>
      </c>
      <c r="O82" s="28">
        <f>COUNTIF(C71:C90,"목")</f>
        <v>0</v>
      </c>
      <c r="P82" s="28" t="s">
        <v>4</v>
      </c>
      <c r="Q82" s="28">
        <f>SUMIF(C71:C90,"목",E71:E90)</f>
        <v>0</v>
      </c>
      <c r="R82" s="28">
        <f>COUNTIF(X71:X90,"목국")</f>
        <v>0</v>
      </c>
      <c r="S82" s="28" t="s">
        <v>4</v>
      </c>
      <c r="T82" s="28">
        <f>SUMIF(X71:X90,"목국",E71:E90)</f>
        <v>0</v>
      </c>
      <c r="U82" s="28">
        <f t="shared" si="13"/>
        <v>0</v>
      </c>
      <c r="V82" s="28" t="s">
        <v>4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18</v>
      </c>
      <c r="O83" s="28">
        <f>COUNTIF(C71:C90,"잡")</f>
        <v>0</v>
      </c>
      <c r="P83" s="28" t="s">
        <v>4</v>
      </c>
      <c r="Q83" s="28">
        <f>SUMIF(C71:C90,"잡",E71:E90)</f>
        <v>0</v>
      </c>
      <c r="R83" s="28">
        <f>COUNTIF(X71:X90,"잡국")</f>
        <v>0</v>
      </c>
      <c r="S83" s="28" t="s">
        <v>4</v>
      </c>
      <c r="T83" s="28">
        <f>SUMIF(X71:X90,"잡국",E71:E90)</f>
        <v>0</v>
      </c>
      <c r="U83" s="28">
        <f t="shared" si="13"/>
        <v>0</v>
      </c>
      <c r="V83" s="28" t="s">
        <v>4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22</v>
      </c>
      <c r="O84" s="28">
        <f>COUNTIF(C71:C90,"학")</f>
        <v>0</v>
      </c>
      <c r="P84" s="28" t="s">
        <v>4</v>
      </c>
      <c r="Q84" s="28">
        <f>SUMIF(C71:C90,"학",E71:E90)</f>
        <v>0</v>
      </c>
      <c r="R84" s="28">
        <f>COUNTIF(X71:X90,"학국")</f>
        <v>0</v>
      </c>
      <c r="S84" s="28" t="s">
        <v>4</v>
      </c>
      <c r="T84" s="28">
        <f>SUMIF(X71:X90,"학국",E71:E90)</f>
        <v>0</v>
      </c>
      <c r="U84" s="28">
        <f t="shared" si="13"/>
        <v>0</v>
      </c>
      <c r="V84" s="28" t="s">
        <v>4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19</v>
      </c>
      <c r="O85" s="28">
        <f>COUNTIF(C71:C90,"수")</f>
        <v>0</v>
      </c>
      <c r="P85" s="28" t="s">
        <v>4</v>
      </c>
      <c r="Q85" s="28">
        <f>SUMIF(C71:C90,"수",E71:E90)</f>
        <v>0</v>
      </c>
      <c r="R85" s="28">
        <f>COUNTIF(X71:X90,"수국")</f>
        <v>0</v>
      </c>
      <c r="S85" s="28" t="s">
        <v>4</v>
      </c>
      <c r="T85" s="28">
        <f>SUMIF(X71:X90,"수국",E71:E90)</f>
        <v>0</v>
      </c>
      <c r="U85" s="28">
        <f t="shared" si="13"/>
        <v>0</v>
      </c>
      <c r="V85" s="28" t="s">
        <v>4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20</v>
      </c>
      <c r="O86" s="28">
        <f>COUNTIF(C71:C90,"장")</f>
        <v>0</v>
      </c>
      <c r="P86" s="28" t="s">
        <v>4</v>
      </c>
      <c r="Q86" s="28">
        <f>SUMIF(C71:C90,"장",E71:E90)</f>
        <v>0</v>
      </c>
      <c r="R86" s="28">
        <f>COUNTIF(X71:X90,"장국")</f>
        <v>0</v>
      </c>
      <c r="S86" s="28" t="s">
        <v>4</v>
      </c>
      <c r="T86" s="28">
        <f>SUMIF(X71:X90,"장국",E71:E90)</f>
        <v>0</v>
      </c>
      <c r="U86" s="28">
        <f t="shared" si="13"/>
        <v>0</v>
      </c>
      <c r="V86" s="28" t="s">
        <v>4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23</v>
      </c>
      <c r="O90" s="28">
        <f>COUNTIF(C71:C90," ")</f>
        <v>0</v>
      </c>
      <c r="P90" s="28" t="s">
        <v>4</v>
      </c>
      <c r="Q90" s="28">
        <f>SUMIF(C71:C90," ",E71:E90)</f>
        <v>0</v>
      </c>
      <c r="R90" s="28"/>
      <c r="S90" s="28" t="s">
        <v>4</v>
      </c>
      <c r="T90" s="28"/>
      <c r="U90" s="28">
        <f>O90</f>
        <v>0</v>
      </c>
      <c r="V90" s="28" t="s">
        <v>4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38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2</v>
      </c>
      <c r="O91" s="28">
        <f>SUM(O71:O90)</f>
        <v>0</v>
      </c>
      <c r="P91" s="28" t="s">
        <v>4</v>
      </c>
      <c r="Q91" s="28">
        <f>SUM(Q71:Q90)</f>
        <v>0</v>
      </c>
      <c r="R91" s="28">
        <f>SUM(R71:R90)</f>
        <v>0</v>
      </c>
      <c r="S91" s="28" t="s">
        <v>4</v>
      </c>
      <c r="T91" s="28">
        <f>SUM(T71:T90)</f>
        <v>0</v>
      </c>
      <c r="U91" s="28">
        <f>SUM(U71:U90)</f>
        <v>0</v>
      </c>
      <c r="V91" s="28" t="s">
        <v>4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6</v>
      </c>
      <c r="O92" s="28">
        <f>COUNTIF(C92:C111,"전")</f>
        <v>0</v>
      </c>
      <c r="P92" s="28" t="s">
        <v>4</v>
      </c>
      <c r="Q92" s="28">
        <f>SUMIF(C92:C111,"전",E92:E111)</f>
        <v>0</v>
      </c>
      <c r="R92" s="28">
        <f>COUNTIF(X92:X111,"전국")</f>
        <v>0</v>
      </c>
      <c r="S92" s="28" t="s">
        <v>4</v>
      </c>
      <c r="T92" s="28">
        <f>SUMIF(X92:X111,"전국",E92:E111)</f>
        <v>0</v>
      </c>
      <c r="U92" s="28">
        <f t="shared" ref="U92:U107" si="19">O92-R92</f>
        <v>0</v>
      </c>
      <c r="V92" s="28" t="s">
        <v>4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7</v>
      </c>
      <c r="O93" s="28">
        <f>COUNTIF(C92:C111,"답")</f>
        <v>0</v>
      </c>
      <c r="P93" s="28" t="s">
        <v>4</v>
      </c>
      <c r="Q93" s="28">
        <f>SUMIF(C92:C111,"답",E92:E111)</f>
        <v>0</v>
      </c>
      <c r="R93" s="28">
        <f>COUNTIF(X92:X111,"답국")</f>
        <v>0</v>
      </c>
      <c r="S93" s="28" t="s">
        <v>4</v>
      </c>
      <c r="T93" s="28">
        <f>SUMIF(X92:X111,"답국",E92:E111)</f>
        <v>0</v>
      </c>
      <c r="U93" s="28">
        <f t="shared" si="19"/>
        <v>0</v>
      </c>
      <c r="V93" s="28" t="s">
        <v>4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8</v>
      </c>
      <c r="O94" s="28">
        <f>COUNTIF(C92:C111,"임")</f>
        <v>0</v>
      </c>
      <c r="P94" s="28" t="s">
        <v>4</v>
      </c>
      <c r="Q94" s="28">
        <f>SUMIF(C92:C111,"임",E92:E111)</f>
        <v>0</v>
      </c>
      <c r="R94" s="28">
        <f>COUNTIF(X92:X111,"임국")</f>
        <v>0</v>
      </c>
      <c r="S94" s="28" t="s">
        <v>4</v>
      </c>
      <c r="T94" s="28">
        <f>SUMIF(X92:X111,"임국",E92:E111)</f>
        <v>0</v>
      </c>
      <c r="U94" s="28">
        <f t="shared" si="19"/>
        <v>0</v>
      </c>
      <c r="V94" s="28" t="s">
        <v>4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9</v>
      </c>
      <c r="O95" s="28">
        <f>COUNTIF(C92:C111,"대")</f>
        <v>0</v>
      </c>
      <c r="P95" s="28" t="s">
        <v>4</v>
      </c>
      <c r="Q95" s="28">
        <f>SUMIF(C92:C111,"대",E92:E111)</f>
        <v>0</v>
      </c>
      <c r="R95" s="28">
        <f>COUNTIF(X92:X111,"대국")</f>
        <v>0</v>
      </c>
      <c r="S95" s="28" t="s">
        <v>4</v>
      </c>
      <c r="T95" s="28">
        <f>SUMIF(X92:X111,"대국",E92:E111)</f>
        <v>0</v>
      </c>
      <c r="U95" s="28">
        <f t="shared" si="19"/>
        <v>0</v>
      </c>
      <c r="V95" s="28" t="s">
        <v>4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10</v>
      </c>
      <c r="O96" s="28">
        <f>COUNTIF(C92:C111,"도")</f>
        <v>0</v>
      </c>
      <c r="P96" s="28" t="s">
        <v>4</v>
      </c>
      <c r="Q96" s="28">
        <f>SUMIF(C92:C111,"도",E92:E111)</f>
        <v>0</v>
      </c>
      <c r="R96" s="28">
        <f>COUNTIF(X92:X111,"도국")</f>
        <v>0</v>
      </c>
      <c r="S96" s="28" t="s">
        <v>4</v>
      </c>
      <c r="T96" s="28">
        <f>SUMIF(X92:X111,"도국",E92:E111)</f>
        <v>0</v>
      </c>
      <c r="U96" s="28">
        <f t="shared" si="19"/>
        <v>0</v>
      </c>
      <c r="V96" s="28" t="s">
        <v>4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11</v>
      </c>
      <c r="O97" s="28">
        <f>COUNTIF(C92:C111,"천")</f>
        <v>0</v>
      </c>
      <c r="P97" s="28" t="s">
        <v>4</v>
      </c>
      <c r="Q97" s="28">
        <f>SUMIF(C92:C111,"천",E92:E111)</f>
        <v>0</v>
      </c>
      <c r="R97" s="28">
        <f>COUNTIF(X92:X111,"천국")</f>
        <v>0</v>
      </c>
      <c r="S97" s="28" t="s">
        <v>4</v>
      </c>
      <c r="T97" s="28">
        <f>SUMIF(X92:X111,"천국",E92:E111)</f>
        <v>0</v>
      </c>
      <c r="U97" s="28">
        <f t="shared" si="19"/>
        <v>0</v>
      </c>
      <c r="V97" s="28" t="s">
        <v>4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12</v>
      </c>
      <c r="O98" s="28">
        <f>COUNTIF(C92:C111,"구")</f>
        <v>0</v>
      </c>
      <c r="P98" s="28" t="s">
        <v>4</v>
      </c>
      <c r="Q98" s="28">
        <f>SUMIF(C92:C111,"구",E92:E111)</f>
        <v>0</v>
      </c>
      <c r="R98" s="28">
        <f>COUNTIF(X92:X111,"구국")</f>
        <v>0</v>
      </c>
      <c r="S98" s="28" t="s">
        <v>4</v>
      </c>
      <c r="T98" s="28">
        <f>SUMIF(X92:X111,"구국",E92:E111)</f>
        <v>0</v>
      </c>
      <c r="U98" s="28">
        <f t="shared" si="19"/>
        <v>0</v>
      </c>
      <c r="V98" s="28" t="s">
        <v>4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13</v>
      </c>
      <c r="O99" s="28">
        <f>COUNTIF(C92:C111,"제")</f>
        <v>0</v>
      </c>
      <c r="P99" s="28" t="s">
        <v>4</v>
      </c>
      <c r="Q99" s="28">
        <f>SUMIF(C92:C111,"제",E92:E111)</f>
        <v>0</v>
      </c>
      <c r="R99" s="28">
        <f>COUNTIF(X92:X111,"제국")</f>
        <v>0</v>
      </c>
      <c r="S99" s="28" t="s">
        <v>4</v>
      </c>
      <c r="T99" s="28">
        <f>SUMIF(X92:X111,"제국",E92:E111)</f>
        <v>0</v>
      </c>
      <c r="U99" s="28">
        <f t="shared" si="19"/>
        <v>0</v>
      </c>
      <c r="V99" s="28" t="s">
        <v>4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14</v>
      </c>
      <c r="O100" s="28">
        <f>COUNTIF(C92:C111,"유")</f>
        <v>0</v>
      </c>
      <c r="P100" s="28" t="s">
        <v>4</v>
      </c>
      <c r="Q100" s="28">
        <f>SUMIF(C92:C111,"유",E92:E111)</f>
        <v>0</v>
      </c>
      <c r="R100" s="28">
        <f>COUNTIF(X92:X111,"유국")</f>
        <v>0</v>
      </c>
      <c r="S100" s="28" t="s">
        <v>4</v>
      </c>
      <c r="T100" s="28">
        <f>SUMIF(X92:X111,"유국",E92:E111)</f>
        <v>0</v>
      </c>
      <c r="U100" s="28">
        <f t="shared" si="19"/>
        <v>0</v>
      </c>
      <c r="V100" s="28" t="s">
        <v>4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15</v>
      </c>
      <c r="O101" s="28">
        <f>COUNTIF(C92:C111,"과")</f>
        <v>0</v>
      </c>
      <c r="P101" s="28" t="s">
        <v>4</v>
      </c>
      <c r="Q101" s="28">
        <f>SUMIF(C92:C111,"과",E92:E111)</f>
        <v>0</v>
      </c>
      <c r="R101" s="28">
        <f>COUNTIF(X92:X111,"과국")</f>
        <v>0</v>
      </c>
      <c r="S101" s="28" t="s">
        <v>4</v>
      </c>
      <c r="T101" s="28">
        <f>SUMIF(X92:X111,"과국",E92:E111)</f>
        <v>0</v>
      </c>
      <c r="U101" s="28">
        <f t="shared" si="19"/>
        <v>0</v>
      </c>
      <c r="V101" s="28" t="s">
        <v>4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16</v>
      </c>
      <c r="O102" s="28">
        <f>COUNTIF(C92:C111,"묘")</f>
        <v>0</v>
      </c>
      <c r="P102" s="28" t="s">
        <v>4</v>
      </c>
      <c r="Q102" s="28">
        <f>SUMIF(C92:C111,"묘",E92:E111)</f>
        <v>0</v>
      </c>
      <c r="R102" s="28">
        <f>COUNTIF(X92:X111,"묘국")</f>
        <v>0</v>
      </c>
      <c r="S102" s="28" t="s">
        <v>4</v>
      </c>
      <c r="T102" s="28">
        <f>SUMIF(X92:X111,"묘국",E92:E111)</f>
        <v>0</v>
      </c>
      <c r="U102" s="28">
        <f t="shared" si="19"/>
        <v>0</v>
      </c>
      <c r="V102" s="28" t="s">
        <v>4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17</v>
      </c>
      <c r="O103" s="28">
        <f>COUNTIF(C92:C111,"목")</f>
        <v>0</v>
      </c>
      <c r="P103" s="28" t="s">
        <v>4</v>
      </c>
      <c r="Q103" s="28">
        <f>SUMIF(C92:C111,"목",E92:E111)</f>
        <v>0</v>
      </c>
      <c r="R103" s="28">
        <f>COUNTIF(X92:X111,"목국")</f>
        <v>0</v>
      </c>
      <c r="S103" s="28" t="s">
        <v>4</v>
      </c>
      <c r="T103" s="28">
        <f>SUMIF(X92:X111,"목국",E92:E111)</f>
        <v>0</v>
      </c>
      <c r="U103" s="28">
        <f t="shared" si="19"/>
        <v>0</v>
      </c>
      <c r="V103" s="28" t="s">
        <v>4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18</v>
      </c>
      <c r="O104" s="28">
        <f>COUNTIF(C92:C111,"잡")</f>
        <v>0</v>
      </c>
      <c r="P104" s="28" t="s">
        <v>4</v>
      </c>
      <c r="Q104" s="28">
        <f>SUMIF(C92:C111,"잡",E92:E111)</f>
        <v>0</v>
      </c>
      <c r="R104" s="28">
        <f>COUNTIF(X92:X111,"잡국")</f>
        <v>0</v>
      </c>
      <c r="S104" s="28" t="s">
        <v>4</v>
      </c>
      <c r="T104" s="28">
        <f>SUMIF(X92:X111,"잡국",E92:E111)</f>
        <v>0</v>
      </c>
      <c r="U104" s="28">
        <f t="shared" si="19"/>
        <v>0</v>
      </c>
      <c r="V104" s="28" t="s">
        <v>4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22</v>
      </c>
      <c r="O105" s="28">
        <f>COUNTIF(C92:C111,"학")</f>
        <v>0</v>
      </c>
      <c r="P105" s="28" t="s">
        <v>4</v>
      </c>
      <c r="Q105" s="28">
        <f>SUMIF(C92:C111,"학",E92:E111)</f>
        <v>0</v>
      </c>
      <c r="R105" s="28">
        <f>COUNTIF(X92:X111,"학국")</f>
        <v>0</v>
      </c>
      <c r="S105" s="28" t="s">
        <v>4</v>
      </c>
      <c r="T105" s="28">
        <f>SUMIF(X92:X111,"학국",E92:E111)</f>
        <v>0</v>
      </c>
      <c r="U105" s="28">
        <f t="shared" si="19"/>
        <v>0</v>
      </c>
      <c r="V105" s="28" t="s">
        <v>4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19</v>
      </c>
      <c r="O106" s="28">
        <f>COUNTIF(C92:C111,"수")</f>
        <v>0</v>
      </c>
      <c r="P106" s="28" t="s">
        <v>4</v>
      </c>
      <c r="Q106" s="28">
        <f>SUMIF(C92:C111,"수",E92:E111)</f>
        <v>0</v>
      </c>
      <c r="R106" s="28">
        <f>COUNTIF(X92:X111,"수국")</f>
        <v>0</v>
      </c>
      <c r="S106" s="28" t="s">
        <v>4</v>
      </c>
      <c r="T106" s="28">
        <f>SUMIF(X92:X111,"수국",E92:E111)</f>
        <v>0</v>
      </c>
      <c r="U106" s="28">
        <f t="shared" si="19"/>
        <v>0</v>
      </c>
      <c r="V106" s="28" t="s">
        <v>4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20</v>
      </c>
      <c r="O107" s="28">
        <f>COUNTIF(C92:C111,"장")</f>
        <v>0</v>
      </c>
      <c r="P107" s="28" t="s">
        <v>4</v>
      </c>
      <c r="Q107" s="28">
        <f>SUMIF(C92:C111,"장",E92:E111)</f>
        <v>0</v>
      </c>
      <c r="R107" s="28">
        <f>COUNTIF(X92:X111,"장국")</f>
        <v>0</v>
      </c>
      <c r="S107" s="28" t="s">
        <v>4</v>
      </c>
      <c r="T107" s="28">
        <f>SUMIF(X92:X111,"장국",E92:E111)</f>
        <v>0</v>
      </c>
      <c r="U107" s="28">
        <f t="shared" si="19"/>
        <v>0</v>
      </c>
      <c r="V107" s="28" t="s">
        <v>4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23</v>
      </c>
      <c r="O111" s="28">
        <f>COUNTIF(C92:C111," ")</f>
        <v>0</v>
      </c>
      <c r="P111" s="28" t="s">
        <v>4</v>
      </c>
      <c r="Q111" s="28">
        <f>SUMIF(C92:C111," ",E92:E111)</f>
        <v>0</v>
      </c>
      <c r="R111" s="28"/>
      <c r="S111" s="28" t="s">
        <v>4</v>
      </c>
      <c r="T111" s="28"/>
      <c r="U111" s="28">
        <f>O111</f>
        <v>0</v>
      </c>
      <c r="V111" s="28" t="s">
        <v>4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38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2</v>
      </c>
      <c r="O112" s="28">
        <f>SUM(O92:O111)</f>
        <v>0</v>
      </c>
      <c r="P112" s="28" t="s">
        <v>4</v>
      </c>
      <c r="Q112" s="28">
        <f>SUM(Q92:Q111)</f>
        <v>0</v>
      </c>
      <c r="R112" s="28">
        <f>SUM(R92:R111)</f>
        <v>0</v>
      </c>
      <c r="S112" s="28" t="s">
        <v>4</v>
      </c>
      <c r="T112" s="28">
        <f>SUM(T92:T111)</f>
        <v>0</v>
      </c>
      <c r="U112" s="28">
        <f>SUM(U92:U111)</f>
        <v>0</v>
      </c>
      <c r="V112" s="28" t="s">
        <v>4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6</v>
      </c>
      <c r="O113" s="28">
        <f>COUNTIF(C113:C132,"전")</f>
        <v>0</v>
      </c>
      <c r="P113" s="28" t="s">
        <v>4</v>
      </c>
      <c r="Q113" s="28">
        <f>SUMIF(C113:C132,"전",E113:E132)</f>
        <v>0</v>
      </c>
      <c r="R113" s="28">
        <f>COUNTIF(X113:X132,"전국")</f>
        <v>0</v>
      </c>
      <c r="S113" s="28" t="s">
        <v>4</v>
      </c>
      <c r="T113" s="28">
        <f>SUMIF(X113:X132,"전국",E113:E132)</f>
        <v>0</v>
      </c>
      <c r="U113" s="28">
        <f t="shared" ref="U113:U128" si="24">O113-R113</f>
        <v>0</v>
      </c>
      <c r="V113" s="28" t="s">
        <v>4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7</v>
      </c>
      <c r="O114" s="28">
        <f>COUNTIF(C113:C132,"답")</f>
        <v>0</v>
      </c>
      <c r="P114" s="28" t="s">
        <v>4</v>
      </c>
      <c r="Q114" s="28">
        <f>SUMIF(C113:C132,"답",E113:E132)</f>
        <v>0</v>
      </c>
      <c r="R114" s="28">
        <f>COUNTIF(X113:X132,"답국")</f>
        <v>0</v>
      </c>
      <c r="S114" s="28" t="s">
        <v>4</v>
      </c>
      <c r="T114" s="28">
        <f>SUMIF(X113:X132,"답국",E113:E132)</f>
        <v>0</v>
      </c>
      <c r="U114" s="28">
        <f t="shared" si="24"/>
        <v>0</v>
      </c>
      <c r="V114" s="28" t="s">
        <v>4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8</v>
      </c>
      <c r="O115" s="28">
        <f>COUNTIF(C113:C132,"임")</f>
        <v>0</v>
      </c>
      <c r="P115" s="28" t="s">
        <v>4</v>
      </c>
      <c r="Q115" s="28">
        <f>SUMIF(C113:C132,"임",E113:E132)</f>
        <v>0</v>
      </c>
      <c r="R115" s="28">
        <f>COUNTIF(X113:X132,"임국")</f>
        <v>0</v>
      </c>
      <c r="S115" s="28" t="s">
        <v>4</v>
      </c>
      <c r="T115" s="28">
        <f>SUMIF(X113:X132,"임국",E113:E132)</f>
        <v>0</v>
      </c>
      <c r="U115" s="28">
        <f t="shared" si="24"/>
        <v>0</v>
      </c>
      <c r="V115" s="28" t="s">
        <v>4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9</v>
      </c>
      <c r="O116" s="28">
        <f>COUNTIF(C113:C132,"대")</f>
        <v>0</v>
      </c>
      <c r="P116" s="28" t="s">
        <v>4</v>
      </c>
      <c r="Q116" s="28">
        <f>SUMIF(C113:C132,"대",E113:E132)</f>
        <v>0</v>
      </c>
      <c r="R116" s="28">
        <f>COUNTIF(X113:X132,"대국")</f>
        <v>0</v>
      </c>
      <c r="S116" s="28" t="s">
        <v>4</v>
      </c>
      <c r="T116" s="28">
        <f>SUMIF(X113:X132,"대국",E113:E132)</f>
        <v>0</v>
      </c>
      <c r="U116" s="28">
        <f t="shared" si="24"/>
        <v>0</v>
      </c>
      <c r="V116" s="28" t="s">
        <v>4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10</v>
      </c>
      <c r="O117" s="28">
        <f>COUNTIF(C113:C132,"도")</f>
        <v>0</v>
      </c>
      <c r="P117" s="28" t="s">
        <v>4</v>
      </c>
      <c r="Q117" s="28">
        <f>SUMIF(C113:C132,"도",E113:E132)</f>
        <v>0</v>
      </c>
      <c r="R117" s="28">
        <f>COUNTIF(X113:X132,"도국")</f>
        <v>0</v>
      </c>
      <c r="S117" s="28" t="s">
        <v>4</v>
      </c>
      <c r="T117" s="28">
        <f>SUMIF(X113:X132,"도국",E113:E132)</f>
        <v>0</v>
      </c>
      <c r="U117" s="28">
        <f t="shared" si="24"/>
        <v>0</v>
      </c>
      <c r="V117" s="28" t="s">
        <v>4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11</v>
      </c>
      <c r="O118" s="28">
        <f>COUNTIF(C113:C132,"천")</f>
        <v>0</v>
      </c>
      <c r="P118" s="28" t="s">
        <v>4</v>
      </c>
      <c r="Q118" s="28">
        <f>SUMIF(C113:C132,"천",E113:E132)</f>
        <v>0</v>
      </c>
      <c r="R118" s="28">
        <f>COUNTIF(X113:X132,"천국")</f>
        <v>0</v>
      </c>
      <c r="S118" s="28" t="s">
        <v>4</v>
      </c>
      <c r="T118" s="28">
        <f>SUMIF(X113:X132,"천국",E113:E132)</f>
        <v>0</v>
      </c>
      <c r="U118" s="28">
        <f t="shared" si="24"/>
        <v>0</v>
      </c>
      <c r="V118" s="28" t="s">
        <v>4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12</v>
      </c>
      <c r="O119" s="28">
        <f>COUNTIF(C113:C132,"구")</f>
        <v>0</v>
      </c>
      <c r="P119" s="28" t="s">
        <v>4</v>
      </c>
      <c r="Q119" s="28">
        <f>SUMIF(C113:C132,"구",E113:E132)</f>
        <v>0</v>
      </c>
      <c r="R119" s="28">
        <f>COUNTIF(X113:X132,"구국")</f>
        <v>0</v>
      </c>
      <c r="S119" s="28" t="s">
        <v>4</v>
      </c>
      <c r="T119" s="28">
        <f>SUMIF(X113:X132,"구국",E113:E132)</f>
        <v>0</v>
      </c>
      <c r="U119" s="28">
        <f t="shared" si="24"/>
        <v>0</v>
      </c>
      <c r="V119" s="28" t="s">
        <v>4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13</v>
      </c>
      <c r="O120" s="28">
        <f>COUNTIF(C113:C132,"제")</f>
        <v>0</v>
      </c>
      <c r="P120" s="28" t="s">
        <v>4</v>
      </c>
      <c r="Q120" s="28">
        <f>SUMIF(C113:C132,"제",E113:E132)</f>
        <v>0</v>
      </c>
      <c r="R120" s="28">
        <f>COUNTIF(X113:X132,"제국")</f>
        <v>0</v>
      </c>
      <c r="S120" s="28" t="s">
        <v>4</v>
      </c>
      <c r="T120" s="28">
        <f>SUMIF(X113:X132,"제국",E113:E132)</f>
        <v>0</v>
      </c>
      <c r="U120" s="28">
        <f t="shared" si="24"/>
        <v>0</v>
      </c>
      <c r="V120" s="28" t="s">
        <v>4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14</v>
      </c>
      <c r="O121" s="28">
        <f>COUNTIF(C113:C132,"유")</f>
        <v>0</v>
      </c>
      <c r="P121" s="28" t="s">
        <v>4</v>
      </c>
      <c r="Q121" s="28">
        <f>SUMIF(C113:C132,"유",E113:E132)</f>
        <v>0</v>
      </c>
      <c r="R121" s="28">
        <f>COUNTIF(X113:X132,"유국")</f>
        <v>0</v>
      </c>
      <c r="S121" s="28" t="s">
        <v>4</v>
      </c>
      <c r="T121" s="28">
        <f>SUMIF(X113:X132,"유국",E113:E132)</f>
        <v>0</v>
      </c>
      <c r="U121" s="28">
        <f t="shared" si="24"/>
        <v>0</v>
      </c>
      <c r="V121" s="28" t="s">
        <v>4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15</v>
      </c>
      <c r="O122" s="28">
        <f>COUNTIF(C113:C132,"과")</f>
        <v>0</v>
      </c>
      <c r="P122" s="28" t="s">
        <v>4</v>
      </c>
      <c r="Q122" s="28">
        <f>SUMIF(C113:C132,"과",E113:E132)</f>
        <v>0</v>
      </c>
      <c r="R122" s="28">
        <f>COUNTIF(X113:X132,"과국")</f>
        <v>0</v>
      </c>
      <c r="S122" s="28" t="s">
        <v>4</v>
      </c>
      <c r="T122" s="28">
        <f>SUMIF(X113:X132,"과국",E113:E132)</f>
        <v>0</v>
      </c>
      <c r="U122" s="28">
        <f t="shared" si="24"/>
        <v>0</v>
      </c>
      <c r="V122" s="28" t="s">
        <v>4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16</v>
      </c>
      <c r="O123" s="28">
        <f>COUNTIF(C113:C132,"묘")</f>
        <v>0</v>
      </c>
      <c r="P123" s="28" t="s">
        <v>4</v>
      </c>
      <c r="Q123" s="28">
        <f>SUMIF(C113:C132,"묘",E113:E132)</f>
        <v>0</v>
      </c>
      <c r="R123" s="28">
        <f>COUNTIF(X113:X132,"묘국")</f>
        <v>0</v>
      </c>
      <c r="S123" s="28" t="s">
        <v>4</v>
      </c>
      <c r="T123" s="28">
        <f>SUMIF(X113:X132,"묘국",E113:E132)</f>
        <v>0</v>
      </c>
      <c r="U123" s="28">
        <f t="shared" si="24"/>
        <v>0</v>
      </c>
      <c r="V123" s="28" t="s">
        <v>4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17</v>
      </c>
      <c r="O124" s="28">
        <f>COUNTIF(C113:C132,"목")</f>
        <v>0</v>
      </c>
      <c r="P124" s="28" t="s">
        <v>4</v>
      </c>
      <c r="Q124" s="28">
        <f>SUMIF(C113:C132,"목",E113:E132)</f>
        <v>0</v>
      </c>
      <c r="R124" s="28">
        <f>COUNTIF(X113:X132,"목국")</f>
        <v>0</v>
      </c>
      <c r="S124" s="28" t="s">
        <v>4</v>
      </c>
      <c r="T124" s="28">
        <f>SUMIF(X113:X132,"목국",E113:E132)</f>
        <v>0</v>
      </c>
      <c r="U124" s="28">
        <f t="shared" si="24"/>
        <v>0</v>
      </c>
      <c r="V124" s="28" t="s">
        <v>4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18</v>
      </c>
      <c r="O125" s="28">
        <f>COUNTIF(C113:C132,"잡")</f>
        <v>0</v>
      </c>
      <c r="P125" s="28" t="s">
        <v>4</v>
      </c>
      <c r="Q125" s="28">
        <f>SUMIF(C113:C132,"잡",E113:E132)</f>
        <v>0</v>
      </c>
      <c r="R125" s="28">
        <f>COUNTIF(X113:X132,"잡국")</f>
        <v>0</v>
      </c>
      <c r="S125" s="28" t="s">
        <v>4</v>
      </c>
      <c r="T125" s="28">
        <f>SUMIF(X113:X132,"잡국",E113:E132)</f>
        <v>0</v>
      </c>
      <c r="U125" s="28">
        <f t="shared" si="24"/>
        <v>0</v>
      </c>
      <c r="V125" s="28" t="s">
        <v>4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22</v>
      </c>
      <c r="O126" s="28">
        <f>COUNTIF(C113:C132,"학")</f>
        <v>0</v>
      </c>
      <c r="P126" s="28" t="s">
        <v>4</v>
      </c>
      <c r="Q126" s="28">
        <f>SUMIF(C113:C132,"학",E113:E132)</f>
        <v>0</v>
      </c>
      <c r="R126" s="28">
        <f>COUNTIF(X113:X132,"학국")</f>
        <v>0</v>
      </c>
      <c r="S126" s="28" t="s">
        <v>4</v>
      </c>
      <c r="T126" s="28">
        <f>SUMIF(X113:X132,"학국",E113:E132)</f>
        <v>0</v>
      </c>
      <c r="U126" s="28">
        <f t="shared" si="24"/>
        <v>0</v>
      </c>
      <c r="V126" s="28" t="s">
        <v>4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19</v>
      </c>
      <c r="O127" s="28">
        <f>COUNTIF(C113:C132,"수")</f>
        <v>0</v>
      </c>
      <c r="P127" s="28" t="s">
        <v>4</v>
      </c>
      <c r="Q127" s="28">
        <f>SUMIF(C113:C132,"수",E113:E132)</f>
        <v>0</v>
      </c>
      <c r="R127" s="28">
        <f>COUNTIF(X113:X132,"수국")</f>
        <v>0</v>
      </c>
      <c r="S127" s="28" t="s">
        <v>4</v>
      </c>
      <c r="T127" s="28">
        <f>SUMIF(X113:X132,"수국",E113:E132)</f>
        <v>0</v>
      </c>
      <c r="U127" s="28">
        <f t="shared" si="24"/>
        <v>0</v>
      </c>
      <c r="V127" s="28" t="s">
        <v>4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20</v>
      </c>
      <c r="O128" s="28">
        <f>COUNTIF(C113:C132,"장")</f>
        <v>0</v>
      </c>
      <c r="P128" s="28" t="s">
        <v>4</v>
      </c>
      <c r="Q128" s="28">
        <f>SUMIF(C113:C132,"장",E113:E132)</f>
        <v>0</v>
      </c>
      <c r="R128" s="28">
        <f>COUNTIF(X113:X132,"장국")</f>
        <v>0</v>
      </c>
      <c r="S128" s="28" t="s">
        <v>4</v>
      </c>
      <c r="T128" s="28">
        <f>SUMIF(X113:X132,"장국",E113:E132)</f>
        <v>0</v>
      </c>
      <c r="U128" s="28">
        <f t="shared" si="24"/>
        <v>0</v>
      </c>
      <c r="V128" s="28" t="s">
        <v>4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23</v>
      </c>
      <c r="O132" s="28">
        <f>COUNTIF(C113:C132," ")</f>
        <v>0</v>
      </c>
      <c r="P132" s="28" t="s">
        <v>4</v>
      </c>
      <c r="Q132" s="28">
        <f>SUMIF(C113:C132," ",E113:E132)</f>
        <v>0</v>
      </c>
      <c r="R132" s="28"/>
      <c r="S132" s="28" t="s">
        <v>4</v>
      </c>
      <c r="T132" s="28"/>
      <c r="U132" s="28">
        <f>O132</f>
        <v>0</v>
      </c>
      <c r="V132" s="28" t="s">
        <v>4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38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2</v>
      </c>
      <c r="O133" s="28">
        <f>SUM(O113:O132)</f>
        <v>0</v>
      </c>
      <c r="P133" s="28" t="s">
        <v>4</v>
      </c>
      <c r="Q133" s="28">
        <f>SUM(Q113:Q132)</f>
        <v>0</v>
      </c>
      <c r="R133" s="28">
        <f>SUM(R113:R132)</f>
        <v>0</v>
      </c>
      <c r="S133" s="28" t="s">
        <v>4</v>
      </c>
      <c r="T133" s="28">
        <f>SUM(T113:T132)</f>
        <v>0</v>
      </c>
      <c r="U133" s="28">
        <f>SUM(U113:U132)</f>
        <v>0</v>
      </c>
      <c r="V133" s="28" t="s">
        <v>4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6</v>
      </c>
      <c r="O134" s="28">
        <f>COUNTIF(C134:C153,"전")</f>
        <v>0</v>
      </c>
      <c r="P134" s="28" t="s">
        <v>4</v>
      </c>
      <c r="Q134" s="28">
        <f>SUMIF(C134:C153,"전",E134:E153)</f>
        <v>0</v>
      </c>
      <c r="R134" s="28">
        <f>COUNTIF(X134:X153,"전국")</f>
        <v>0</v>
      </c>
      <c r="S134" s="28" t="s">
        <v>4</v>
      </c>
      <c r="T134" s="28">
        <f>SUMIF(X134:X153,"전국",E134:E153)</f>
        <v>0</v>
      </c>
      <c r="U134" s="28">
        <f t="shared" ref="U134:U149" si="29">O134-R134</f>
        <v>0</v>
      </c>
      <c r="V134" s="28" t="s">
        <v>4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7</v>
      </c>
      <c r="O135" s="28">
        <f>COUNTIF(C134:C153,"답")</f>
        <v>0</v>
      </c>
      <c r="P135" s="28" t="s">
        <v>4</v>
      </c>
      <c r="Q135" s="28">
        <f>SUMIF(C134:C153,"답",E134:E153)</f>
        <v>0</v>
      </c>
      <c r="R135" s="28">
        <f>COUNTIF(X134:X153,"답국")</f>
        <v>0</v>
      </c>
      <c r="S135" s="28" t="s">
        <v>4</v>
      </c>
      <c r="T135" s="28">
        <f>SUMIF(X134:X153,"답국",E134:E153)</f>
        <v>0</v>
      </c>
      <c r="U135" s="28">
        <f t="shared" si="29"/>
        <v>0</v>
      </c>
      <c r="V135" s="28" t="s">
        <v>4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8</v>
      </c>
      <c r="O136" s="28">
        <f>COUNTIF(C134:C153,"임")</f>
        <v>0</v>
      </c>
      <c r="P136" s="28" t="s">
        <v>4</v>
      </c>
      <c r="Q136" s="28">
        <f>SUMIF(C134:C153,"임",E134:E153)</f>
        <v>0</v>
      </c>
      <c r="R136" s="28">
        <f>COUNTIF(X134:X153,"임국")</f>
        <v>0</v>
      </c>
      <c r="S136" s="28" t="s">
        <v>4</v>
      </c>
      <c r="T136" s="28">
        <f>SUMIF(X134:X153,"임국",E134:E153)</f>
        <v>0</v>
      </c>
      <c r="U136" s="28">
        <f t="shared" si="29"/>
        <v>0</v>
      </c>
      <c r="V136" s="28" t="s">
        <v>4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9</v>
      </c>
      <c r="O137" s="28">
        <f>COUNTIF(C134:C153,"대")</f>
        <v>0</v>
      </c>
      <c r="P137" s="28" t="s">
        <v>4</v>
      </c>
      <c r="Q137" s="28">
        <f>SUMIF(C134:C153,"대",E134:E153)</f>
        <v>0</v>
      </c>
      <c r="R137" s="28">
        <f>COUNTIF(X134:X153,"대국")</f>
        <v>0</v>
      </c>
      <c r="S137" s="28" t="s">
        <v>4</v>
      </c>
      <c r="T137" s="28">
        <f>SUMIF(X134:X153,"대국",E134:E153)</f>
        <v>0</v>
      </c>
      <c r="U137" s="28">
        <f t="shared" si="29"/>
        <v>0</v>
      </c>
      <c r="V137" s="28" t="s">
        <v>4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10</v>
      </c>
      <c r="O138" s="28">
        <f>COUNTIF(C134:C153,"도")</f>
        <v>0</v>
      </c>
      <c r="P138" s="28" t="s">
        <v>4</v>
      </c>
      <c r="Q138" s="28">
        <f>SUMIF(C134:C153,"도",E134:E153)</f>
        <v>0</v>
      </c>
      <c r="R138" s="28">
        <f>COUNTIF(X134:X153,"도국")</f>
        <v>0</v>
      </c>
      <c r="S138" s="28" t="s">
        <v>4</v>
      </c>
      <c r="T138" s="28">
        <f>SUMIF(X134:X153,"도국",E134:E153)</f>
        <v>0</v>
      </c>
      <c r="U138" s="28">
        <f t="shared" si="29"/>
        <v>0</v>
      </c>
      <c r="V138" s="28" t="s">
        <v>4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11</v>
      </c>
      <c r="O139" s="28">
        <f>COUNTIF(C134:C153,"천")</f>
        <v>0</v>
      </c>
      <c r="P139" s="28" t="s">
        <v>4</v>
      </c>
      <c r="Q139" s="28">
        <f>SUMIF(C134:C153,"천",E134:E153)</f>
        <v>0</v>
      </c>
      <c r="R139" s="28">
        <f>COUNTIF(X134:X153,"천국")</f>
        <v>0</v>
      </c>
      <c r="S139" s="28" t="s">
        <v>4</v>
      </c>
      <c r="T139" s="28">
        <f>SUMIF(X134:X153,"천국",E134:E153)</f>
        <v>0</v>
      </c>
      <c r="U139" s="28">
        <f t="shared" si="29"/>
        <v>0</v>
      </c>
      <c r="V139" s="28" t="s">
        <v>4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12</v>
      </c>
      <c r="O140" s="28">
        <f>COUNTIF(C134:C153,"구")</f>
        <v>0</v>
      </c>
      <c r="P140" s="28" t="s">
        <v>4</v>
      </c>
      <c r="Q140" s="28">
        <f>SUMIF(C134:C153,"구",E134:E153)</f>
        <v>0</v>
      </c>
      <c r="R140" s="28">
        <f>COUNTIF(X134:X153,"구국")</f>
        <v>0</v>
      </c>
      <c r="S140" s="28" t="s">
        <v>4</v>
      </c>
      <c r="T140" s="28">
        <f>SUMIF(X134:X153,"구국",E134:E153)</f>
        <v>0</v>
      </c>
      <c r="U140" s="28">
        <f t="shared" si="29"/>
        <v>0</v>
      </c>
      <c r="V140" s="28" t="s">
        <v>4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13</v>
      </c>
      <c r="O141" s="28">
        <f>COUNTIF(C134:C153,"제")</f>
        <v>0</v>
      </c>
      <c r="P141" s="28" t="s">
        <v>4</v>
      </c>
      <c r="Q141" s="28">
        <f>SUMIF(C134:C153,"제",E134:E153)</f>
        <v>0</v>
      </c>
      <c r="R141" s="28">
        <f>COUNTIF(X134:X153,"제국")</f>
        <v>0</v>
      </c>
      <c r="S141" s="28" t="s">
        <v>4</v>
      </c>
      <c r="T141" s="28">
        <f>SUMIF(X134:X153,"제국",E134:E153)</f>
        <v>0</v>
      </c>
      <c r="U141" s="28">
        <f t="shared" si="29"/>
        <v>0</v>
      </c>
      <c r="V141" s="28" t="s">
        <v>4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14</v>
      </c>
      <c r="O142" s="28">
        <f>COUNTIF(C134:C153,"유")</f>
        <v>0</v>
      </c>
      <c r="P142" s="28" t="s">
        <v>4</v>
      </c>
      <c r="Q142" s="28">
        <f>SUMIF(C134:C153,"유",E134:E153)</f>
        <v>0</v>
      </c>
      <c r="R142" s="28">
        <f>COUNTIF(X134:X153,"유국")</f>
        <v>0</v>
      </c>
      <c r="S142" s="28" t="s">
        <v>4</v>
      </c>
      <c r="T142" s="28">
        <f>SUMIF(X134:X153,"유국",E134:E153)</f>
        <v>0</v>
      </c>
      <c r="U142" s="28">
        <f t="shared" si="29"/>
        <v>0</v>
      </c>
      <c r="V142" s="28" t="s">
        <v>4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15</v>
      </c>
      <c r="O143" s="28">
        <f>COUNTIF(C134:C153,"과")</f>
        <v>0</v>
      </c>
      <c r="P143" s="28" t="s">
        <v>4</v>
      </c>
      <c r="Q143" s="28">
        <f>SUMIF(C134:C153,"과",E134:E153)</f>
        <v>0</v>
      </c>
      <c r="R143" s="28">
        <f>COUNTIF(X134:X153,"과국")</f>
        <v>0</v>
      </c>
      <c r="S143" s="28" t="s">
        <v>4</v>
      </c>
      <c r="T143" s="28">
        <f>SUMIF(X134:X153,"과국",E134:E153)</f>
        <v>0</v>
      </c>
      <c r="U143" s="28">
        <f t="shared" si="29"/>
        <v>0</v>
      </c>
      <c r="V143" s="28" t="s">
        <v>4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16</v>
      </c>
      <c r="O144" s="28">
        <f>COUNTIF(C134:C153,"묘")</f>
        <v>0</v>
      </c>
      <c r="P144" s="28" t="s">
        <v>4</v>
      </c>
      <c r="Q144" s="28">
        <f>SUMIF(C134:C153,"묘",E134:E153)</f>
        <v>0</v>
      </c>
      <c r="R144" s="28">
        <f>COUNTIF(X134:X153,"묘국")</f>
        <v>0</v>
      </c>
      <c r="S144" s="28" t="s">
        <v>4</v>
      </c>
      <c r="T144" s="28">
        <f>SUMIF(X134:X153,"묘국",E134:E153)</f>
        <v>0</v>
      </c>
      <c r="U144" s="28">
        <f t="shared" si="29"/>
        <v>0</v>
      </c>
      <c r="V144" s="28" t="s">
        <v>4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17</v>
      </c>
      <c r="O145" s="28">
        <f>COUNTIF(C134:C153,"목")</f>
        <v>0</v>
      </c>
      <c r="P145" s="28" t="s">
        <v>4</v>
      </c>
      <c r="Q145" s="28">
        <f>SUMIF(C134:C153,"목",E134:E153)</f>
        <v>0</v>
      </c>
      <c r="R145" s="28">
        <f>COUNTIF(X134:X153,"목국")</f>
        <v>0</v>
      </c>
      <c r="S145" s="28" t="s">
        <v>4</v>
      </c>
      <c r="T145" s="28">
        <f>SUMIF(X134:X153,"목국",E134:E153)</f>
        <v>0</v>
      </c>
      <c r="U145" s="28">
        <f t="shared" si="29"/>
        <v>0</v>
      </c>
      <c r="V145" s="28" t="s">
        <v>4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18</v>
      </c>
      <c r="O146" s="28">
        <f>COUNTIF(C134:C153,"잡")</f>
        <v>0</v>
      </c>
      <c r="P146" s="28" t="s">
        <v>4</v>
      </c>
      <c r="Q146" s="28">
        <f>SUMIF(C134:C153,"잡",E134:E153)</f>
        <v>0</v>
      </c>
      <c r="R146" s="28">
        <f>COUNTIF(X134:X153,"잡국")</f>
        <v>0</v>
      </c>
      <c r="S146" s="28" t="s">
        <v>4</v>
      </c>
      <c r="T146" s="28">
        <f>SUMIF(X134:X153,"잡국",E134:E153)</f>
        <v>0</v>
      </c>
      <c r="U146" s="28">
        <f t="shared" si="29"/>
        <v>0</v>
      </c>
      <c r="V146" s="28" t="s">
        <v>4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22</v>
      </c>
      <c r="O147" s="28">
        <f>COUNTIF(C134:C153,"학")</f>
        <v>0</v>
      </c>
      <c r="P147" s="28" t="s">
        <v>4</v>
      </c>
      <c r="Q147" s="28">
        <f>SUMIF(C134:C153,"학",E134:E153)</f>
        <v>0</v>
      </c>
      <c r="R147" s="28">
        <f>COUNTIF(X134:X153,"학국")</f>
        <v>0</v>
      </c>
      <c r="S147" s="28" t="s">
        <v>4</v>
      </c>
      <c r="T147" s="28">
        <f>SUMIF(X134:X153,"학국",E134:E153)</f>
        <v>0</v>
      </c>
      <c r="U147" s="28">
        <f t="shared" si="29"/>
        <v>0</v>
      </c>
      <c r="V147" s="28" t="s">
        <v>4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19</v>
      </c>
      <c r="O148" s="28">
        <f>COUNTIF(C134:C153,"수")</f>
        <v>0</v>
      </c>
      <c r="P148" s="28" t="s">
        <v>4</v>
      </c>
      <c r="Q148" s="28">
        <f>SUMIF(C134:C153,"수",E134:E153)</f>
        <v>0</v>
      </c>
      <c r="R148" s="28">
        <f>COUNTIF(X134:X153,"수국")</f>
        <v>0</v>
      </c>
      <c r="S148" s="28" t="s">
        <v>4</v>
      </c>
      <c r="T148" s="28">
        <f>SUMIF(X134:X153,"수국",E134:E153)</f>
        <v>0</v>
      </c>
      <c r="U148" s="28">
        <f t="shared" si="29"/>
        <v>0</v>
      </c>
      <c r="V148" s="28" t="s">
        <v>4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20</v>
      </c>
      <c r="O149" s="28">
        <f>COUNTIF(C134:C153,"장")</f>
        <v>0</v>
      </c>
      <c r="P149" s="28" t="s">
        <v>4</v>
      </c>
      <c r="Q149" s="28">
        <f>SUMIF(C134:C153,"장",E134:E153)</f>
        <v>0</v>
      </c>
      <c r="R149" s="28">
        <f>COUNTIF(X134:X153,"장국")</f>
        <v>0</v>
      </c>
      <c r="S149" s="28" t="s">
        <v>4</v>
      </c>
      <c r="T149" s="28">
        <f>SUMIF(X134:X153,"장국",E134:E153)</f>
        <v>0</v>
      </c>
      <c r="U149" s="28">
        <f t="shared" si="29"/>
        <v>0</v>
      </c>
      <c r="V149" s="28" t="s">
        <v>4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23</v>
      </c>
      <c r="O153" s="28">
        <f>COUNTIF(C134:C153," ")</f>
        <v>0</v>
      </c>
      <c r="P153" s="28" t="s">
        <v>4</v>
      </c>
      <c r="Q153" s="28">
        <f>SUMIF(C134:C153," ",E134:E153)</f>
        <v>0</v>
      </c>
      <c r="R153" s="28"/>
      <c r="S153" s="28" t="s">
        <v>4</v>
      </c>
      <c r="T153" s="28"/>
      <c r="U153" s="28">
        <f>O153</f>
        <v>0</v>
      </c>
      <c r="V153" s="28" t="s">
        <v>4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38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2</v>
      </c>
      <c r="O154" s="28">
        <f>SUM(O134:O153)</f>
        <v>0</v>
      </c>
      <c r="P154" s="28" t="s">
        <v>4</v>
      </c>
      <c r="Q154" s="28">
        <f>SUM(Q134:Q153)</f>
        <v>0</v>
      </c>
      <c r="R154" s="28">
        <f>SUM(R134:R153)</f>
        <v>0</v>
      </c>
      <c r="S154" s="28" t="s">
        <v>4</v>
      </c>
      <c r="T154" s="28">
        <f>SUM(T134:T153)</f>
        <v>0</v>
      </c>
      <c r="U154" s="28">
        <f>SUM(U134:U153)</f>
        <v>0</v>
      </c>
      <c r="V154" s="28" t="s">
        <v>4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6</v>
      </c>
      <c r="O155" s="28">
        <f>COUNTIF(C155:C174,"전")</f>
        <v>0</v>
      </c>
      <c r="P155" s="28" t="s">
        <v>4</v>
      </c>
      <c r="Q155" s="28">
        <f>SUMIF(C155:C174,"전",E155:E174)</f>
        <v>0</v>
      </c>
      <c r="R155" s="28">
        <f>COUNTIF(X155:X174,"전국")</f>
        <v>0</v>
      </c>
      <c r="S155" s="28" t="s">
        <v>4</v>
      </c>
      <c r="T155" s="28">
        <f>SUMIF(X155:X174,"전국",E155:E174)</f>
        <v>0</v>
      </c>
      <c r="U155" s="28">
        <f t="shared" ref="U155:U170" si="35">O155-R155</f>
        <v>0</v>
      </c>
      <c r="V155" s="28" t="s">
        <v>4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7</v>
      </c>
      <c r="O156" s="28">
        <f>COUNTIF(C155:C174,"답")</f>
        <v>0</v>
      </c>
      <c r="P156" s="28" t="s">
        <v>4</v>
      </c>
      <c r="Q156" s="28">
        <f>SUMIF(C155:C174,"답",E155:E174)</f>
        <v>0</v>
      </c>
      <c r="R156" s="28">
        <f>COUNTIF(X155:X174,"답국")</f>
        <v>0</v>
      </c>
      <c r="S156" s="28" t="s">
        <v>4</v>
      </c>
      <c r="T156" s="28">
        <f>SUMIF(X155:X174,"답국",E155:E174)</f>
        <v>0</v>
      </c>
      <c r="U156" s="28">
        <f t="shared" si="35"/>
        <v>0</v>
      </c>
      <c r="V156" s="28" t="s">
        <v>4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8</v>
      </c>
      <c r="O157" s="28">
        <f>COUNTIF(C155:C174,"임")</f>
        <v>0</v>
      </c>
      <c r="P157" s="28" t="s">
        <v>4</v>
      </c>
      <c r="Q157" s="28">
        <f>SUMIF(C155:C174,"임",E155:E174)</f>
        <v>0</v>
      </c>
      <c r="R157" s="28">
        <f>COUNTIF(X155:X174,"임국")</f>
        <v>0</v>
      </c>
      <c r="S157" s="28" t="s">
        <v>4</v>
      </c>
      <c r="T157" s="28">
        <f>SUMIF(X155:X174,"임국",E155:E174)</f>
        <v>0</v>
      </c>
      <c r="U157" s="28">
        <f t="shared" si="35"/>
        <v>0</v>
      </c>
      <c r="V157" s="28" t="s">
        <v>4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9</v>
      </c>
      <c r="O158" s="28">
        <f>COUNTIF(C155:C174,"대")</f>
        <v>0</v>
      </c>
      <c r="P158" s="28" t="s">
        <v>4</v>
      </c>
      <c r="Q158" s="28">
        <f>SUMIF(C155:C174,"대",E155:E174)</f>
        <v>0</v>
      </c>
      <c r="R158" s="28">
        <f>COUNTIF(X155:X174,"대국")</f>
        <v>0</v>
      </c>
      <c r="S158" s="28" t="s">
        <v>4</v>
      </c>
      <c r="T158" s="28">
        <f>SUMIF(X155:X174,"대국",E155:E174)</f>
        <v>0</v>
      </c>
      <c r="U158" s="28">
        <f t="shared" si="35"/>
        <v>0</v>
      </c>
      <c r="V158" s="28" t="s">
        <v>4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10</v>
      </c>
      <c r="O159" s="28">
        <f>COUNTIF(C155:C174,"도")</f>
        <v>0</v>
      </c>
      <c r="P159" s="28" t="s">
        <v>4</v>
      </c>
      <c r="Q159" s="28">
        <f>SUMIF(C155:C174,"도",E155:E174)</f>
        <v>0</v>
      </c>
      <c r="R159" s="28">
        <f>COUNTIF(X155:X174,"도국")</f>
        <v>0</v>
      </c>
      <c r="S159" s="28" t="s">
        <v>4</v>
      </c>
      <c r="T159" s="28">
        <f>SUMIF(X155:X174,"도국",E155:E174)</f>
        <v>0</v>
      </c>
      <c r="U159" s="28">
        <f t="shared" si="35"/>
        <v>0</v>
      </c>
      <c r="V159" s="28" t="s">
        <v>4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11</v>
      </c>
      <c r="O160" s="28">
        <f>COUNTIF(C155:C174,"천")</f>
        <v>0</v>
      </c>
      <c r="P160" s="28" t="s">
        <v>4</v>
      </c>
      <c r="Q160" s="28">
        <f>SUMIF(C155:C174,"천",E155:E174)</f>
        <v>0</v>
      </c>
      <c r="R160" s="28">
        <f>COUNTIF(X155:X174,"천국")</f>
        <v>0</v>
      </c>
      <c r="S160" s="28" t="s">
        <v>4</v>
      </c>
      <c r="T160" s="28">
        <f>SUMIF(X155:X174,"천국",E155:E174)</f>
        <v>0</v>
      </c>
      <c r="U160" s="28">
        <f t="shared" si="35"/>
        <v>0</v>
      </c>
      <c r="V160" s="28" t="s">
        <v>4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12</v>
      </c>
      <c r="O161" s="28">
        <f>COUNTIF(C155:C174,"구")</f>
        <v>0</v>
      </c>
      <c r="P161" s="28" t="s">
        <v>4</v>
      </c>
      <c r="Q161" s="28">
        <f>SUMIF(C155:C174,"구",E155:E174)</f>
        <v>0</v>
      </c>
      <c r="R161" s="28">
        <f>COUNTIF(X155:X174,"구국")</f>
        <v>0</v>
      </c>
      <c r="S161" s="28" t="s">
        <v>4</v>
      </c>
      <c r="T161" s="28">
        <f>SUMIF(X155:X174,"구국",E155:E174)</f>
        <v>0</v>
      </c>
      <c r="U161" s="28">
        <f t="shared" si="35"/>
        <v>0</v>
      </c>
      <c r="V161" s="28" t="s">
        <v>4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13</v>
      </c>
      <c r="O162" s="28">
        <f>COUNTIF(C155:C174,"제")</f>
        <v>0</v>
      </c>
      <c r="P162" s="28" t="s">
        <v>4</v>
      </c>
      <c r="Q162" s="28">
        <f>SUMIF(C155:C174,"제",E155:E174)</f>
        <v>0</v>
      </c>
      <c r="R162" s="28">
        <f>COUNTIF(X155:X174,"제국")</f>
        <v>0</v>
      </c>
      <c r="S162" s="28" t="s">
        <v>4</v>
      </c>
      <c r="T162" s="28">
        <f>SUMIF(X155:X174,"제국",E155:E174)</f>
        <v>0</v>
      </c>
      <c r="U162" s="28">
        <f t="shared" si="35"/>
        <v>0</v>
      </c>
      <c r="V162" s="28" t="s">
        <v>4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14</v>
      </c>
      <c r="O163" s="28">
        <f>COUNTIF(C155:C174,"유")</f>
        <v>0</v>
      </c>
      <c r="P163" s="28" t="s">
        <v>4</v>
      </c>
      <c r="Q163" s="28">
        <f>SUMIF(C155:C174,"유",E155:E174)</f>
        <v>0</v>
      </c>
      <c r="R163" s="28">
        <f>COUNTIF(X155:X174,"유국")</f>
        <v>0</v>
      </c>
      <c r="S163" s="28" t="s">
        <v>4</v>
      </c>
      <c r="T163" s="28">
        <f>SUMIF(X155:X174,"유국",E155:E174)</f>
        <v>0</v>
      </c>
      <c r="U163" s="28">
        <f t="shared" si="35"/>
        <v>0</v>
      </c>
      <c r="V163" s="28" t="s">
        <v>4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15</v>
      </c>
      <c r="O164" s="28">
        <f>COUNTIF(C155:C174,"과")</f>
        <v>0</v>
      </c>
      <c r="P164" s="28" t="s">
        <v>4</v>
      </c>
      <c r="Q164" s="28">
        <f>SUMIF(C155:C174,"과",E155:E174)</f>
        <v>0</v>
      </c>
      <c r="R164" s="28">
        <f>COUNTIF(X155:X174,"과국")</f>
        <v>0</v>
      </c>
      <c r="S164" s="28" t="s">
        <v>4</v>
      </c>
      <c r="T164" s="28">
        <f>SUMIF(X155:X174,"과국",E155:E174)</f>
        <v>0</v>
      </c>
      <c r="U164" s="28">
        <f t="shared" si="35"/>
        <v>0</v>
      </c>
      <c r="V164" s="28" t="s">
        <v>4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16</v>
      </c>
      <c r="O165" s="28">
        <f>COUNTIF(C155:C174,"묘")</f>
        <v>0</v>
      </c>
      <c r="P165" s="28" t="s">
        <v>4</v>
      </c>
      <c r="Q165" s="28">
        <f>SUMIF(C155:C174,"묘",E155:E174)</f>
        <v>0</v>
      </c>
      <c r="R165" s="28">
        <f>COUNTIF(X155:X174,"묘국")</f>
        <v>0</v>
      </c>
      <c r="S165" s="28" t="s">
        <v>4</v>
      </c>
      <c r="T165" s="28">
        <f>SUMIF(X155:X174,"묘국",E155:E174)</f>
        <v>0</v>
      </c>
      <c r="U165" s="28">
        <f t="shared" si="35"/>
        <v>0</v>
      </c>
      <c r="V165" s="28" t="s">
        <v>4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17</v>
      </c>
      <c r="O166" s="28">
        <f>COUNTIF(C155:C174,"목")</f>
        <v>0</v>
      </c>
      <c r="P166" s="28" t="s">
        <v>4</v>
      </c>
      <c r="Q166" s="28">
        <f>SUMIF(C155:C174,"목",E155:E174)</f>
        <v>0</v>
      </c>
      <c r="R166" s="28">
        <f>COUNTIF(X155:X174,"목국")</f>
        <v>0</v>
      </c>
      <c r="S166" s="28" t="s">
        <v>4</v>
      </c>
      <c r="T166" s="28">
        <f>SUMIF(X155:X174,"목국",E155:E174)</f>
        <v>0</v>
      </c>
      <c r="U166" s="28">
        <f t="shared" si="35"/>
        <v>0</v>
      </c>
      <c r="V166" s="28" t="s">
        <v>4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18</v>
      </c>
      <c r="O167" s="28">
        <f>COUNTIF(C155:C174,"잡")</f>
        <v>0</v>
      </c>
      <c r="P167" s="28" t="s">
        <v>4</v>
      </c>
      <c r="Q167" s="28">
        <f>SUMIF(C155:C174,"잡",E155:E174)</f>
        <v>0</v>
      </c>
      <c r="R167" s="28">
        <f>COUNTIF(X155:X174,"잡국")</f>
        <v>0</v>
      </c>
      <c r="S167" s="28" t="s">
        <v>4</v>
      </c>
      <c r="T167" s="28">
        <f>SUMIF(X155:X174,"잡국",E155:E174)</f>
        <v>0</v>
      </c>
      <c r="U167" s="28">
        <f t="shared" si="35"/>
        <v>0</v>
      </c>
      <c r="V167" s="28" t="s">
        <v>4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22</v>
      </c>
      <c r="O168" s="28">
        <f>COUNTIF(C155:C174,"학")</f>
        <v>0</v>
      </c>
      <c r="P168" s="28" t="s">
        <v>4</v>
      </c>
      <c r="Q168" s="28">
        <f>SUMIF(C155:C174,"학",E155:E174)</f>
        <v>0</v>
      </c>
      <c r="R168" s="28">
        <f>COUNTIF(X155:X174,"학국")</f>
        <v>0</v>
      </c>
      <c r="S168" s="28" t="s">
        <v>4</v>
      </c>
      <c r="T168" s="28">
        <f>SUMIF(X155:X174,"학국",E155:E174)</f>
        <v>0</v>
      </c>
      <c r="U168" s="28">
        <f t="shared" si="35"/>
        <v>0</v>
      </c>
      <c r="V168" s="28" t="s">
        <v>4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19</v>
      </c>
      <c r="O169" s="28">
        <f>COUNTIF(C155:C174,"수")</f>
        <v>0</v>
      </c>
      <c r="P169" s="28" t="s">
        <v>4</v>
      </c>
      <c r="Q169" s="28">
        <f>SUMIF(C155:C174,"수",E155:E174)</f>
        <v>0</v>
      </c>
      <c r="R169" s="28">
        <f>COUNTIF(X155:X174,"수국")</f>
        <v>0</v>
      </c>
      <c r="S169" s="28" t="s">
        <v>4</v>
      </c>
      <c r="T169" s="28">
        <f>SUMIF(X155:X174,"수국",E155:E174)</f>
        <v>0</v>
      </c>
      <c r="U169" s="28">
        <f t="shared" si="35"/>
        <v>0</v>
      </c>
      <c r="V169" s="28" t="s">
        <v>4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20</v>
      </c>
      <c r="O170" s="28">
        <f>COUNTIF(C155:C174,"장")</f>
        <v>0</v>
      </c>
      <c r="P170" s="28" t="s">
        <v>4</v>
      </c>
      <c r="Q170" s="28">
        <f>SUMIF(C155:C174,"장",E155:E174)</f>
        <v>0</v>
      </c>
      <c r="R170" s="28">
        <f>COUNTIF(X155:X174,"장국")</f>
        <v>0</v>
      </c>
      <c r="S170" s="28" t="s">
        <v>4</v>
      </c>
      <c r="T170" s="28">
        <f>SUMIF(X155:X174,"장국",E155:E174)</f>
        <v>0</v>
      </c>
      <c r="U170" s="28">
        <f t="shared" si="35"/>
        <v>0</v>
      </c>
      <c r="V170" s="28" t="s">
        <v>4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23</v>
      </c>
      <c r="O174" s="28">
        <f>COUNTIF(C155:C174," ")</f>
        <v>0</v>
      </c>
      <c r="P174" s="28" t="s">
        <v>4</v>
      </c>
      <c r="Q174" s="28">
        <f>SUMIF(C155:C174," ",E155:E174)</f>
        <v>0</v>
      </c>
      <c r="R174" s="28"/>
      <c r="S174" s="28" t="s">
        <v>4</v>
      </c>
      <c r="T174" s="28"/>
      <c r="U174" s="28">
        <f>O174</f>
        <v>0</v>
      </c>
      <c r="V174" s="28" t="s">
        <v>4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38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2</v>
      </c>
      <c r="O175" s="28">
        <f>SUM(O155:O174)</f>
        <v>0</v>
      </c>
      <c r="P175" s="28" t="s">
        <v>4</v>
      </c>
      <c r="Q175" s="28">
        <f>SUM(Q155:Q174)</f>
        <v>0</v>
      </c>
      <c r="R175" s="28">
        <f>SUM(R155:R174)</f>
        <v>0</v>
      </c>
      <c r="S175" s="28" t="s">
        <v>4</v>
      </c>
      <c r="T175" s="28">
        <f>SUM(T155:T174)</f>
        <v>0</v>
      </c>
      <c r="U175" s="28">
        <f>SUM(U155:U174)</f>
        <v>0</v>
      </c>
      <c r="V175" s="28" t="s">
        <v>4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6</v>
      </c>
      <c r="O176" s="28">
        <f>COUNTIF(C176:C195,"전")</f>
        <v>0</v>
      </c>
      <c r="P176" s="28" t="s">
        <v>4</v>
      </c>
      <c r="Q176" s="28">
        <f>SUMIF(C176:C195,"전",E176:E195)</f>
        <v>0</v>
      </c>
      <c r="R176" s="28">
        <f>COUNTIF(X176:X195,"전국")</f>
        <v>0</v>
      </c>
      <c r="S176" s="28" t="s">
        <v>4</v>
      </c>
      <c r="T176" s="28">
        <f>SUMIF(X176:X195,"전국",E176:E195)</f>
        <v>0</v>
      </c>
      <c r="U176" s="28">
        <f t="shared" ref="U176:U191" si="40">O176-R176</f>
        <v>0</v>
      </c>
      <c r="V176" s="28" t="s">
        <v>4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7</v>
      </c>
      <c r="O177" s="28">
        <f>COUNTIF(C176:C195,"답")</f>
        <v>0</v>
      </c>
      <c r="P177" s="28" t="s">
        <v>4</v>
      </c>
      <c r="Q177" s="28">
        <f>SUMIF(C176:C195,"답",E176:E195)</f>
        <v>0</v>
      </c>
      <c r="R177" s="28">
        <f>COUNTIF(X176:X195,"답국")</f>
        <v>0</v>
      </c>
      <c r="S177" s="28" t="s">
        <v>4</v>
      </c>
      <c r="T177" s="28">
        <f>SUMIF(X176:X195,"답국",E176:E195)</f>
        <v>0</v>
      </c>
      <c r="U177" s="28">
        <f t="shared" si="40"/>
        <v>0</v>
      </c>
      <c r="V177" s="28" t="s">
        <v>4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8</v>
      </c>
      <c r="O178" s="28">
        <f>COUNTIF(C176:C195,"임")</f>
        <v>0</v>
      </c>
      <c r="P178" s="28" t="s">
        <v>4</v>
      </c>
      <c r="Q178" s="28">
        <f>SUMIF(C176:C195,"임",E176:E195)</f>
        <v>0</v>
      </c>
      <c r="R178" s="28">
        <f>COUNTIF(X176:X195,"임국")</f>
        <v>0</v>
      </c>
      <c r="S178" s="28" t="s">
        <v>4</v>
      </c>
      <c r="T178" s="28">
        <f>SUMIF(X176:X195,"임국",E176:E195)</f>
        <v>0</v>
      </c>
      <c r="U178" s="28">
        <f t="shared" si="40"/>
        <v>0</v>
      </c>
      <c r="V178" s="28" t="s">
        <v>4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9</v>
      </c>
      <c r="O179" s="28">
        <f>COUNTIF(C176:C195,"대")</f>
        <v>0</v>
      </c>
      <c r="P179" s="28" t="s">
        <v>4</v>
      </c>
      <c r="Q179" s="28">
        <f>SUMIF(C176:C195,"대",E176:E195)</f>
        <v>0</v>
      </c>
      <c r="R179" s="28">
        <f>COUNTIF(X176:X195,"대국")</f>
        <v>0</v>
      </c>
      <c r="S179" s="28" t="s">
        <v>4</v>
      </c>
      <c r="T179" s="28">
        <f>SUMIF(X176:X195,"대국",E176:E195)</f>
        <v>0</v>
      </c>
      <c r="U179" s="28">
        <f t="shared" si="40"/>
        <v>0</v>
      </c>
      <c r="V179" s="28" t="s">
        <v>4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10</v>
      </c>
      <c r="O180" s="28">
        <f>COUNTIF(C176:C195,"도")</f>
        <v>0</v>
      </c>
      <c r="P180" s="28" t="s">
        <v>4</v>
      </c>
      <c r="Q180" s="28">
        <f>SUMIF(C176:C195,"도",E176:E195)</f>
        <v>0</v>
      </c>
      <c r="R180" s="28">
        <f>COUNTIF(X176:X195,"도국")</f>
        <v>0</v>
      </c>
      <c r="S180" s="28" t="s">
        <v>4</v>
      </c>
      <c r="T180" s="28">
        <f>SUMIF(X176:X195,"도국",E176:E195)</f>
        <v>0</v>
      </c>
      <c r="U180" s="28">
        <f t="shared" si="40"/>
        <v>0</v>
      </c>
      <c r="V180" s="28" t="s">
        <v>4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11</v>
      </c>
      <c r="O181" s="28">
        <f>COUNTIF(C176:C195,"천")</f>
        <v>0</v>
      </c>
      <c r="P181" s="28" t="s">
        <v>4</v>
      </c>
      <c r="Q181" s="28">
        <f>SUMIF(C176:C195,"천",E176:E195)</f>
        <v>0</v>
      </c>
      <c r="R181" s="28">
        <f>COUNTIF(X176:X195,"천국")</f>
        <v>0</v>
      </c>
      <c r="S181" s="28" t="s">
        <v>4</v>
      </c>
      <c r="T181" s="28">
        <f>SUMIF(X176:X195,"천국",E176:E195)</f>
        <v>0</v>
      </c>
      <c r="U181" s="28">
        <f t="shared" si="40"/>
        <v>0</v>
      </c>
      <c r="V181" s="28" t="s">
        <v>4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12</v>
      </c>
      <c r="O182" s="28">
        <f>COUNTIF(C176:C195,"구")</f>
        <v>0</v>
      </c>
      <c r="P182" s="28" t="s">
        <v>4</v>
      </c>
      <c r="Q182" s="28">
        <f>SUMIF(C176:C195,"구",E176:E195)</f>
        <v>0</v>
      </c>
      <c r="R182" s="28">
        <f>COUNTIF(X176:X195,"구국")</f>
        <v>0</v>
      </c>
      <c r="S182" s="28" t="s">
        <v>4</v>
      </c>
      <c r="T182" s="28">
        <f>SUMIF(X176:X195,"구국",E176:E195)</f>
        <v>0</v>
      </c>
      <c r="U182" s="28">
        <f t="shared" si="40"/>
        <v>0</v>
      </c>
      <c r="V182" s="28" t="s">
        <v>4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13</v>
      </c>
      <c r="O183" s="28">
        <f>COUNTIF(C176:C195,"제")</f>
        <v>0</v>
      </c>
      <c r="P183" s="28" t="s">
        <v>4</v>
      </c>
      <c r="Q183" s="28">
        <f>SUMIF(C176:C195,"제",E176:E195)</f>
        <v>0</v>
      </c>
      <c r="R183" s="28">
        <f>COUNTIF(X176:X195,"제국")</f>
        <v>0</v>
      </c>
      <c r="S183" s="28" t="s">
        <v>4</v>
      </c>
      <c r="T183" s="28">
        <f>SUMIF(X176:X195,"제국",E176:E195)</f>
        <v>0</v>
      </c>
      <c r="U183" s="28">
        <f t="shared" si="40"/>
        <v>0</v>
      </c>
      <c r="V183" s="28" t="s">
        <v>4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14</v>
      </c>
      <c r="O184" s="28">
        <f>COUNTIF(C176:C195,"유")</f>
        <v>0</v>
      </c>
      <c r="P184" s="28" t="s">
        <v>4</v>
      </c>
      <c r="Q184" s="28">
        <f>SUMIF(C176:C195,"유",E176:E195)</f>
        <v>0</v>
      </c>
      <c r="R184" s="28">
        <f>COUNTIF(X176:X195,"유국")</f>
        <v>0</v>
      </c>
      <c r="S184" s="28" t="s">
        <v>4</v>
      </c>
      <c r="T184" s="28">
        <f>SUMIF(X176:X195,"유국",E176:E195)</f>
        <v>0</v>
      </c>
      <c r="U184" s="28">
        <f t="shared" si="40"/>
        <v>0</v>
      </c>
      <c r="V184" s="28" t="s">
        <v>4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15</v>
      </c>
      <c r="O185" s="28">
        <f>COUNTIF(C176:C195,"과")</f>
        <v>0</v>
      </c>
      <c r="P185" s="28" t="s">
        <v>4</v>
      </c>
      <c r="Q185" s="28">
        <f>SUMIF(C176:C195,"과",E176:E195)</f>
        <v>0</v>
      </c>
      <c r="R185" s="28">
        <f>COUNTIF(X176:X195,"과국")</f>
        <v>0</v>
      </c>
      <c r="S185" s="28" t="s">
        <v>4</v>
      </c>
      <c r="T185" s="28">
        <f>SUMIF(X176:X195,"과국",E176:E195)</f>
        <v>0</v>
      </c>
      <c r="U185" s="28">
        <f t="shared" si="40"/>
        <v>0</v>
      </c>
      <c r="V185" s="28" t="s">
        <v>4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16</v>
      </c>
      <c r="O186" s="28">
        <f>COUNTIF(C176:C195,"묘")</f>
        <v>0</v>
      </c>
      <c r="P186" s="28" t="s">
        <v>4</v>
      </c>
      <c r="Q186" s="28">
        <f>SUMIF(C176:C195,"묘",E176:E195)</f>
        <v>0</v>
      </c>
      <c r="R186" s="28">
        <f>COUNTIF(X176:X195,"묘국")</f>
        <v>0</v>
      </c>
      <c r="S186" s="28" t="s">
        <v>4</v>
      </c>
      <c r="T186" s="28">
        <f>SUMIF(X176:X195,"묘국",E176:E195)</f>
        <v>0</v>
      </c>
      <c r="U186" s="28">
        <f t="shared" si="40"/>
        <v>0</v>
      </c>
      <c r="V186" s="28" t="s">
        <v>4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17</v>
      </c>
      <c r="O187" s="28">
        <f>COUNTIF(C176:C195,"목")</f>
        <v>0</v>
      </c>
      <c r="P187" s="28" t="s">
        <v>4</v>
      </c>
      <c r="Q187" s="28">
        <f>SUMIF(C176:C195,"목",E176:E195)</f>
        <v>0</v>
      </c>
      <c r="R187" s="28">
        <f>COUNTIF(X176:X195,"목국")</f>
        <v>0</v>
      </c>
      <c r="S187" s="28" t="s">
        <v>4</v>
      </c>
      <c r="T187" s="28">
        <f>SUMIF(X176:X195,"목국",E176:E195)</f>
        <v>0</v>
      </c>
      <c r="U187" s="28">
        <f t="shared" si="40"/>
        <v>0</v>
      </c>
      <c r="V187" s="28" t="s">
        <v>4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18</v>
      </c>
      <c r="O188" s="28">
        <f>COUNTIF(C176:C195,"잡")</f>
        <v>0</v>
      </c>
      <c r="P188" s="28" t="s">
        <v>4</v>
      </c>
      <c r="Q188" s="28">
        <f>SUMIF(C176:C195,"잡",E176:E195)</f>
        <v>0</v>
      </c>
      <c r="R188" s="28">
        <f>COUNTIF(X176:X195,"잡국")</f>
        <v>0</v>
      </c>
      <c r="S188" s="28" t="s">
        <v>4</v>
      </c>
      <c r="T188" s="28">
        <f>SUMIF(X176:X195,"잡국",E176:E195)</f>
        <v>0</v>
      </c>
      <c r="U188" s="28">
        <f t="shared" si="40"/>
        <v>0</v>
      </c>
      <c r="V188" s="28" t="s">
        <v>4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22</v>
      </c>
      <c r="O189" s="28">
        <f>COUNTIF(C176:C195,"학")</f>
        <v>0</v>
      </c>
      <c r="P189" s="28" t="s">
        <v>4</v>
      </c>
      <c r="Q189" s="28">
        <f>SUMIF(C176:C195,"학",E176:E195)</f>
        <v>0</v>
      </c>
      <c r="R189" s="28">
        <f>COUNTIF(X176:X195,"학국")</f>
        <v>0</v>
      </c>
      <c r="S189" s="28" t="s">
        <v>4</v>
      </c>
      <c r="T189" s="28">
        <f>SUMIF(X176:X195,"학국",E176:E195)</f>
        <v>0</v>
      </c>
      <c r="U189" s="28">
        <f t="shared" si="40"/>
        <v>0</v>
      </c>
      <c r="V189" s="28" t="s">
        <v>4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19</v>
      </c>
      <c r="O190" s="28">
        <f>COUNTIF(C176:C195,"수")</f>
        <v>0</v>
      </c>
      <c r="P190" s="28" t="s">
        <v>4</v>
      </c>
      <c r="Q190" s="28">
        <f>SUMIF(C176:C195,"수",E176:E195)</f>
        <v>0</v>
      </c>
      <c r="R190" s="28">
        <f>COUNTIF(X176:X195,"수국")</f>
        <v>0</v>
      </c>
      <c r="S190" s="28" t="s">
        <v>4</v>
      </c>
      <c r="T190" s="28">
        <f>SUMIF(X176:X195,"수국",E176:E195)</f>
        <v>0</v>
      </c>
      <c r="U190" s="28">
        <f t="shared" si="40"/>
        <v>0</v>
      </c>
      <c r="V190" s="28" t="s">
        <v>4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20</v>
      </c>
      <c r="O191" s="28">
        <f>COUNTIF(C176:C195,"장")</f>
        <v>0</v>
      </c>
      <c r="P191" s="28" t="s">
        <v>4</v>
      </c>
      <c r="Q191" s="28">
        <f>SUMIF(C176:C195,"장",E176:E195)</f>
        <v>0</v>
      </c>
      <c r="R191" s="28">
        <f>COUNTIF(X176:X195,"장국")</f>
        <v>0</v>
      </c>
      <c r="S191" s="28" t="s">
        <v>4</v>
      </c>
      <c r="T191" s="28">
        <f>SUMIF(X176:X195,"장국",E176:E195)</f>
        <v>0</v>
      </c>
      <c r="U191" s="28">
        <f t="shared" si="40"/>
        <v>0</v>
      </c>
      <c r="V191" s="28" t="s">
        <v>4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23</v>
      </c>
      <c r="O195" s="28">
        <f>COUNTIF(C176:C195," ")</f>
        <v>0</v>
      </c>
      <c r="P195" s="28" t="s">
        <v>4</v>
      </c>
      <c r="Q195" s="28">
        <f>SUMIF(C176:C195," ",E176:E195)</f>
        <v>0</v>
      </c>
      <c r="R195" s="28"/>
      <c r="S195" s="28" t="s">
        <v>4</v>
      </c>
      <c r="T195" s="28"/>
      <c r="U195" s="28">
        <f>O195</f>
        <v>0</v>
      </c>
      <c r="V195" s="28" t="s">
        <v>4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38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2</v>
      </c>
      <c r="O196" s="28">
        <f>SUM(O176:O195)</f>
        <v>0</v>
      </c>
      <c r="P196" s="28" t="s">
        <v>4</v>
      </c>
      <c r="Q196" s="28">
        <f>SUM(Q176:Q195)</f>
        <v>0</v>
      </c>
      <c r="R196" s="28">
        <f>SUM(R176:R195)</f>
        <v>0</v>
      </c>
      <c r="S196" s="28" t="s">
        <v>4</v>
      </c>
      <c r="T196" s="28">
        <f>SUM(T176:T195)</f>
        <v>0</v>
      </c>
      <c r="U196" s="28">
        <f>SUM(U176:U195)</f>
        <v>0</v>
      </c>
      <c r="V196" s="28" t="s">
        <v>4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6</v>
      </c>
      <c r="O197" s="28">
        <f>COUNTIF(C197:C216,"전")</f>
        <v>0</v>
      </c>
      <c r="P197" s="28" t="s">
        <v>4</v>
      </c>
      <c r="Q197" s="28">
        <f>SUMIF(C197:C216,"전",E197:E216)</f>
        <v>0</v>
      </c>
      <c r="R197" s="28">
        <f>COUNTIF(X197:X216,"전국")</f>
        <v>0</v>
      </c>
      <c r="S197" s="28" t="s">
        <v>4</v>
      </c>
      <c r="T197" s="28">
        <f>SUMIF(X197:X216,"전국",E197:E216)</f>
        <v>0</v>
      </c>
      <c r="U197" s="28">
        <f t="shared" ref="U197:U212" si="45">O197-R197</f>
        <v>0</v>
      </c>
      <c r="V197" s="28" t="s">
        <v>4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7</v>
      </c>
      <c r="O198" s="28">
        <f>COUNTIF(C197:C216,"답")</f>
        <v>0</v>
      </c>
      <c r="P198" s="28" t="s">
        <v>4</v>
      </c>
      <c r="Q198" s="28">
        <f>SUMIF(C197:C216,"답",E197:E216)</f>
        <v>0</v>
      </c>
      <c r="R198" s="28">
        <f>COUNTIF(X197:X216,"답국")</f>
        <v>0</v>
      </c>
      <c r="S198" s="28" t="s">
        <v>4</v>
      </c>
      <c r="T198" s="28">
        <f>SUMIF(X197:X216,"답국",E197:E216)</f>
        <v>0</v>
      </c>
      <c r="U198" s="28">
        <f t="shared" si="45"/>
        <v>0</v>
      </c>
      <c r="V198" s="28" t="s">
        <v>4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8</v>
      </c>
      <c r="O199" s="28">
        <f>COUNTIF(C197:C216,"임")</f>
        <v>0</v>
      </c>
      <c r="P199" s="28" t="s">
        <v>4</v>
      </c>
      <c r="Q199" s="28">
        <f>SUMIF(C197:C216,"임",E197:E216)</f>
        <v>0</v>
      </c>
      <c r="R199" s="28">
        <f>COUNTIF(X197:X216,"임국")</f>
        <v>0</v>
      </c>
      <c r="S199" s="28" t="s">
        <v>4</v>
      </c>
      <c r="T199" s="28">
        <f>SUMIF(X197:X216,"임국",E197:E216)</f>
        <v>0</v>
      </c>
      <c r="U199" s="28">
        <f t="shared" si="45"/>
        <v>0</v>
      </c>
      <c r="V199" s="28" t="s">
        <v>4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9</v>
      </c>
      <c r="O200" s="28">
        <f>COUNTIF(C197:C216,"대")</f>
        <v>0</v>
      </c>
      <c r="P200" s="28" t="s">
        <v>4</v>
      </c>
      <c r="Q200" s="28">
        <f>SUMIF(C197:C216,"대",E197:E216)</f>
        <v>0</v>
      </c>
      <c r="R200" s="28">
        <f>COUNTIF(X197:X216,"대국")</f>
        <v>0</v>
      </c>
      <c r="S200" s="28" t="s">
        <v>4</v>
      </c>
      <c r="T200" s="28">
        <f>SUMIF(X197:X216,"대국",E197:E216)</f>
        <v>0</v>
      </c>
      <c r="U200" s="28">
        <f t="shared" si="45"/>
        <v>0</v>
      </c>
      <c r="V200" s="28" t="s">
        <v>4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10</v>
      </c>
      <c r="O201" s="28">
        <f>COUNTIF(C197:C216,"도")</f>
        <v>0</v>
      </c>
      <c r="P201" s="28" t="s">
        <v>4</v>
      </c>
      <c r="Q201" s="28">
        <f>SUMIF(C197:C216,"도",E197:E216)</f>
        <v>0</v>
      </c>
      <c r="R201" s="28">
        <f>COUNTIF(X197:X216,"도국")</f>
        <v>0</v>
      </c>
      <c r="S201" s="28" t="s">
        <v>4</v>
      </c>
      <c r="T201" s="28">
        <f>SUMIF(X197:X216,"도국",E197:E216)</f>
        <v>0</v>
      </c>
      <c r="U201" s="28">
        <f t="shared" si="45"/>
        <v>0</v>
      </c>
      <c r="V201" s="28" t="s">
        <v>4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11</v>
      </c>
      <c r="O202" s="28">
        <f>COUNTIF(C197:C216,"천")</f>
        <v>0</v>
      </c>
      <c r="P202" s="28" t="s">
        <v>4</v>
      </c>
      <c r="Q202" s="28">
        <f>SUMIF(C197:C216,"천",E197:E216)</f>
        <v>0</v>
      </c>
      <c r="R202" s="28">
        <f>COUNTIF(X197:X216,"천국")</f>
        <v>0</v>
      </c>
      <c r="S202" s="28" t="s">
        <v>4</v>
      </c>
      <c r="T202" s="28">
        <f>SUMIF(X197:X216,"천국",E197:E216)</f>
        <v>0</v>
      </c>
      <c r="U202" s="28">
        <f t="shared" si="45"/>
        <v>0</v>
      </c>
      <c r="V202" s="28" t="s">
        <v>4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12</v>
      </c>
      <c r="O203" s="28">
        <f>COUNTIF(C197:C216,"구")</f>
        <v>0</v>
      </c>
      <c r="P203" s="28" t="s">
        <v>4</v>
      </c>
      <c r="Q203" s="28">
        <f>SUMIF(C197:C216,"구",E197:E216)</f>
        <v>0</v>
      </c>
      <c r="R203" s="28">
        <f>COUNTIF(X197:X216,"구국")</f>
        <v>0</v>
      </c>
      <c r="S203" s="28" t="s">
        <v>4</v>
      </c>
      <c r="T203" s="28">
        <f>SUMIF(X197:X216,"구국",E197:E216)</f>
        <v>0</v>
      </c>
      <c r="U203" s="28">
        <f t="shared" si="45"/>
        <v>0</v>
      </c>
      <c r="V203" s="28" t="s">
        <v>4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13</v>
      </c>
      <c r="O204" s="28">
        <f>COUNTIF(C197:C216,"제")</f>
        <v>0</v>
      </c>
      <c r="P204" s="28" t="s">
        <v>4</v>
      </c>
      <c r="Q204" s="28">
        <f>SUMIF(C197:C216,"제",E197:E216)</f>
        <v>0</v>
      </c>
      <c r="R204" s="28">
        <f>COUNTIF(X197:X216,"제국")</f>
        <v>0</v>
      </c>
      <c r="S204" s="28" t="s">
        <v>4</v>
      </c>
      <c r="T204" s="28">
        <f>SUMIF(X197:X216,"제국",E197:E216)</f>
        <v>0</v>
      </c>
      <c r="U204" s="28">
        <f t="shared" si="45"/>
        <v>0</v>
      </c>
      <c r="V204" s="28" t="s">
        <v>4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14</v>
      </c>
      <c r="O205" s="28">
        <f>COUNTIF(C197:C216,"유")</f>
        <v>0</v>
      </c>
      <c r="P205" s="28" t="s">
        <v>4</v>
      </c>
      <c r="Q205" s="28">
        <f>SUMIF(C197:C216,"유",E197:E216)</f>
        <v>0</v>
      </c>
      <c r="R205" s="28">
        <f>COUNTIF(X197:X216,"유국")</f>
        <v>0</v>
      </c>
      <c r="S205" s="28" t="s">
        <v>4</v>
      </c>
      <c r="T205" s="28">
        <f>SUMIF(X197:X216,"유국",E197:E216)</f>
        <v>0</v>
      </c>
      <c r="U205" s="28">
        <f t="shared" si="45"/>
        <v>0</v>
      </c>
      <c r="V205" s="28" t="s">
        <v>4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15</v>
      </c>
      <c r="O206" s="28">
        <f>COUNTIF(C197:C216,"과")</f>
        <v>0</v>
      </c>
      <c r="P206" s="28" t="s">
        <v>4</v>
      </c>
      <c r="Q206" s="28">
        <f>SUMIF(C197:C216,"과",E197:E216)</f>
        <v>0</v>
      </c>
      <c r="R206" s="28">
        <f>COUNTIF(X197:X216,"과국")</f>
        <v>0</v>
      </c>
      <c r="S206" s="28" t="s">
        <v>4</v>
      </c>
      <c r="T206" s="28">
        <f>SUMIF(X197:X216,"과국",E197:E216)</f>
        <v>0</v>
      </c>
      <c r="U206" s="28">
        <f t="shared" si="45"/>
        <v>0</v>
      </c>
      <c r="V206" s="28" t="s">
        <v>4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16</v>
      </c>
      <c r="O207" s="28">
        <f>COUNTIF(C197:C216,"묘")</f>
        <v>0</v>
      </c>
      <c r="P207" s="28" t="s">
        <v>4</v>
      </c>
      <c r="Q207" s="28">
        <f>SUMIF(C197:C216,"묘",E197:E216)</f>
        <v>0</v>
      </c>
      <c r="R207" s="28">
        <f>COUNTIF(X197:X216,"묘국")</f>
        <v>0</v>
      </c>
      <c r="S207" s="28" t="s">
        <v>4</v>
      </c>
      <c r="T207" s="28">
        <f>SUMIF(X197:X216,"묘국",E197:E216)</f>
        <v>0</v>
      </c>
      <c r="U207" s="28">
        <f t="shared" si="45"/>
        <v>0</v>
      </c>
      <c r="V207" s="28" t="s">
        <v>4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17</v>
      </c>
      <c r="O208" s="28">
        <f>COUNTIF(C197:C216,"목")</f>
        <v>0</v>
      </c>
      <c r="P208" s="28" t="s">
        <v>4</v>
      </c>
      <c r="Q208" s="28">
        <f>SUMIF(C197:C216,"목",E197:E216)</f>
        <v>0</v>
      </c>
      <c r="R208" s="28">
        <f>COUNTIF(X197:X216,"목국")</f>
        <v>0</v>
      </c>
      <c r="S208" s="28" t="s">
        <v>4</v>
      </c>
      <c r="T208" s="28">
        <f>SUMIF(X197:X216,"목국",E197:E216)</f>
        <v>0</v>
      </c>
      <c r="U208" s="28">
        <f t="shared" si="45"/>
        <v>0</v>
      </c>
      <c r="V208" s="28" t="s">
        <v>4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18</v>
      </c>
      <c r="O209" s="28">
        <f>COUNTIF(C197:C216,"잡")</f>
        <v>0</v>
      </c>
      <c r="P209" s="28" t="s">
        <v>4</v>
      </c>
      <c r="Q209" s="28">
        <f>SUMIF(C197:C216,"잡",E197:E216)</f>
        <v>0</v>
      </c>
      <c r="R209" s="28">
        <f>COUNTIF(X197:X216,"잡국")</f>
        <v>0</v>
      </c>
      <c r="S209" s="28" t="s">
        <v>4</v>
      </c>
      <c r="T209" s="28">
        <f>SUMIF(X197:X216,"잡국",E197:E216)</f>
        <v>0</v>
      </c>
      <c r="U209" s="28">
        <f t="shared" si="45"/>
        <v>0</v>
      </c>
      <c r="V209" s="28" t="s">
        <v>4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22</v>
      </c>
      <c r="O210" s="28">
        <f>COUNTIF(C197:C216,"학")</f>
        <v>0</v>
      </c>
      <c r="P210" s="28" t="s">
        <v>4</v>
      </c>
      <c r="Q210" s="28">
        <f>SUMIF(C197:C216,"학",E197:E216)</f>
        <v>0</v>
      </c>
      <c r="R210" s="28">
        <f>COUNTIF(X197:X216,"학국")</f>
        <v>0</v>
      </c>
      <c r="S210" s="28" t="s">
        <v>4</v>
      </c>
      <c r="T210" s="28">
        <f>SUMIF(X197:X216,"학국",E197:E216)</f>
        <v>0</v>
      </c>
      <c r="U210" s="28">
        <f t="shared" si="45"/>
        <v>0</v>
      </c>
      <c r="V210" s="28" t="s">
        <v>4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19</v>
      </c>
      <c r="O211" s="28">
        <f>COUNTIF(C197:C216,"수")</f>
        <v>0</v>
      </c>
      <c r="P211" s="28" t="s">
        <v>4</v>
      </c>
      <c r="Q211" s="28">
        <f>SUMIF(C197:C216,"수",E197:E216)</f>
        <v>0</v>
      </c>
      <c r="R211" s="28">
        <f>COUNTIF(X197:X216,"수국")</f>
        <v>0</v>
      </c>
      <c r="S211" s="28" t="s">
        <v>4</v>
      </c>
      <c r="T211" s="28">
        <f>SUMIF(X197:X216,"수국",E197:E216)</f>
        <v>0</v>
      </c>
      <c r="U211" s="28">
        <f t="shared" si="45"/>
        <v>0</v>
      </c>
      <c r="V211" s="28" t="s">
        <v>4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20</v>
      </c>
      <c r="O212" s="28">
        <f>COUNTIF(C197:C216,"장")</f>
        <v>0</v>
      </c>
      <c r="P212" s="28" t="s">
        <v>4</v>
      </c>
      <c r="Q212" s="28">
        <f>SUMIF(C197:C216,"장",E197:E216)</f>
        <v>0</v>
      </c>
      <c r="R212" s="28">
        <f>COUNTIF(X197:X216,"장국")</f>
        <v>0</v>
      </c>
      <c r="S212" s="28" t="s">
        <v>4</v>
      </c>
      <c r="T212" s="28">
        <f>SUMIF(X197:X216,"장국",E197:E216)</f>
        <v>0</v>
      </c>
      <c r="U212" s="28">
        <f t="shared" si="45"/>
        <v>0</v>
      </c>
      <c r="V212" s="28" t="s">
        <v>4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23</v>
      </c>
      <c r="O216" s="28">
        <f>COUNTIF(C197:C216," ")</f>
        <v>0</v>
      </c>
      <c r="P216" s="28" t="s">
        <v>4</v>
      </c>
      <c r="Q216" s="28">
        <f>SUMIF(C197:C216," ",E197:E216)</f>
        <v>0</v>
      </c>
      <c r="R216" s="28"/>
      <c r="S216" s="28" t="s">
        <v>4</v>
      </c>
      <c r="T216" s="28"/>
      <c r="U216" s="28">
        <f>O216</f>
        <v>0</v>
      </c>
      <c r="V216" s="28" t="s">
        <v>4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38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2</v>
      </c>
      <c r="O217" s="28">
        <f>SUM(O197:O216)</f>
        <v>0</v>
      </c>
      <c r="P217" s="28" t="s">
        <v>4</v>
      </c>
      <c r="Q217" s="28">
        <f>SUM(Q197:Q216)</f>
        <v>0</v>
      </c>
      <c r="R217" s="28">
        <f>SUM(R197:R216)</f>
        <v>0</v>
      </c>
      <c r="S217" s="28" t="s">
        <v>4</v>
      </c>
      <c r="T217" s="28">
        <f>SUM(T197:T216)</f>
        <v>0</v>
      </c>
      <c r="U217" s="28">
        <f>SUM(U197:U216)</f>
        <v>0</v>
      </c>
      <c r="V217" s="28" t="s">
        <v>4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6</v>
      </c>
      <c r="O218" s="28">
        <f>COUNTIF(C218:C237,"전")</f>
        <v>0</v>
      </c>
      <c r="P218" s="28" t="s">
        <v>4</v>
      </c>
      <c r="Q218" s="28">
        <f>SUMIF(C218:C237,"전",E218:E237)</f>
        <v>0</v>
      </c>
      <c r="R218" s="28">
        <f>COUNTIF(X218:X237,"전국")</f>
        <v>0</v>
      </c>
      <c r="S218" s="28" t="s">
        <v>4</v>
      </c>
      <c r="T218" s="28">
        <f>SUMIF(X218:X237,"전국",E218:E237)</f>
        <v>0</v>
      </c>
      <c r="U218" s="28">
        <f t="shared" ref="U218:U233" si="51">O218-R218</f>
        <v>0</v>
      </c>
      <c r="V218" s="28" t="s">
        <v>4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7</v>
      </c>
      <c r="O219" s="28">
        <f>COUNTIF(C218:C237,"답")</f>
        <v>0</v>
      </c>
      <c r="P219" s="28" t="s">
        <v>4</v>
      </c>
      <c r="Q219" s="28">
        <f>SUMIF(C218:C237,"답",E218:E237)</f>
        <v>0</v>
      </c>
      <c r="R219" s="28">
        <f>COUNTIF(X218:X237,"답국")</f>
        <v>0</v>
      </c>
      <c r="S219" s="28" t="s">
        <v>4</v>
      </c>
      <c r="T219" s="28">
        <f>SUMIF(X218:X237,"답국",E218:E237)</f>
        <v>0</v>
      </c>
      <c r="U219" s="28">
        <f t="shared" si="51"/>
        <v>0</v>
      </c>
      <c r="V219" s="28" t="s">
        <v>4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8</v>
      </c>
      <c r="O220" s="28">
        <f>COUNTIF(C218:C237,"임")</f>
        <v>0</v>
      </c>
      <c r="P220" s="28" t="s">
        <v>4</v>
      </c>
      <c r="Q220" s="28">
        <f>SUMIF(C218:C237,"임",E218:E237)</f>
        <v>0</v>
      </c>
      <c r="R220" s="28">
        <f>COUNTIF(X218:X237,"임국")</f>
        <v>0</v>
      </c>
      <c r="S220" s="28" t="s">
        <v>4</v>
      </c>
      <c r="T220" s="28">
        <f>SUMIF(X218:X237,"임국",E218:E237)</f>
        <v>0</v>
      </c>
      <c r="U220" s="28">
        <f t="shared" si="51"/>
        <v>0</v>
      </c>
      <c r="V220" s="28" t="s">
        <v>4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9</v>
      </c>
      <c r="O221" s="28">
        <f>COUNTIF(C218:C237,"대")</f>
        <v>0</v>
      </c>
      <c r="P221" s="28" t="s">
        <v>4</v>
      </c>
      <c r="Q221" s="28">
        <f>SUMIF(C218:C237,"대",E218:E237)</f>
        <v>0</v>
      </c>
      <c r="R221" s="28">
        <f>COUNTIF(X218:X237,"대국")</f>
        <v>0</v>
      </c>
      <c r="S221" s="28" t="s">
        <v>4</v>
      </c>
      <c r="T221" s="28">
        <f>SUMIF(X218:X237,"대국",E218:E237)</f>
        <v>0</v>
      </c>
      <c r="U221" s="28">
        <f t="shared" si="51"/>
        <v>0</v>
      </c>
      <c r="V221" s="28" t="s">
        <v>4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10</v>
      </c>
      <c r="O222" s="28">
        <f>COUNTIF(C218:C237,"도")</f>
        <v>0</v>
      </c>
      <c r="P222" s="28" t="s">
        <v>4</v>
      </c>
      <c r="Q222" s="28">
        <f>SUMIF(C218:C237,"도",E218:E237)</f>
        <v>0</v>
      </c>
      <c r="R222" s="28">
        <f>COUNTIF(X218:X237,"도국")</f>
        <v>0</v>
      </c>
      <c r="S222" s="28" t="s">
        <v>4</v>
      </c>
      <c r="T222" s="28">
        <f>SUMIF(X218:X237,"도국",E218:E237)</f>
        <v>0</v>
      </c>
      <c r="U222" s="28">
        <f t="shared" si="51"/>
        <v>0</v>
      </c>
      <c r="V222" s="28" t="s">
        <v>4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11</v>
      </c>
      <c r="O223" s="28">
        <f>COUNTIF(C218:C237,"천")</f>
        <v>0</v>
      </c>
      <c r="P223" s="28" t="s">
        <v>4</v>
      </c>
      <c r="Q223" s="28">
        <f>SUMIF(C218:C237,"천",E218:E237)</f>
        <v>0</v>
      </c>
      <c r="R223" s="28">
        <f>COUNTIF(X218:X237,"천국")</f>
        <v>0</v>
      </c>
      <c r="S223" s="28" t="s">
        <v>4</v>
      </c>
      <c r="T223" s="28">
        <f>SUMIF(X218:X237,"천국",E218:E237)</f>
        <v>0</v>
      </c>
      <c r="U223" s="28">
        <f t="shared" si="51"/>
        <v>0</v>
      </c>
      <c r="V223" s="28" t="s">
        <v>4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12</v>
      </c>
      <c r="O224" s="28">
        <f>COUNTIF(C218:C237,"구")</f>
        <v>0</v>
      </c>
      <c r="P224" s="28" t="s">
        <v>4</v>
      </c>
      <c r="Q224" s="28">
        <f>SUMIF(C218:C237,"구",E218:E237)</f>
        <v>0</v>
      </c>
      <c r="R224" s="28">
        <f>COUNTIF(X218:X237,"구국")</f>
        <v>0</v>
      </c>
      <c r="S224" s="28" t="s">
        <v>4</v>
      </c>
      <c r="T224" s="28">
        <f>SUMIF(X218:X237,"구국",E218:E237)</f>
        <v>0</v>
      </c>
      <c r="U224" s="28">
        <f t="shared" si="51"/>
        <v>0</v>
      </c>
      <c r="V224" s="28" t="s">
        <v>4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13</v>
      </c>
      <c r="O225" s="28">
        <f>COUNTIF(C218:C237,"제")</f>
        <v>0</v>
      </c>
      <c r="P225" s="28" t="s">
        <v>4</v>
      </c>
      <c r="Q225" s="28">
        <f>SUMIF(C218:C237,"제",E218:E237)</f>
        <v>0</v>
      </c>
      <c r="R225" s="28">
        <f>COUNTIF(X218:X237,"제국")</f>
        <v>0</v>
      </c>
      <c r="S225" s="28" t="s">
        <v>4</v>
      </c>
      <c r="T225" s="28">
        <f>SUMIF(X218:X237,"제국",E218:E237)</f>
        <v>0</v>
      </c>
      <c r="U225" s="28">
        <f t="shared" si="51"/>
        <v>0</v>
      </c>
      <c r="V225" s="28" t="s">
        <v>4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14</v>
      </c>
      <c r="O226" s="28">
        <f>COUNTIF(C218:C237,"유")</f>
        <v>0</v>
      </c>
      <c r="P226" s="28" t="s">
        <v>4</v>
      </c>
      <c r="Q226" s="28">
        <f>SUMIF(C218:C237,"유",E218:E237)</f>
        <v>0</v>
      </c>
      <c r="R226" s="28">
        <f>COUNTIF(X218:X237,"유국")</f>
        <v>0</v>
      </c>
      <c r="S226" s="28" t="s">
        <v>4</v>
      </c>
      <c r="T226" s="28">
        <f>SUMIF(X218:X237,"유국",E218:E237)</f>
        <v>0</v>
      </c>
      <c r="U226" s="28">
        <f t="shared" si="51"/>
        <v>0</v>
      </c>
      <c r="V226" s="28" t="s">
        <v>4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15</v>
      </c>
      <c r="O227" s="28">
        <f>COUNTIF(C218:C237,"과")</f>
        <v>0</v>
      </c>
      <c r="P227" s="28" t="s">
        <v>4</v>
      </c>
      <c r="Q227" s="28">
        <f>SUMIF(C218:C237,"과",E218:E237)</f>
        <v>0</v>
      </c>
      <c r="R227" s="28">
        <f>COUNTIF(X218:X237,"과국")</f>
        <v>0</v>
      </c>
      <c r="S227" s="28" t="s">
        <v>4</v>
      </c>
      <c r="T227" s="28">
        <f>SUMIF(X218:X237,"과국",E218:E237)</f>
        <v>0</v>
      </c>
      <c r="U227" s="28">
        <f t="shared" si="51"/>
        <v>0</v>
      </c>
      <c r="V227" s="28" t="s">
        <v>4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16</v>
      </c>
      <c r="O228" s="28">
        <f>COUNTIF(C218:C237,"묘")</f>
        <v>0</v>
      </c>
      <c r="P228" s="28" t="s">
        <v>4</v>
      </c>
      <c r="Q228" s="28">
        <f>SUMIF(C218:C237,"묘",E218:E237)</f>
        <v>0</v>
      </c>
      <c r="R228" s="28">
        <f>COUNTIF(X218:X237,"묘국")</f>
        <v>0</v>
      </c>
      <c r="S228" s="28" t="s">
        <v>4</v>
      </c>
      <c r="T228" s="28">
        <f>SUMIF(X218:X237,"묘국",E218:E237)</f>
        <v>0</v>
      </c>
      <c r="U228" s="28">
        <f t="shared" si="51"/>
        <v>0</v>
      </c>
      <c r="V228" s="28" t="s">
        <v>4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17</v>
      </c>
      <c r="O229" s="28">
        <f>COUNTIF(C218:C237,"목")</f>
        <v>0</v>
      </c>
      <c r="P229" s="28" t="s">
        <v>4</v>
      </c>
      <c r="Q229" s="28">
        <f>SUMIF(C218:C237,"목",E218:E237)</f>
        <v>0</v>
      </c>
      <c r="R229" s="28">
        <f>COUNTIF(X218:X237,"목국")</f>
        <v>0</v>
      </c>
      <c r="S229" s="28" t="s">
        <v>4</v>
      </c>
      <c r="T229" s="28">
        <f>SUMIF(X218:X237,"목국",E218:E237)</f>
        <v>0</v>
      </c>
      <c r="U229" s="28">
        <f t="shared" si="51"/>
        <v>0</v>
      </c>
      <c r="V229" s="28" t="s">
        <v>4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18</v>
      </c>
      <c r="O230" s="28">
        <f>COUNTIF(C218:C237,"잡")</f>
        <v>0</v>
      </c>
      <c r="P230" s="28" t="s">
        <v>4</v>
      </c>
      <c r="Q230" s="28">
        <f>SUMIF(C218:C237,"잡",E218:E237)</f>
        <v>0</v>
      </c>
      <c r="R230" s="28">
        <f>COUNTIF(X218:X237,"잡국")</f>
        <v>0</v>
      </c>
      <c r="S230" s="28" t="s">
        <v>4</v>
      </c>
      <c r="T230" s="28">
        <f>SUMIF(X218:X237,"잡국",E218:E237)</f>
        <v>0</v>
      </c>
      <c r="U230" s="28">
        <f t="shared" si="51"/>
        <v>0</v>
      </c>
      <c r="V230" s="28" t="s">
        <v>4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22</v>
      </c>
      <c r="O231" s="28">
        <f>COUNTIF(C218:C237,"학")</f>
        <v>0</v>
      </c>
      <c r="P231" s="28" t="s">
        <v>4</v>
      </c>
      <c r="Q231" s="28">
        <f>SUMIF(C218:C237,"학",E218:E237)</f>
        <v>0</v>
      </c>
      <c r="R231" s="28">
        <f>COUNTIF(X218:X237,"학국")</f>
        <v>0</v>
      </c>
      <c r="S231" s="28" t="s">
        <v>4</v>
      </c>
      <c r="T231" s="28">
        <f>SUMIF(X218:X237,"학국",E218:E237)</f>
        <v>0</v>
      </c>
      <c r="U231" s="28">
        <f t="shared" si="51"/>
        <v>0</v>
      </c>
      <c r="V231" s="28" t="s">
        <v>4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19</v>
      </c>
      <c r="O232" s="28">
        <f>COUNTIF(C218:C237,"수")</f>
        <v>0</v>
      </c>
      <c r="P232" s="28" t="s">
        <v>4</v>
      </c>
      <c r="Q232" s="28">
        <f>SUMIF(C218:C237,"수",E218:E237)</f>
        <v>0</v>
      </c>
      <c r="R232" s="28">
        <f>COUNTIF(X218:X237,"수국")</f>
        <v>0</v>
      </c>
      <c r="S232" s="28" t="s">
        <v>4</v>
      </c>
      <c r="T232" s="28">
        <f>SUMIF(X218:X237,"수국",E218:E237)</f>
        <v>0</v>
      </c>
      <c r="U232" s="28">
        <f t="shared" si="51"/>
        <v>0</v>
      </c>
      <c r="V232" s="28" t="s">
        <v>4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20</v>
      </c>
      <c r="O233" s="28">
        <f>COUNTIF(C218:C237,"장")</f>
        <v>0</v>
      </c>
      <c r="P233" s="28" t="s">
        <v>4</v>
      </c>
      <c r="Q233" s="28">
        <f>SUMIF(C218:C237,"장",E218:E237)</f>
        <v>0</v>
      </c>
      <c r="R233" s="28">
        <f>COUNTIF(X218:X237,"장국")</f>
        <v>0</v>
      </c>
      <c r="S233" s="28" t="s">
        <v>4</v>
      </c>
      <c r="T233" s="28">
        <f>SUMIF(X218:X237,"장국",E218:E237)</f>
        <v>0</v>
      </c>
      <c r="U233" s="28">
        <f t="shared" si="51"/>
        <v>0</v>
      </c>
      <c r="V233" s="28" t="s">
        <v>4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23</v>
      </c>
      <c r="O237" s="28">
        <f>COUNTIF(C218:C237," ")</f>
        <v>0</v>
      </c>
      <c r="P237" s="28" t="s">
        <v>4</v>
      </c>
      <c r="Q237" s="28">
        <f>SUMIF(C218:C237," ",E218:E237)</f>
        <v>0</v>
      </c>
      <c r="R237" s="28"/>
      <c r="S237" s="28" t="s">
        <v>4</v>
      </c>
      <c r="T237" s="28"/>
      <c r="U237" s="28">
        <f>O237</f>
        <v>0</v>
      </c>
      <c r="V237" s="28" t="s">
        <v>4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38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2</v>
      </c>
      <c r="O238" s="28">
        <f>SUM(O218:O237)</f>
        <v>0</v>
      </c>
      <c r="P238" s="28" t="s">
        <v>4</v>
      </c>
      <c r="Q238" s="28">
        <f>SUM(Q218:Q237)</f>
        <v>0</v>
      </c>
      <c r="R238" s="28">
        <f>SUM(R218:R237)</f>
        <v>0</v>
      </c>
      <c r="S238" s="28" t="s">
        <v>4</v>
      </c>
      <c r="T238" s="28">
        <f>SUM(T218:T237)</f>
        <v>0</v>
      </c>
      <c r="U238" s="28">
        <f>SUM(U218:U237)</f>
        <v>0</v>
      </c>
      <c r="V238" s="28" t="s">
        <v>4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6</v>
      </c>
      <c r="O239" s="28">
        <f>COUNTIF(C239:C258,"전")</f>
        <v>0</v>
      </c>
      <c r="P239" s="28" t="s">
        <v>4</v>
      </c>
      <c r="Q239" s="28">
        <f>SUMIF(C239:C258,"전",E239:E258)</f>
        <v>0</v>
      </c>
      <c r="R239" s="28">
        <f>COUNTIF(X239:X258,"전국")</f>
        <v>0</v>
      </c>
      <c r="S239" s="28" t="s">
        <v>4</v>
      </c>
      <c r="T239" s="28">
        <f>SUMIF(X239:X258,"전국",E239:E258)</f>
        <v>0</v>
      </c>
      <c r="U239" s="28">
        <f t="shared" ref="U239:U254" si="56">O239-R239</f>
        <v>0</v>
      </c>
      <c r="V239" s="28" t="s">
        <v>4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7</v>
      </c>
      <c r="O240" s="28">
        <f>COUNTIF(C239:C258,"답")</f>
        <v>0</v>
      </c>
      <c r="P240" s="28" t="s">
        <v>4</v>
      </c>
      <c r="Q240" s="28">
        <f>SUMIF(C239:C258,"답",E239:E258)</f>
        <v>0</v>
      </c>
      <c r="R240" s="28">
        <f>COUNTIF(X239:X258,"답국")</f>
        <v>0</v>
      </c>
      <c r="S240" s="28" t="s">
        <v>4</v>
      </c>
      <c r="T240" s="28">
        <f>SUMIF(X239:X258,"답국",E239:E258)</f>
        <v>0</v>
      </c>
      <c r="U240" s="28">
        <f t="shared" si="56"/>
        <v>0</v>
      </c>
      <c r="V240" s="28" t="s">
        <v>4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8</v>
      </c>
      <c r="O241" s="28">
        <f>COUNTIF(C239:C258,"임")</f>
        <v>0</v>
      </c>
      <c r="P241" s="28" t="s">
        <v>4</v>
      </c>
      <c r="Q241" s="28">
        <f>SUMIF(C239:C258,"임",E239:E258)</f>
        <v>0</v>
      </c>
      <c r="R241" s="28">
        <f>COUNTIF(X239:X258,"임국")</f>
        <v>0</v>
      </c>
      <c r="S241" s="28" t="s">
        <v>4</v>
      </c>
      <c r="T241" s="28">
        <f>SUMIF(X239:X258,"임국",E239:E258)</f>
        <v>0</v>
      </c>
      <c r="U241" s="28">
        <f t="shared" si="56"/>
        <v>0</v>
      </c>
      <c r="V241" s="28" t="s">
        <v>4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9</v>
      </c>
      <c r="O242" s="28">
        <f>COUNTIF(C239:C258,"대")</f>
        <v>0</v>
      </c>
      <c r="P242" s="28" t="s">
        <v>4</v>
      </c>
      <c r="Q242" s="28">
        <f>SUMIF(C239:C258,"대",E239:E258)</f>
        <v>0</v>
      </c>
      <c r="R242" s="28">
        <f>COUNTIF(X239:X258,"대국")</f>
        <v>0</v>
      </c>
      <c r="S242" s="28" t="s">
        <v>4</v>
      </c>
      <c r="T242" s="28">
        <f>SUMIF(X239:X258,"대국",E239:E258)</f>
        <v>0</v>
      </c>
      <c r="U242" s="28">
        <f t="shared" si="56"/>
        <v>0</v>
      </c>
      <c r="V242" s="28" t="s">
        <v>4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10</v>
      </c>
      <c r="O243" s="28">
        <f>COUNTIF(C239:C258,"도")</f>
        <v>0</v>
      </c>
      <c r="P243" s="28" t="s">
        <v>4</v>
      </c>
      <c r="Q243" s="28">
        <f>SUMIF(C239:C258,"도",E239:E258)</f>
        <v>0</v>
      </c>
      <c r="R243" s="28">
        <f>COUNTIF(X239:X258,"도국")</f>
        <v>0</v>
      </c>
      <c r="S243" s="28" t="s">
        <v>4</v>
      </c>
      <c r="T243" s="28">
        <f>SUMIF(X239:X258,"도국",E239:E258)</f>
        <v>0</v>
      </c>
      <c r="U243" s="28">
        <f t="shared" si="56"/>
        <v>0</v>
      </c>
      <c r="V243" s="28" t="s">
        <v>4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11</v>
      </c>
      <c r="O244" s="28">
        <f>COUNTIF(C239:C258,"천")</f>
        <v>0</v>
      </c>
      <c r="P244" s="28" t="s">
        <v>4</v>
      </c>
      <c r="Q244" s="28">
        <f>SUMIF(C239:C258,"천",E239:E258)</f>
        <v>0</v>
      </c>
      <c r="R244" s="28">
        <f>COUNTIF(X239:X258,"천국")</f>
        <v>0</v>
      </c>
      <c r="S244" s="28" t="s">
        <v>4</v>
      </c>
      <c r="T244" s="28">
        <f>SUMIF(X239:X258,"천국",E239:E258)</f>
        <v>0</v>
      </c>
      <c r="U244" s="28">
        <f t="shared" si="56"/>
        <v>0</v>
      </c>
      <c r="V244" s="28" t="s">
        <v>4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12</v>
      </c>
      <c r="O245" s="28">
        <f>COUNTIF(C239:C258,"구")</f>
        <v>0</v>
      </c>
      <c r="P245" s="28" t="s">
        <v>4</v>
      </c>
      <c r="Q245" s="28">
        <f>SUMIF(C239:C258,"구",E239:E258)</f>
        <v>0</v>
      </c>
      <c r="R245" s="28">
        <f>COUNTIF(X239:X258,"구국")</f>
        <v>0</v>
      </c>
      <c r="S245" s="28" t="s">
        <v>4</v>
      </c>
      <c r="T245" s="28">
        <f>SUMIF(X239:X258,"구국",E239:E258)</f>
        <v>0</v>
      </c>
      <c r="U245" s="28">
        <f t="shared" si="56"/>
        <v>0</v>
      </c>
      <c r="V245" s="28" t="s">
        <v>4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13</v>
      </c>
      <c r="O246" s="28">
        <f>COUNTIF(C239:C258,"제")</f>
        <v>0</v>
      </c>
      <c r="P246" s="28" t="s">
        <v>4</v>
      </c>
      <c r="Q246" s="28">
        <f>SUMIF(C239:C258,"제",E239:E258)</f>
        <v>0</v>
      </c>
      <c r="R246" s="28">
        <f>COUNTIF(X239:X258,"제국")</f>
        <v>0</v>
      </c>
      <c r="S246" s="28" t="s">
        <v>4</v>
      </c>
      <c r="T246" s="28">
        <f>SUMIF(X239:X258,"제국",E239:E258)</f>
        <v>0</v>
      </c>
      <c r="U246" s="28">
        <f t="shared" si="56"/>
        <v>0</v>
      </c>
      <c r="V246" s="28" t="s">
        <v>4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14</v>
      </c>
      <c r="O247" s="28">
        <f>COUNTIF(C239:C258,"유")</f>
        <v>0</v>
      </c>
      <c r="P247" s="28" t="s">
        <v>4</v>
      </c>
      <c r="Q247" s="28">
        <f>SUMIF(C239:C258,"유",E239:E258)</f>
        <v>0</v>
      </c>
      <c r="R247" s="28">
        <f>COUNTIF(X239:X258,"유국")</f>
        <v>0</v>
      </c>
      <c r="S247" s="28" t="s">
        <v>4</v>
      </c>
      <c r="T247" s="28">
        <f>SUMIF(X239:X258,"유국",E239:E258)</f>
        <v>0</v>
      </c>
      <c r="U247" s="28">
        <f t="shared" si="56"/>
        <v>0</v>
      </c>
      <c r="V247" s="28" t="s">
        <v>4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15</v>
      </c>
      <c r="O248" s="28">
        <f>COUNTIF(C239:C258,"과")</f>
        <v>0</v>
      </c>
      <c r="P248" s="28" t="s">
        <v>4</v>
      </c>
      <c r="Q248" s="28">
        <f>SUMIF(C239:C258,"과",E239:E258)</f>
        <v>0</v>
      </c>
      <c r="R248" s="28">
        <f>COUNTIF(X239:X258,"과국")</f>
        <v>0</v>
      </c>
      <c r="S248" s="28" t="s">
        <v>4</v>
      </c>
      <c r="T248" s="28">
        <f>SUMIF(X239:X258,"과국",E239:E258)</f>
        <v>0</v>
      </c>
      <c r="U248" s="28">
        <f t="shared" si="56"/>
        <v>0</v>
      </c>
      <c r="V248" s="28" t="s">
        <v>4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16</v>
      </c>
      <c r="O249" s="28">
        <f>COUNTIF(C239:C258,"묘")</f>
        <v>0</v>
      </c>
      <c r="P249" s="28" t="s">
        <v>4</v>
      </c>
      <c r="Q249" s="28">
        <f>SUMIF(C239:C258,"묘",E239:E258)</f>
        <v>0</v>
      </c>
      <c r="R249" s="28">
        <f>COUNTIF(X239:X258,"묘국")</f>
        <v>0</v>
      </c>
      <c r="S249" s="28" t="s">
        <v>4</v>
      </c>
      <c r="T249" s="28">
        <f>SUMIF(X239:X258,"묘국",E239:E258)</f>
        <v>0</v>
      </c>
      <c r="U249" s="28">
        <f t="shared" si="56"/>
        <v>0</v>
      </c>
      <c r="V249" s="28" t="s">
        <v>4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17</v>
      </c>
      <c r="O250" s="28">
        <f>COUNTIF(C239:C258,"목")</f>
        <v>0</v>
      </c>
      <c r="P250" s="28" t="s">
        <v>4</v>
      </c>
      <c r="Q250" s="28">
        <f>SUMIF(C239:C258,"목",E239:E258)</f>
        <v>0</v>
      </c>
      <c r="R250" s="28">
        <f>COUNTIF(X239:X258,"목국")</f>
        <v>0</v>
      </c>
      <c r="S250" s="28" t="s">
        <v>4</v>
      </c>
      <c r="T250" s="28">
        <f>SUMIF(X239:X258,"목국",E239:E258)</f>
        <v>0</v>
      </c>
      <c r="U250" s="28">
        <f t="shared" si="56"/>
        <v>0</v>
      </c>
      <c r="V250" s="28" t="s">
        <v>4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18</v>
      </c>
      <c r="O251" s="28">
        <f>COUNTIF(C239:C258,"잡")</f>
        <v>0</v>
      </c>
      <c r="P251" s="28" t="s">
        <v>4</v>
      </c>
      <c r="Q251" s="28">
        <f>SUMIF(C239:C258,"잡",E239:E258)</f>
        <v>0</v>
      </c>
      <c r="R251" s="28">
        <f>COUNTIF(X239:X258,"잡국")</f>
        <v>0</v>
      </c>
      <c r="S251" s="28" t="s">
        <v>4</v>
      </c>
      <c r="T251" s="28">
        <f>SUMIF(X239:X258,"잡국",E239:E258)</f>
        <v>0</v>
      </c>
      <c r="U251" s="28">
        <f t="shared" si="56"/>
        <v>0</v>
      </c>
      <c r="V251" s="28" t="s">
        <v>4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22</v>
      </c>
      <c r="O252" s="28">
        <f>COUNTIF(C239:C258,"학")</f>
        <v>0</v>
      </c>
      <c r="P252" s="28" t="s">
        <v>4</v>
      </c>
      <c r="Q252" s="28">
        <f>SUMIF(C239:C258,"학",E239:E258)</f>
        <v>0</v>
      </c>
      <c r="R252" s="28">
        <f>COUNTIF(X239:X258,"학국")</f>
        <v>0</v>
      </c>
      <c r="S252" s="28" t="s">
        <v>4</v>
      </c>
      <c r="T252" s="28">
        <f>SUMIF(X239:X258,"학국",E239:E258)</f>
        <v>0</v>
      </c>
      <c r="U252" s="28">
        <f t="shared" si="56"/>
        <v>0</v>
      </c>
      <c r="V252" s="28" t="s">
        <v>4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19</v>
      </c>
      <c r="O253" s="28">
        <f>COUNTIF(C239:C258,"수")</f>
        <v>0</v>
      </c>
      <c r="P253" s="28" t="s">
        <v>4</v>
      </c>
      <c r="Q253" s="28">
        <f>SUMIF(C239:C258,"수",E239:E258)</f>
        <v>0</v>
      </c>
      <c r="R253" s="28">
        <f>COUNTIF(X239:X258,"수국")</f>
        <v>0</v>
      </c>
      <c r="S253" s="28" t="s">
        <v>4</v>
      </c>
      <c r="T253" s="28">
        <f>SUMIF(X239:X258,"수국",E239:E258)</f>
        <v>0</v>
      </c>
      <c r="U253" s="28">
        <f t="shared" si="56"/>
        <v>0</v>
      </c>
      <c r="V253" s="28" t="s">
        <v>4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20</v>
      </c>
      <c r="O254" s="28">
        <f>COUNTIF(C239:C258,"장")</f>
        <v>0</v>
      </c>
      <c r="P254" s="28" t="s">
        <v>4</v>
      </c>
      <c r="Q254" s="28">
        <f>SUMIF(C239:C258,"장",E239:E258)</f>
        <v>0</v>
      </c>
      <c r="R254" s="28">
        <f>COUNTIF(X239:X258,"장국")</f>
        <v>0</v>
      </c>
      <c r="S254" s="28" t="s">
        <v>4</v>
      </c>
      <c r="T254" s="28">
        <f>SUMIF(X239:X258,"장국",E239:E258)</f>
        <v>0</v>
      </c>
      <c r="U254" s="28">
        <f t="shared" si="56"/>
        <v>0</v>
      </c>
      <c r="V254" s="28" t="s">
        <v>4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23</v>
      </c>
      <c r="O258" s="28">
        <f>COUNTIF(C239:C258," ")</f>
        <v>0</v>
      </c>
      <c r="P258" s="28" t="s">
        <v>4</v>
      </c>
      <c r="Q258" s="28">
        <f>SUMIF(C239:C258," ",E239:E258)</f>
        <v>0</v>
      </c>
      <c r="R258" s="28"/>
      <c r="S258" s="28" t="s">
        <v>4</v>
      </c>
      <c r="T258" s="28"/>
      <c r="U258" s="28">
        <f>O258</f>
        <v>0</v>
      </c>
      <c r="V258" s="28" t="s">
        <v>4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38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2</v>
      </c>
      <c r="O259" s="28">
        <f>SUM(O239:O258)</f>
        <v>0</v>
      </c>
      <c r="P259" s="28" t="s">
        <v>4</v>
      </c>
      <c r="Q259" s="28">
        <f>SUM(Q239:Q258)</f>
        <v>0</v>
      </c>
      <c r="R259" s="28">
        <f>SUM(R239:R258)</f>
        <v>0</v>
      </c>
      <c r="S259" s="28" t="s">
        <v>4</v>
      </c>
      <c r="T259" s="28">
        <f>SUM(T239:T258)</f>
        <v>0</v>
      </c>
      <c r="U259" s="28">
        <f>SUM(U239:U258)</f>
        <v>0</v>
      </c>
      <c r="V259" s="28" t="s">
        <v>4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6</v>
      </c>
      <c r="O260" s="28">
        <f>COUNTIF(C260:C279,"전")</f>
        <v>0</v>
      </c>
      <c r="P260" s="28" t="s">
        <v>4</v>
      </c>
      <c r="Q260" s="28">
        <f>SUMIF(C260:C279,"전",E260:E279)</f>
        <v>0</v>
      </c>
      <c r="R260" s="28">
        <f>COUNTIF(X260:X279,"전국")</f>
        <v>0</v>
      </c>
      <c r="S260" s="28" t="s">
        <v>4</v>
      </c>
      <c r="T260" s="28">
        <f>SUMIF(X260:X279,"전국",E260:E279)</f>
        <v>0</v>
      </c>
      <c r="U260" s="28">
        <f t="shared" ref="U260:U275" si="61">O260-R260</f>
        <v>0</v>
      </c>
      <c r="V260" s="28" t="s">
        <v>4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7</v>
      </c>
      <c r="O261" s="28">
        <f>COUNTIF(C260:C279,"답")</f>
        <v>0</v>
      </c>
      <c r="P261" s="28" t="s">
        <v>4</v>
      </c>
      <c r="Q261" s="28">
        <f>SUMIF(C260:C279,"답",E260:E279)</f>
        <v>0</v>
      </c>
      <c r="R261" s="28">
        <f>COUNTIF(X260:X279,"답국")</f>
        <v>0</v>
      </c>
      <c r="S261" s="28" t="s">
        <v>4</v>
      </c>
      <c r="T261" s="28">
        <f>SUMIF(X260:X279,"답국",E260:E279)</f>
        <v>0</v>
      </c>
      <c r="U261" s="28">
        <f t="shared" si="61"/>
        <v>0</v>
      </c>
      <c r="V261" s="28" t="s">
        <v>4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8</v>
      </c>
      <c r="O262" s="28">
        <f>COUNTIF(C260:C279,"임")</f>
        <v>0</v>
      </c>
      <c r="P262" s="28" t="s">
        <v>4</v>
      </c>
      <c r="Q262" s="28">
        <f>SUMIF(C260:C279,"임",E260:E279)</f>
        <v>0</v>
      </c>
      <c r="R262" s="28">
        <f>COUNTIF(X260:X279,"임국")</f>
        <v>0</v>
      </c>
      <c r="S262" s="28" t="s">
        <v>4</v>
      </c>
      <c r="T262" s="28">
        <f>SUMIF(X260:X279,"임국",E260:E279)</f>
        <v>0</v>
      </c>
      <c r="U262" s="28">
        <f t="shared" si="61"/>
        <v>0</v>
      </c>
      <c r="V262" s="28" t="s">
        <v>4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9</v>
      </c>
      <c r="O263" s="28">
        <f>COUNTIF(C260:C279,"대")</f>
        <v>0</v>
      </c>
      <c r="P263" s="28" t="s">
        <v>4</v>
      </c>
      <c r="Q263" s="28">
        <f>SUMIF(C260:C279,"대",E260:E279)</f>
        <v>0</v>
      </c>
      <c r="R263" s="28">
        <f>COUNTIF(X260:X279,"대국")</f>
        <v>0</v>
      </c>
      <c r="S263" s="28" t="s">
        <v>4</v>
      </c>
      <c r="T263" s="28">
        <f>SUMIF(X260:X279,"대국",E260:E279)</f>
        <v>0</v>
      </c>
      <c r="U263" s="28">
        <f t="shared" si="61"/>
        <v>0</v>
      </c>
      <c r="V263" s="28" t="s">
        <v>4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10</v>
      </c>
      <c r="O264" s="28">
        <f>COUNTIF(C260:C279,"도")</f>
        <v>0</v>
      </c>
      <c r="P264" s="28" t="s">
        <v>4</v>
      </c>
      <c r="Q264" s="28">
        <f>SUMIF(C260:C279,"도",E260:E279)</f>
        <v>0</v>
      </c>
      <c r="R264" s="28">
        <f>COUNTIF(X260:X279,"도국")</f>
        <v>0</v>
      </c>
      <c r="S264" s="28" t="s">
        <v>4</v>
      </c>
      <c r="T264" s="28">
        <f>SUMIF(X260:X279,"도국",E260:E279)</f>
        <v>0</v>
      </c>
      <c r="U264" s="28">
        <f t="shared" si="61"/>
        <v>0</v>
      </c>
      <c r="V264" s="28" t="s">
        <v>4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11</v>
      </c>
      <c r="O265" s="28">
        <f>COUNTIF(C260:C279,"천")</f>
        <v>0</v>
      </c>
      <c r="P265" s="28" t="s">
        <v>4</v>
      </c>
      <c r="Q265" s="28">
        <f>SUMIF(C260:C279,"천",E260:E279)</f>
        <v>0</v>
      </c>
      <c r="R265" s="28">
        <f>COUNTIF(X260:X279,"천국")</f>
        <v>0</v>
      </c>
      <c r="S265" s="28" t="s">
        <v>4</v>
      </c>
      <c r="T265" s="28">
        <f>SUMIF(X260:X279,"천국",E260:E279)</f>
        <v>0</v>
      </c>
      <c r="U265" s="28">
        <f t="shared" si="61"/>
        <v>0</v>
      </c>
      <c r="V265" s="28" t="s">
        <v>4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12</v>
      </c>
      <c r="O266" s="28">
        <f>COUNTIF(C260:C279,"구")</f>
        <v>0</v>
      </c>
      <c r="P266" s="28" t="s">
        <v>4</v>
      </c>
      <c r="Q266" s="28">
        <f>SUMIF(C260:C279,"구",E260:E279)</f>
        <v>0</v>
      </c>
      <c r="R266" s="28">
        <f>COUNTIF(X260:X279,"구국")</f>
        <v>0</v>
      </c>
      <c r="S266" s="28" t="s">
        <v>4</v>
      </c>
      <c r="T266" s="28">
        <f>SUMIF(X260:X279,"구국",E260:E279)</f>
        <v>0</v>
      </c>
      <c r="U266" s="28">
        <f t="shared" si="61"/>
        <v>0</v>
      </c>
      <c r="V266" s="28" t="s">
        <v>4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13</v>
      </c>
      <c r="O267" s="28">
        <f>COUNTIF(C260:C279,"제")</f>
        <v>0</v>
      </c>
      <c r="P267" s="28" t="s">
        <v>4</v>
      </c>
      <c r="Q267" s="28">
        <f>SUMIF(C260:C279,"제",E260:E279)</f>
        <v>0</v>
      </c>
      <c r="R267" s="28">
        <f>COUNTIF(X260:X279,"제국")</f>
        <v>0</v>
      </c>
      <c r="S267" s="28" t="s">
        <v>4</v>
      </c>
      <c r="T267" s="28">
        <f>SUMIF(X260:X279,"제국",E260:E279)</f>
        <v>0</v>
      </c>
      <c r="U267" s="28">
        <f t="shared" si="61"/>
        <v>0</v>
      </c>
      <c r="V267" s="28" t="s">
        <v>4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14</v>
      </c>
      <c r="O268" s="28">
        <f>COUNTIF(C260:C279,"유")</f>
        <v>0</v>
      </c>
      <c r="P268" s="28" t="s">
        <v>4</v>
      </c>
      <c r="Q268" s="28">
        <f>SUMIF(C260:C279,"유",E260:E279)</f>
        <v>0</v>
      </c>
      <c r="R268" s="28">
        <f>COUNTIF(X260:X279,"유국")</f>
        <v>0</v>
      </c>
      <c r="S268" s="28" t="s">
        <v>4</v>
      </c>
      <c r="T268" s="28">
        <f>SUMIF(X260:X279,"유국",E260:E279)</f>
        <v>0</v>
      </c>
      <c r="U268" s="28">
        <f t="shared" si="61"/>
        <v>0</v>
      </c>
      <c r="V268" s="28" t="s">
        <v>4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15</v>
      </c>
      <c r="O269" s="28">
        <f>COUNTIF(C260:C279,"과")</f>
        <v>0</v>
      </c>
      <c r="P269" s="28" t="s">
        <v>4</v>
      </c>
      <c r="Q269" s="28">
        <f>SUMIF(C260:C279,"과",E260:E279)</f>
        <v>0</v>
      </c>
      <c r="R269" s="28">
        <f>COUNTIF(X260:X279,"과국")</f>
        <v>0</v>
      </c>
      <c r="S269" s="28" t="s">
        <v>4</v>
      </c>
      <c r="T269" s="28">
        <f>SUMIF(X260:X279,"과국",E260:E279)</f>
        <v>0</v>
      </c>
      <c r="U269" s="28">
        <f t="shared" si="61"/>
        <v>0</v>
      </c>
      <c r="V269" s="28" t="s">
        <v>4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16</v>
      </c>
      <c r="O270" s="28">
        <f>COUNTIF(C260:C279,"묘")</f>
        <v>0</v>
      </c>
      <c r="P270" s="28" t="s">
        <v>4</v>
      </c>
      <c r="Q270" s="28">
        <f>SUMIF(C260:C279,"묘",E260:E279)</f>
        <v>0</v>
      </c>
      <c r="R270" s="28">
        <f>COUNTIF(X260:X279,"묘국")</f>
        <v>0</v>
      </c>
      <c r="S270" s="28" t="s">
        <v>4</v>
      </c>
      <c r="T270" s="28">
        <f>SUMIF(X260:X279,"묘국",E260:E279)</f>
        <v>0</v>
      </c>
      <c r="U270" s="28">
        <f t="shared" si="61"/>
        <v>0</v>
      </c>
      <c r="V270" s="28" t="s">
        <v>4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17</v>
      </c>
      <c r="O271" s="28">
        <f>COUNTIF(C260:C279,"목")</f>
        <v>0</v>
      </c>
      <c r="P271" s="28" t="s">
        <v>4</v>
      </c>
      <c r="Q271" s="28">
        <f>SUMIF(C260:C279,"목",E260:E279)</f>
        <v>0</v>
      </c>
      <c r="R271" s="28">
        <f>COUNTIF(X260:X279,"목국")</f>
        <v>0</v>
      </c>
      <c r="S271" s="28" t="s">
        <v>4</v>
      </c>
      <c r="T271" s="28">
        <f>SUMIF(X260:X279,"목국",E260:E279)</f>
        <v>0</v>
      </c>
      <c r="U271" s="28">
        <f t="shared" si="61"/>
        <v>0</v>
      </c>
      <c r="V271" s="28" t="s">
        <v>4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18</v>
      </c>
      <c r="O272" s="28">
        <f>COUNTIF(C260:C279,"잡")</f>
        <v>0</v>
      </c>
      <c r="P272" s="28" t="s">
        <v>4</v>
      </c>
      <c r="Q272" s="28">
        <f>SUMIF(C260:C279,"잡",E260:E279)</f>
        <v>0</v>
      </c>
      <c r="R272" s="28">
        <f>COUNTIF(X260:X279,"잡국")</f>
        <v>0</v>
      </c>
      <c r="S272" s="28" t="s">
        <v>4</v>
      </c>
      <c r="T272" s="28">
        <f>SUMIF(X260:X279,"잡국",E260:E279)</f>
        <v>0</v>
      </c>
      <c r="U272" s="28">
        <f t="shared" si="61"/>
        <v>0</v>
      </c>
      <c r="V272" s="28" t="s">
        <v>4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22</v>
      </c>
      <c r="O273" s="28">
        <f>COUNTIF(C260:C279,"학")</f>
        <v>0</v>
      </c>
      <c r="P273" s="28" t="s">
        <v>4</v>
      </c>
      <c r="Q273" s="28">
        <f>SUMIF(C260:C279,"학",E260:E279)</f>
        <v>0</v>
      </c>
      <c r="R273" s="28">
        <f>COUNTIF(X260:X279,"학국")</f>
        <v>0</v>
      </c>
      <c r="S273" s="28" t="s">
        <v>4</v>
      </c>
      <c r="T273" s="28">
        <f>SUMIF(X260:X279,"학국",E260:E279)</f>
        <v>0</v>
      </c>
      <c r="U273" s="28">
        <f t="shared" si="61"/>
        <v>0</v>
      </c>
      <c r="V273" s="28" t="s">
        <v>4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19</v>
      </c>
      <c r="O274" s="28">
        <f>COUNTIF(C260:C279,"수")</f>
        <v>0</v>
      </c>
      <c r="P274" s="28" t="s">
        <v>4</v>
      </c>
      <c r="Q274" s="28">
        <f>SUMIF(C260:C279,"수",E260:E279)</f>
        <v>0</v>
      </c>
      <c r="R274" s="28">
        <f>COUNTIF(X260:X279,"수국")</f>
        <v>0</v>
      </c>
      <c r="S274" s="28" t="s">
        <v>4</v>
      </c>
      <c r="T274" s="28">
        <f>SUMIF(X260:X279,"수국",E260:E279)</f>
        <v>0</v>
      </c>
      <c r="U274" s="28">
        <f t="shared" si="61"/>
        <v>0</v>
      </c>
      <c r="V274" s="28" t="s">
        <v>4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20</v>
      </c>
      <c r="O275" s="28">
        <f>COUNTIF(C260:C279,"장")</f>
        <v>0</v>
      </c>
      <c r="P275" s="28" t="s">
        <v>4</v>
      </c>
      <c r="Q275" s="28">
        <f>SUMIF(C260:C279,"장",E260:E279)</f>
        <v>0</v>
      </c>
      <c r="R275" s="28">
        <f>COUNTIF(X260:X279,"장국")</f>
        <v>0</v>
      </c>
      <c r="S275" s="28" t="s">
        <v>4</v>
      </c>
      <c r="T275" s="28">
        <f>SUMIF(X260:X279,"장국",E260:E279)</f>
        <v>0</v>
      </c>
      <c r="U275" s="28">
        <f t="shared" si="61"/>
        <v>0</v>
      </c>
      <c r="V275" s="28" t="s">
        <v>4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23</v>
      </c>
      <c r="O279" s="28">
        <f>COUNTIF(C260:C279," ")</f>
        <v>0</v>
      </c>
      <c r="P279" s="28" t="s">
        <v>4</v>
      </c>
      <c r="Q279" s="28">
        <f>SUMIF(C260:C279," ",E260:E279)</f>
        <v>0</v>
      </c>
      <c r="R279" s="28"/>
      <c r="S279" s="28" t="s">
        <v>4</v>
      </c>
      <c r="T279" s="28"/>
      <c r="U279" s="28">
        <f>O279</f>
        <v>0</v>
      </c>
      <c r="V279" s="28" t="s">
        <v>4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38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2</v>
      </c>
      <c r="O280" s="28">
        <f>SUM(O260:O279)</f>
        <v>0</v>
      </c>
      <c r="P280" s="28" t="s">
        <v>4</v>
      </c>
      <c r="Q280" s="28">
        <f>SUM(Q260:Q279)</f>
        <v>0</v>
      </c>
      <c r="R280" s="28">
        <f>SUM(R260:R279)</f>
        <v>0</v>
      </c>
      <c r="S280" s="28" t="s">
        <v>4</v>
      </c>
      <c r="T280" s="28">
        <f>SUM(T260:T279)</f>
        <v>0</v>
      </c>
      <c r="U280" s="28">
        <f>SUM(U260:U279)</f>
        <v>0</v>
      </c>
      <c r="V280" s="28" t="s">
        <v>4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6</v>
      </c>
      <c r="O281" s="28">
        <f>COUNTIF(C281:C300,"전")</f>
        <v>0</v>
      </c>
      <c r="P281" s="28" t="s">
        <v>4</v>
      </c>
      <c r="Q281" s="28">
        <f>SUMIF(C281:C300,"전",E281:E300)</f>
        <v>0</v>
      </c>
      <c r="R281" s="28">
        <f>COUNTIF(X281:X300,"전국")</f>
        <v>0</v>
      </c>
      <c r="S281" s="28" t="s">
        <v>4</v>
      </c>
      <c r="T281" s="28">
        <f>SUMIF(X281:X300,"전국",E281:E300)</f>
        <v>0</v>
      </c>
      <c r="U281" s="28">
        <f t="shared" ref="U281:U296" si="67">O281-R281</f>
        <v>0</v>
      </c>
      <c r="V281" s="28" t="s">
        <v>4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7</v>
      </c>
      <c r="O282" s="28">
        <f>COUNTIF(C281:C300,"답")</f>
        <v>0</v>
      </c>
      <c r="P282" s="28" t="s">
        <v>4</v>
      </c>
      <c r="Q282" s="28">
        <f>SUMIF(C281:C300,"답",E281:E300)</f>
        <v>0</v>
      </c>
      <c r="R282" s="28">
        <f>COUNTIF(X281:X300,"답국")</f>
        <v>0</v>
      </c>
      <c r="S282" s="28" t="s">
        <v>4</v>
      </c>
      <c r="T282" s="28">
        <f>SUMIF(X281:X300,"답국",E281:E300)</f>
        <v>0</v>
      </c>
      <c r="U282" s="28">
        <f t="shared" si="67"/>
        <v>0</v>
      </c>
      <c r="V282" s="28" t="s">
        <v>4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8</v>
      </c>
      <c r="O283" s="28">
        <f>COUNTIF(C281:C300,"임")</f>
        <v>0</v>
      </c>
      <c r="P283" s="28" t="s">
        <v>4</v>
      </c>
      <c r="Q283" s="28">
        <f>SUMIF(C281:C300,"임",E281:E300)</f>
        <v>0</v>
      </c>
      <c r="R283" s="28">
        <f>COUNTIF(X281:X300,"임국")</f>
        <v>0</v>
      </c>
      <c r="S283" s="28" t="s">
        <v>4</v>
      </c>
      <c r="T283" s="28">
        <f>SUMIF(X281:X300,"임국",E281:E300)</f>
        <v>0</v>
      </c>
      <c r="U283" s="28">
        <f t="shared" si="67"/>
        <v>0</v>
      </c>
      <c r="V283" s="28" t="s">
        <v>4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9</v>
      </c>
      <c r="O284" s="28">
        <f>COUNTIF(C281:C300,"대")</f>
        <v>0</v>
      </c>
      <c r="P284" s="28" t="s">
        <v>4</v>
      </c>
      <c r="Q284" s="28">
        <f>SUMIF(C281:C300,"대",E281:E300)</f>
        <v>0</v>
      </c>
      <c r="R284" s="28">
        <f>COUNTIF(X281:X300,"대국")</f>
        <v>0</v>
      </c>
      <c r="S284" s="28" t="s">
        <v>4</v>
      </c>
      <c r="T284" s="28">
        <f>SUMIF(X281:X300,"대국",E281:E300)</f>
        <v>0</v>
      </c>
      <c r="U284" s="28">
        <f t="shared" si="67"/>
        <v>0</v>
      </c>
      <c r="V284" s="28" t="s">
        <v>4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10</v>
      </c>
      <c r="O285" s="28">
        <f>COUNTIF(C281:C300,"도")</f>
        <v>0</v>
      </c>
      <c r="P285" s="28" t="s">
        <v>4</v>
      </c>
      <c r="Q285" s="28">
        <f>SUMIF(C281:C300,"도",E281:E300)</f>
        <v>0</v>
      </c>
      <c r="R285" s="28">
        <f>COUNTIF(X281:X300,"도국")</f>
        <v>0</v>
      </c>
      <c r="S285" s="28" t="s">
        <v>4</v>
      </c>
      <c r="T285" s="28">
        <f>SUMIF(X281:X300,"도국",E281:E300)</f>
        <v>0</v>
      </c>
      <c r="U285" s="28">
        <f t="shared" si="67"/>
        <v>0</v>
      </c>
      <c r="V285" s="28" t="s">
        <v>4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11</v>
      </c>
      <c r="O286" s="28">
        <f>COUNTIF(C281:C300,"천")</f>
        <v>0</v>
      </c>
      <c r="P286" s="28" t="s">
        <v>4</v>
      </c>
      <c r="Q286" s="28">
        <f>SUMIF(C281:C300,"천",E281:E300)</f>
        <v>0</v>
      </c>
      <c r="R286" s="28">
        <f>COUNTIF(X281:X300,"천국")</f>
        <v>0</v>
      </c>
      <c r="S286" s="28" t="s">
        <v>4</v>
      </c>
      <c r="T286" s="28">
        <f>SUMIF(X281:X300,"천국",E281:E300)</f>
        <v>0</v>
      </c>
      <c r="U286" s="28">
        <f t="shared" si="67"/>
        <v>0</v>
      </c>
      <c r="V286" s="28" t="s">
        <v>4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12</v>
      </c>
      <c r="O287" s="28">
        <f>COUNTIF(C281:C300,"구")</f>
        <v>0</v>
      </c>
      <c r="P287" s="28" t="s">
        <v>4</v>
      </c>
      <c r="Q287" s="28">
        <f>SUMIF(C281:C300,"구",E281:E300)</f>
        <v>0</v>
      </c>
      <c r="R287" s="28">
        <f>COUNTIF(X281:X300,"구국")</f>
        <v>0</v>
      </c>
      <c r="S287" s="28" t="s">
        <v>4</v>
      </c>
      <c r="T287" s="28">
        <f>SUMIF(X281:X300,"구국",E281:E300)</f>
        <v>0</v>
      </c>
      <c r="U287" s="28">
        <f t="shared" si="67"/>
        <v>0</v>
      </c>
      <c r="V287" s="28" t="s">
        <v>4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13</v>
      </c>
      <c r="O288" s="28">
        <f>COUNTIF(C281:C300,"제")</f>
        <v>0</v>
      </c>
      <c r="P288" s="28" t="s">
        <v>4</v>
      </c>
      <c r="Q288" s="28">
        <f>SUMIF(C281:C300,"제",E281:E300)</f>
        <v>0</v>
      </c>
      <c r="R288" s="28">
        <f>COUNTIF(X281:X300,"제국")</f>
        <v>0</v>
      </c>
      <c r="S288" s="28" t="s">
        <v>4</v>
      </c>
      <c r="T288" s="28">
        <f>SUMIF(X281:X300,"제국",E281:E300)</f>
        <v>0</v>
      </c>
      <c r="U288" s="28">
        <f t="shared" si="67"/>
        <v>0</v>
      </c>
      <c r="V288" s="28" t="s">
        <v>4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14</v>
      </c>
      <c r="O289" s="28">
        <f>COUNTIF(C281:C300,"유")</f>
        <v>0</v>
      </c>
      <c r="P289" s="28" t="s">
        <v>4</v>
      </c>
      <c r="Q289" s="28">
        <f>SUMIF(C281:C300,"유",E281:E300)</f>
        <v>0</v>
      </c>
      <c r="R289" s="28">
        <f>COUNTIF(X281:X300,"유국")</f>
        <v>0</v>
      </c>
      <c r="S289" s="28" t="s">
        <v>4</v>
      </c>
      <c r="T289" s="28">
        <f>SUMIF(X281:X300,"유국",E281:E300)</f>
        <v>0</v>
      </c>
      <c r="U289" s="28">
        <f t="shared" si="67"/>
        <v>0</v>
      </c>
      <c r="V289" s="28" t="s">
        <v>4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15</v>
      </c>
      <c r="O290" s="28">
        <f>COUNTIF(C281:C300,"과")</f>
        <v>0</v>
      </c>
      <c r="P290" s="28" t="s">
        <v>4</v>
      </c>
      <c r="Q290" s="28">
        <f>SUMIF(C281:C300,"과",E281:E300)</f>
        <v>0</v>
      </c>
      <c r="R290" s="28">
        <f>COUNTIF(X281:X300,"과국")</f>
        <v>0</v>
      </c>
      <c r="S290" s="28" t="s">
        <v>4</v>
      </c>
      <c r="T290" s="28">
        <f>SUMIF(X281:X300,"과국",E281:E300)</f>
        <v>0</v>
      </c>
      <c r="U290" s="28">
        <f t="shared" si="67"/>
        <v>0</v>
      </c>
      <c r="V290" s="28" t="s">
        <v>4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16</v>
      </c>
      <c r="O291" s="28">
        <f>COUNTIF(C281:C300,"묘")</f>
        <v>0</v>
      </c>
      <c r="P291" s="28" t="s">
        <v>4</v>
      </c>
      <c r="Q291" s="28">
        <f>SUMIF(C281:C300,"묘",E281:E300)</f>
        <v>0</v>
      </c>
      <c r="R291" s="28">
        <f>COUNTIF(X281:X300,"묘국")</f>
        <v>0</v>
      </c>
      <c r="S291" s="28" t="s">
        <v>4</v>
      </c>
      <c r="T291" s="28">
        <f>SUMIF(X281:X300,"묘국",E281:E300)</f>
        <v>0</v>
      </c>
      <c r="U291" s="28">
        <f t="shared" si="67"/>
        <v>0</v>
      </c>
      <c r="V291" s="28" t="s">
        <v>4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17</v>
      </c>
      <c r="O292" s="28">
        <f>COUNTIF(C281:C300,"목")</f>
        <v>0</v>
      </c>
      <c r="P292" s="28" t="s">
        <v>4</v>
      </c>
      <c r="Q292" s="28">
        <f>SUMIF(C281:C300,"목",E281:E300)</f>
        <v>0</v>
      </c>
      <c r="R292" s="28">
        <f>COUNTIF(X281:X300,"목국")</f>
        <v>0</v>
      </c>
      <c r="S292" s="28" t="s">
        <v>4</v>
      </c>
      <c r="T292" s="28">
        <f>SUMIF(X281:X300,"목국",E281:E300)</f>
        <v>0</v>
      </c>
      <c r="U292" s="28">
        <f t="shared" si="67"/>
        <v>0</v>
      </c>
      <c r="V292" s="28" t="s">
        <v>4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18</v>
      </c>
      <c r="O293" s="28">
        <f>COUNTIF(C281:C300,"잡")</f>
        <v>0</v>
      </c>
      <c r="P293" s="28" t="s">
        <v>4</v>
      </c>
      <c r="Q293" s="28">
        <f>SUMIF(C281:C300,"잡",E281:E300)</f>
        <v>0</v>
      </c>
      <c r="R293" s="28">
        <f>COUNTIF(X281:X300,"잡국")</f>
        <v>0</v>
      </c>
      <c r="S293" s="28" t="s">
        <v>4</v>
      </c>
      <c r="T293" s="28">
        <f>SUMIF(X281:X300,"잡국",E281:E300)</f>
        <v>0</v>
      </c>
      <c r="U293" s="28">
        <f t="shared" si="67"/>
        <v>0</v>
      </c>
      <c r="V293" s="28" t="s">
        <v>4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22</v>
      </c>
      <c r="O294" s="28">
        <f>COUNTIF(C281:C300,"학")</f>
        <v>0</v>
      </c>
      <c r="P294" s="28" t="s">
        <v>4</v>
      </c>
      <c r="Q294" s="28">
        <f>SUMIF(C281:C300,"학",E281:E300)</f>
        <v>0</v>
      </c>
      <c r="R294" s="28">
        <f>COUNTIF(X281:X300,"학국")</f>
        <v>0</v>
      </c>
      <c r="S294" s="28" t="s">
        <v>4</v>
      </c>
      <c r="T294" s="28">
        <f>SUMIF(X281:X300,"학국",E281:E300)</f>
        <v>0</v>
      </c>
      <c r="U294" s="28">
        <f t="shared" si="67"/>
        <v>0</v>
      </c>
      <c r="V294" s="28" t="s">
        <v>4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19</v>
      </c>
      <c r="O295" s="28">
        <f>COUNTIF(C281:C300,"수")</f>
        <v>0</v>
      </c>
      <c r="P295" s="28" t="s">
        <v>4</v>
      </c>
      <c r="Q295" s="28">
        <f>SUMIF(C281:C300,"수",E281:E300)</f>
        <v>0</v>
      </c>
      <c r="R295" s="28">
        <f>COUNTIF(X281:X300,"수국")</f>
        <v>0</v>
      </c>
      <c r="S295" s="28" t="s">
        <v>4</v>
      </c>
      <c r="T295" s="28">
        <f>SUMIF(X281:X300,"수국",E281:E300)</f>
        <v>0</v>
      </c>
      <c r="U295" s="28">
        <f t="shared" si="67"/>
        <v>0</v>
      </c>
      <c r="V295" s="28" t="s">
        <v>4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20</v>
      </c>
      <c r="O296" s="28">
        <f>COUNTIF(C281:C300,"장")</f>
        <v>0</v>
      </c>
      <c r="P296" s="28" t="s">
        <v>4</v>
      </c>
      <c r="Q296" s="28">
        <f>SUMIF(C281:C300,"장",E281:E300)</f>
        <v>0</v>
      </c>
      <c r="R296" s="28">
        <f>COUNTIF(X281:X300,"장국")</f>
        <v>0</v>
      </c>
      <c r="S296" s="28" t="s">
        <v>4</v>
      </c>
      <c r="T296" s="28">
        <f>SUMIF(X281:X300,"장국",E281:E300)</f>
        <v>0</v>
      </c>
      <c r="U296" s="28">
        <f t="shared" si="67"/>
        <v>0</v>
      </c>
      <c r="V296" s="28" t="s">
        <v>4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23</v>
      </c>
      <c r="O300" s="28">
        <f>COUNTIF(C281:C300," ")</f>
        <v>0</v>
      </c>
      <c r="P300" s="28" t="s">
        <v>4</v>
      </c>
      <c r="Q300" s="28">
        <f>SUMIF(C281:C300," ",E281:E300)</f>
        <v>0</v>
      </c>
      <c r="R300" s="28"/>
      <c r="S300" s="28" t="s">
        <v>4</v>
      </c>
      <c r="T300" s="28"/>
      <c r="U300" s="28">
        <f>O300</f>
        <v>0</v>
      </c>
      <c r="V300" s="28" t="s">
        <v>4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38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2</v>
      </c>
      <c r="O301" s="28">
        <f>SUM(O281:O300)</f>
        <v>0</v>
      </c>
      <c r="P301" s="28" t="s">
        <v>4</v>
      </c>
      <c r="Q301" s="28">
        <f>SUM(Q281:Q300)</f>
        <v>0</v>
      </c>
      <c r="R301" s="28">
        <f>SUM(R281:R300)</f>
        <v>0</v>
      </c>
      <c r="S301" s="28" t="s">
        <v>4</v>
      </c>
      <c r="T301" s="28">
        <f>SUM(T281:T300)</f>
        <v>0</v>
      </c>
      <c r="U301" s="28">
        <f>SUM(U281:U300)</f>
        <v>0</v>
      </c>
      <c r="V301" s="28" t="s">
        <v>4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6</v>
      </c>
      <c r="O302" s="28">
        <f>COUNTIF(C302:C321,"전")</f>
        <v>0</v>
      </c>
      <c r="P302" s="28" t="s">
        <v>4</v>
      </c>
      <c r="Q302" s="28">
        <f>SUMIF(C302:C321,"전",E302:E321)</f>
        <v>0</v>
      </c>
      <c r="R302" s="28">
        <f>COUNTIF(X302:X321,"전국")</f>
        <v>0</v>
      </c>
      <c r="S302" s="28" t="s">
        <v>4</v>
      </c>
      <c r="T302" s="28">
        <f>SUMIF(X302:X321,"전국",E302:E321)</f>
        <v>0</v>
      </c>
      <c r="U302" s="28">
        <f t="shared" ref="U302:U317" si="71">O302-R302</f>
        <v>0</v>
      </c>
      <c r="V302" s="28" t="s">
        <v>4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7</v>
      </c>
      <c r="O303" s="28">
        <f>COUNTIF(C302:C321,"답")</f>
        <v>0</v>
      </c>
      <c r="P303" s="28" t="s">
        <v>4</v>
      </c>
      <c r="Q303" s="28">
        <f>SUMIF(C302:C321,"답",E302:E321)</f>
        <v>0</v>
      </c>
      <c r="R303" s="28">
        <f>COUNTIF(X302:X321,"답국")</f>
        <v>0</v>
      </c>
      <c r="S303" s="28" t="s">
        <v>4</v>
      </c>
      <c r="T303" s="28">
        <f>SUMIF(X302:X321,"답국",E302:E321)</f>
        <v>0</v>
      </c>
      <c r="U303" s="28">
        <f t="shared" si="71"/>
        <v>0</v>
      </c>
      <c r="V303" s="28" t="s">
        <v>4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8</v>
      </c>
      <c r="O304" s="28">
        <f>COUNTIF(C302:C321,"임")</f>
        <v>0</v>
      </c>
      <c r="P304" s="28" t="s">
        <v>4</v>
      </c>
      <c r="Q304" s="28">
        <f>SUMIF(C302:C321,"임",E302:E321)</f>
        <v>0</v>
      </c>
      <c r="R304" s="28">
        <f>COUNTIF(X302:X321,"임국")</f>
        <v>0</v>
      </c>
      <c r="S304" s="28" t="s">
        <v>4</v>
      </c>
      <c r="T304" s="28">
        <f>SUMIF(X302:X321,"임국",E302:E321)</f>
        <v>0</v>
      </c>
      <c r="U304" s="28">
        <f t="shared" si="71"/>
        <v>0</v>
      </c>
      <c r="V304" s="28" t="s">
        <v>4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9</v>
      </c>
      <c r="O305" s="28">
        <f>COUNTIF(C302:C321,"대")</f>
        <v>0</v>
      </c>
      <c r="P305" s="28" t="s">
        <v>4</v>
      </c>
      <c r="Q305" s="28">
        <f>SUMIF(C302:C321,"대",E302:E321)</f>
        <v>0</v>
      </c>
      <c r="R305" s="28">
        <f>COUNTIF(X302:X321,"대국")</f>
        <v>0</v>
      </c>
      <c r="S305" s="28" t="s">
        <v>4</v>
      </c>
      <c r="T305" s="28">
        <f>SUMIF(X302:X321,"대국",E302:E321)</f>
        <v>0</v>
      </c>
      <c r="U305" s="28">
        <f t="shared" si="71"/>
        <v>0</v>
      </c>
      <c r="V305" s="28" t="s">
        <v>4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10</v>
      </c>
      <c r="O306" s="28">
        <f>COUNTIF(C302:C321,"도")</f>
        <v>0</v>
      </c>
      <c r="P306" s="28" t="s">
        <v>4</v>
      </c>
      <c r="Q306" s="28">
        <f>SUMIF(C302:C321,"도",E302:E321)</f>
        <v>0</v>
      </c>
      <c r="R306" s="28">
        <f>COUNTIF(X302:X321,"도국")</f>
        <v>0</v>
      </c>
      <c r="S306" s="28" t="s">
        <v>4</v>
      </c>
      <c r="T306" s="28">
        <f>SUMIF(X302:X321,"도국",E302:E321)</f>
        <v>0</v>
      </c>
      <c r="U306" s="28">
        <f t="shared" si="71"/>
        <v>0</v>
      </c>
      <c r="V306" s="28" t="s">
        <v>4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11</v>
      </c>
      <c r="O307" s="28">
        <f>COUNTIF(C302:C321,"천")</f>
        <v>0</v>
      </c>
      <c r="P307" s="28" t="s">
        <v>4</v>
      </c>
      <c r="Q307" s="28">
        <f>SUMIF(C302:C321,"천",E302:E321)</f>
        <v>0</v>
      </c>
      <c r="R307" s="28">
        <f>COUNTIF(X302:X321,"천국")</f>
        <v>0</v>
      </c>
      <c r="S307" s="28" t="s">
        <v>4</v>
      </c>
      <c r="T307" s="28">
        <f>SUMIF(X302:X321,"천국",E302:E321)</f>
        <v>0</v>
      </c>
      <c r="U307" s="28">
        <f t="shared" si="71"/>
        <v>0</v>
      </c>
      <c r="V307" s="28" t="s">
        <v>4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12</v>
      </c>
      <c r="O308" s="28">
        <f>COUNTIF(C302:C321,"구")</f>
        <v>0</v>
      </c>
      <c r="P308" s="28" t="s">
        <v>4</v>
      </c>
      <c r="Q308" s="28">
        <f>SUMIF(C302:C321,"구",E302:E321)</f>
        <v>0</v>
      </c>
      <c r="R308" s="28">
        <f>COUNTIF(X302:X321,"구국")</f>
        <v>0</v>
      </c>
      <c r="S308" s="28" t="s">
        <v>4</v>
      </c>
      <c r="T308" s="28">
        <f>SUMIF(X302:X321,"구국",E302:E321)</f>
        <v>0</v>
      </c>
      <c r="U308" s="28">
        <f t="shared" si="71"/>
        <v>0</v>
      </c>
      <c r="V308" s="28" t="s">
        <v>4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13</v>
      </c>
      <c r="O309" s="28">
        <f>COUNTIF(C302:C321,"제")</f>
        <v>0</v>
      </c>
      <c r="P309" s="28" t="s">
        <v>4</v>
      </c>
      <c r="Q309" s="28">
        <f>SUMIF(C302:C321,"제",E302:E321)</f>
        <v>0</v>
      </c>
      <c r="R309" s="28">
        <f>COUNTIF(X302:X321,"제국")</f>
        <v>0</v>
      </c>
      <c r="S309" s="28" t="s">
        <v>4</v>
      </c>
      <c r="T309" s="28">
        <f>SUMIF(X302:X321,"제국",E302:E321)</f>
        <v>0</v>
      </c>
      <c r="U309" s="28">
        <f t="shared" si="71"/>
        <v>0</v>
      </c>
      <c r="V309" s="28" t="s">
        <v>4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14</v>
      </c>
      <c r="O310" s="28">
        <f>COUNTIF(C302:C321,"유")</f>
        <v>0</v>
      </c>
      <c r="P310" s="28" t="s">
        <v>4</v>
      </c>
      <c r="Q310" s="28">
        <f>SUMIF(C302:C321,"유",E302:E321)</f>
        <v>0</v>
      </c>
      <c r="R310" s="28">
        <f>COUNTIF(X302:X321,"유국")</f>
        <v>0</v>
      </c>
      <c r="S310" s="28" t="s">
        <v>4</v>
      </c>
      <c r="T310" s="28">
        <f>SUMIF(X302:X321,"유국",E302:E321)</f>
        <v>0</v>
      </c>
      <c r="U310" s="28">
        <f t="shared" si="71"/>
        <v>0</v>
      </c>
      <c r="V310" s="28" t="s">
        <v>4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15</v>
      </c>
      <c r="O311" s="28">
        <f>COUNTIF(C302:C321,"과")</f>
        <v>0</v>
      </c>
      <c r="P311" s="28" t="s">
        <v>4</v>
      </c>
      <c r="Q311" s="28">
        <f>SUMIF(C302:C321,"과",E302:E321)</f>
        <v>0</v>
      </c>
      <c r="R311" s="28">
        <f>COUNTIF(X302:X321,"과국")</f>
        <v>0</v>
      </c>
      <c r="S311" s="28" t="s">
        <v>4</v>
      </c>
      <c r="T311" s="28">
        <f>SUMIF(X302:X321,"과국",E302:E321)</f>
        <v>0</v>
      </c>
      <c r="U311" s="28">
        <f t="shared" si="71"/>
        <v>0</v>
      </c>
      <c r="V311" s="28" t="s">
        <v>4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16</v>
      </c>
      <c r="O312" s="28">
        <f>COUNTIF(C302:C321,"묘")</f>
        <v>0</v>
      </c>
      <c r="P312" s="28" t="s">
        <v>4</v>
      </c>
      <c r="Q312" s="28">
        <f>SUMIF(C302:C321,"묘",E302:E321)</f>
        <v>0</v>
      </c>
      <c r="R312" s="28">
        <f>COUNTIF(X302:X321,"묘국")</f>
        <v>0</v>
      </c>
      <c r="S312" s="28" t="s">
        <v>4</v>
      </c>
      <c r="T312" s="28">
        <f>SUMIF(X302:X321,"묘국",E302:E321)</f>
        <v>0</v>
      </c>
      <c r="U312" s="28">
        <f t="shared" si="71"/>
        <v>0</v>
      </c>
      <c r="V312" s="28" t="s">
        <v>4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17</v>
      </c>
      <c r="O313" s="28">
        <f>COUNTIF(C302:C321,"목")</f>
        <v>0</v>
      </c>
      <c r="P313" s="28" t="s">
        <v>4</v>
      </c>
      <c r="Q313" s="28">
        <f>SUMIF(C302:C321,"목",E302:E321)</f>
        <v>0</v>
      </c>
      <c r="R313" s="28">
        <f>COUNTIF(X302:X321,"목국")</f>
        <v>0</v>
      </c>
      <c r="S313" s="28" t="s">
        <v>4</v>
      </c>
      <c r="T313" s="28">
        <f>SUMIF(X302:X321,"목국",E302:E321)</f>
        <v>0</v>
      </c>
      <c r="U313" s="28">
        <f t="shared" si="71"/>
        <v>0</v>
      </c>
      <c r="V313" s="28" t="s">
        <v>4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18</v>
      </c>
      <c r="O314" s="28">
        <f>COUNTIF(C302:C321,"잡")</f>
        <v>0</v>
      </c>
      <c r="P314" s="28" t="s">
        <v>4</v>
      </c>
      <c r="Q314" s="28">
        <f>SUMIF(C302:C321,"잡",E302:E321)</f>
        <v>0</v>
      </c>
      <c r="R314" s="28">
        <f>COUNTIF(X302:X321,"잡국")</f>
        <v>0</v>
      </c>
      <c r="S314" s="28" t="s">
        <v>4</v>
      </c>
      <c r="T314" s="28">
        <f>SUMIF(X302:X321,"잡국",E302:E321)</f>
        <v>0</v>
      </c>
      <c r="U314" s="28">
        <f t="shared" si="71"/>
        <v>0</v>
      </c>
      <c r="V314" s="28" t="s">
        <v>4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22</v>
      </c>
      <c r="O315" s="28">
        <f>COUNTIF(C302:C321,"학")</f>
        <v>0</v>
      </c>
      <c r="P315" s="28" t="s">
        <v>4</v>
      </c>
      <c r="Q315" s="28">
        <f>SUMIF(C302:C321,"학",E302:E321)</f>
        <v>0</v>
      </c>
      <c r="R315" s="28">
        <f>COUNTIF(X302:X321,"학국")</f>
        <v>0</v>
      </c>
      <c r="S315" s="28" t="s">
        <v>4</v>
      </c>
      <c r="T315" s="28">
        <f>SUMIF(X302:X321,"학국",E302:E321)</f>
        <v>0</v>
      </c>
      <c r="U315" s="28">
        <f t="shared" si="71"/>
        <v>0</v>
      </c>
      <c r="V315" s="28" t="s">
        <v>4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19</v>
      </c>
      <c r="O316" s="28">
        <f>COUNTIF(C302:C321,"수")</f>
        <v>0</v>
      </c>
      <c r="P316" s="28" t="s">
        <v>4</v>
      </c>
      <c r="Q316" s="28">
        <f>SUMIF(C302:C321,"수",E302:E321)</f>
        <v>0</v>
      </c>
      <c r="R316" s="28">
        <f>COUNTIF(X302:X321,"수국")</f>
        <v>0</v>
      </c>
      <c r="S316" s="28" t="s">
        <v>4</v>
      </c>
      <c r="T316" s="28">
        <f>SUMIF(X302:X321,"수국",E302:E321)</f>
        <v>0</v>
      </c>
      <c r="U316" s="28">
        <f t="shared" si="71"/>
        <v>0</v>
      </c>
      <c r="V316" s="28" t="s">
        <v>4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20</v>
      </c>
      <c r="O317" s="28">
        <f>COUNTIF(C302:C321,"장")</f>
        <v>0</v>
      </c>
      <c r="P317" s="28" t="s">
        <v>4</v>
      </c>
      <c r="Q317" s="28">
        <f>SUMIF(C302:C321,"장",E302:E321)</f>
        <v>0</v>
      </c>
      <c r="R317" s="28">
        <f>COUNTIF(X302:X321,"장국")</f>
        <v>0</v>
      </c>
      <c r="S317" s="28" t="s">
        <v>4</v>
      </c>
      <c r="T317" s="28">
        <f>SUMIF(X302:X321,"장국",E302:E321)</f>
        <v>0</v>
      </c>
      <c r="U317" s="28">
        <f t="shared" si="71"/>
        <v>0</v>
      </c>
      <c r="V317" s="28" t="s">
        <v>4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23</v>
      </c>
      <c r="O321" s="28">
        <f>COUNTIF(C302:C321," ")</f>
        <v>0</v>
      </c>
      <c r="P321" s="28" t="s">
        <v>4</v>
      </c>
      <c r="Q321" s="28">
        <f>SUMIF(C302:C321," ",E302:E321)</f>
        <v>0</v>
      </c>
      <c r="R321" s="28"/>
      <c r="S321" s="28" t="s">
        <v>4</v>
      </c>
      <c r="T321" s="28"/>
      <c r="U321" s="28">
        <f>O321</f>
        <v>0</v>
      </c>
      <c r="V321" s="28" t="s">
        <v>4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38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2</v>
      </c>
      <c r="O322" s="28">
        <f>SUM(O302:O321)</f>
        <v>0</v>
      </c>
      <c r="P322" s="28" t="s">
        <v>4</v>
      </c>
      <c r="Q322" s="28">
        <f>SUM(Q302:Q321)</f>
        <v>0</v>
      </c>
      <c r="R322" s="28">
        <f>SUM(R302:R321)</f>
        <v>0</v>
      </c>
      <c r="S322" s="28" t="s">
        <v>4</v>
      </c>
      <c r="T322" s="28">
        <f>SUM(T302:T321)</f>
        <v>0</v>
      </c>
      <c r="U322" s="28">
        <f>SUM(U302:U321)</f>
        <v>0</v>
      </c>
      <c r="V322" s="28" t="s">
        <v>4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6</v>
      </c>
      <c r="O323" s="28">
        <f>COUNTIF(C323:C342,"전")</f>
        <v>0</v>
      </c>
      <c r="P323" s="28" t="s">
        <v>4</v>
      </c>
      <c r="Q323" s="28">
        <f>SUMIF(C323:C342,"전",E323:E342)</f>
        <v>0</v>
      </c>
      <c r="R323" s="28">
        <f>COUNTIF(X323:X342,"전국")</f>
        <v>0</v>
      </c>
      <c r="S323" s="28" t="s">
        <v>4</v>
      </c>
      <c r="T323" s="28">
        <f>SUMIF(X323:X342,"전국",E323:E342)</f>
        <v>0</v>
      </c>
      <c r="U323" s="28">
        <f t="shared" ref="U323:U338" si="75">O323-R323</f>
        <v>0</v>
      </c>
      <c r="V323" s="28" t="s">
        <v>4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7</v>
      </c>
      <c r="O324" s="28">
        <f>COUNTIF(C323:C342,"답")</f>
        <v>0</v>
      </c>
      <c r="P324" s="28" t="s">
        <v>4</v>
      </c>
      <c r="Q324" s="28">
        <f>SUMIF(C323:C342,"답",E323:E342)</f>
        <v>0</v>
      </c>
      <c r="R324" s="28">
        <f>COUNTIF(X323:X342,"답국")</f>
        <v>0</v>
      </c>
      <c r="S324" s="28" t="s">
        <v>4</v>
      </c>
      <c r="T324" s="28">
        <f>SUMIF(X323:X342,"답국",E323:E342)</f>
        <v>0</v>
      </c>
      <c r="U324" s="28">
        <f t="shared" si="75"/>
        <v>0</v>
      </c>
      <c r="V324" s="28" t="s">
        <v>4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8</v>
      </c>
      <c r="O325" s="28">
        <f>COUNTIF(C323:C342,"임")</f>
        <v>0</v>
      </c>
      <c r="P325" s="28" t="s">
        <v>4</v>
      </c>
      <c r="Q325" s="28">
        <f>SUMIF(C323:C342,"임",E323:E342)</f>
        <v>0</v>
      </c>
      <c r="R325" s="28">
        <f>COUNTIF(X323:X342,"임국")</f>
        <v>0</v>
      </c>
      <c r="S325" s="28" t="s">
        <v>4</v>
      </c>
      <c r="T325" s="28">
        <f>SUMIF(X323:X342,"임국",E323:E342)</f>
        <v>0</v>
      </c>
      <c r="U325" s="28">
        <f t="shared" si="75"/>
        <v>0</v>
      </c>
      <c r="V325" s="28" t="s">
        <v>4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9</v>
      </c>
      <c r="O326" s="28">
        <f>COUNTIF(C323:C342,"대")</f>
        <v>0</v>
      </c>
      <c r="P326" s="28" t="s">
        <v>4</v>
      </c>
      <c r="Q326" s="28">
        <f>SUMIF(C323:C342,"대",E323:E342)</f>
        <v>0</v>
      </c>
      <c r="R326" s="28">
        <f>COUNTIF(X323:X342,"대국")</f>
        <v>0</v>
      </c>
      <c r="S326" s="28" t="s">
        <v>4</v>
      </c>
      <c r="T326" s="28">
        <f>SUMIF(X323:X342,"대국",E323:E342)</f>
        <v>0</v>
      </c>
      <c r="U326" s="28">
        <f t="shared" si="75"/>
        <v>0</v>
      </c>
      <c r="V326" s="28" t="s">
        <v>4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10</v>
      </c>
      <c r="O327" s="28">
        <f>COUNTIF(C323:C342,"도")</f>
        <v>0</v>
      </c>
      <c r="P327" s="28" t="s">
        <v>4</v>
      </c>
      <c r="Q327" s="28">
        <f>SUMIF(C323:C342,"도",E323:E342)</f>
        <v>0</v>
      </c>
      <c r="R327" s="28">
        <f>COUNTIF(X323:X342,"도국")</f>
        <v>0</v>
      </c>
      <c r="S327" s="28" t="s">
        <v>4</v>
      </c>
      <c r="T327" s="28">
        <f>SUMIF(X323:X342,"도국",E323:E342)</f>
        <v>0</v>
      </c>
      <c r="U327" s="28">
        <f t="shared" si="75"/>
        <v>0</v>
      </c>
      <c r="V327" s="28" t="s">
        <v>4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11</v>
      </c>
      <c r="O328" s="28">
        <f>COUNTIF(C323:C342,"천")</f>
        <v>0</v>
      </c>
      <c r="P328" s="28" t="s">
        <v>4</v>
      </c>
      <c r="Q328" s="28">
        <f>SUMIF(C323:C342,"천",E323:E342)</f>
        <v>0</v>
      </c>
      <c r="R328" s="28">
        <f>COUNTIF(X323:X342,"천국")</f>
        <v>0</v>
      </c>
      <c r="S328" s="28" t="s">
        <v>4</v>
      </c>
      <c r="T328" s="28">
        <f>SUMIF(X323:X342,"천국",E323:E342)</f>
        <v>0</v>
      </c>
      <c r="U328" s="28">
        <f t="shared" si="75"/>
        <v>0</v>
      </c>
      <c r="V328" s="28" t="s">
        <v>4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12</v>
      </c>
      <c r="O329" s="28">
        <f>COUNTIF(C323:C342,"구")</f>
        <v>0</v>
      </c>
      <c r="P329" s="28" t="s">
        <v>4</v>
      </c>
      <c r="Q329" s="28">
        <f>SUMIF(C323:C342,"구",E323:E342)</f>
        <v>0</v>
      </c>
      <c r="R329" s="28">
        <f>COUNTIF(X323:X342,"구국")</f>
        <v>0</v>
      </c>
      <c r="S329" s="28" t="s">
        <v>4</v>
      </c>
      <c r="T329" s="28">
        <f>SUMIF(X323:X342,"구국",E323:E342)</f>
        <v>0</v>
      </c>
      <c r="U329" s="28">
        <f t="shared" si="75"/>
        <v>0</v>
      </c>
      <c r="V329" s="28" t="s">
        <v>4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13</v>
      </c>
      <c r="O330" s="28">
        <f>COUNTIF(C323:C342,"제")</f>
        <v>0</v>
      </c>
      <c r="P330" s="28" t="s">
        <v>4</v>
      </c>
      <c r="Q330" s="28">
        <f>SUMIF(C323:C342,"제",E323:E342)</f>
        <v>0</v>
      </c>
      <c r="R330" s="28">
        <f>COUNTIF(X323:X342,"제국")</f>
        <v>0</v>
      </c>
      <c r="S330" s="28" t="s">
        <v>4</v>
      </c>
      <c r="T330" s="28">
        <f>SUMIF(X323:X342,"제국",E323:E342)</f>
        <v>0</v>
      </c>
      <c r="U330" s="28">
        <f t="shared" si="75"/>
        <v>0</v>
      </c>
      <c r="V330" s="28" t="s">
        <v>4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14</v>
      </c>
      <c r="O331" s="28">
        <f>COUNTIF(C323:C342,"유")</f>
        <v>0</v>
      </c>
      <c r="P331" s="28" t="s">
        <v>4</v>
      </c>
      <c r="Q331" s="28">
        <f>SUMIF(C323:C342,"유",E323:E342)</f>
        <v>0</v>
      </c>
      <c r="R331" s="28">
        <f>COUNTIF(X323:X342,"유국")</f>
        <v>0</v>
      </c>
      <c r="S331" s="28" t="s">
        <v>4</v>
      </c>
      <c r="T331" s="28">
        <f>SUMIF(X323:X342,"유국",E323:E342)</f>
        <v>0</v>
      </c>
      <c r="U331" s="28">
        <f t="shared" si="75"/>
        <v>0</v>
      </c>
      <c r="V331" s="28" t="s">
        <v>4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15</v>
      </c>
      <c r="O332" s="28">
        <f>COUNTIF(C323:C342,"과")</f>
        <v>0</v>
      </c>
      <c r="P332" s="28" t="s">
        <v>4</v>
      </c>
      <c r="Q332" s="28">
        <f>SUMIF(C323:C342,"과",E323:E342)</f>
        <v>0</v>
      </c>
      <c r="R332" s="28">
        <f>COUNTIF(X323:X342,"과국")</f>
        <v>0</v>
      </c>
      <c r="S332" s="28" t="s">
        <v>4</v>
      </c>
      <c r="T332" s="28">
        <f>SUMIF(X323:X342,"과국",E323:E342)</f>
        <v>0</v>
      </c>
      <c r="U332" s="28">
        <f t="shared" si="75"/>
        <v>0</v>
      </c>
      <c r="V332" s="28" t="s">
        <v>4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16</v>
      </c>
      <c r="O333" s="28">
        <f>COUNTIF(C323:C342,"묘")</f>
        <v>0</v>
      </c>
      <c r="P333" s="28" t="s">
        <v>4</v>
      </c>
      <c r="Q333" s="28">
        <f>SUMIF(C323:C342,"묘",E323:E342)</f>
        <v>0</v>
      </c>
      <c r="R333" s="28">
        <f>COUNTIF(X323:X342,"묘국")</f>
        <v>0</v>
      </c>
      <c r="S333" s="28" t="s">
        <v>4</v>
      </c>
      <c r="T333" s="28">
        <f>SUMIF(X323:X342,"묘국",E323:E342)</f>
        <v>0</v>
      </c>
      <c r="U333" s="28">
        <f t="shared" si="75"/>
        <v>0</v>
      </c>
      <c r="V333" s="28" t="s">
        <v>4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17</v>
      </c>
      <c r="O334" s="28">
        <f>COUNTIF(C323:C342,"목")</f>
        <v>0</v>
      </c>
      <c r="P334" s="28" t="s">
        <v>4</v>
      </c>
      <c r="Q334" s="28">
        <f>SUMIF(C323:C342,"목",E323:E342)</f>
        <v>0</v>
      </c>
      <c r="R334" s="28">
        <f>COUNTIF(X323:X342,"목국")</f>
        <v>0</v>
      </c>
      <c r="S334" s="28" t="s">
        <v>4</v>
      </c>
      <c r="T334" s="28">
        <f>SUMIF(X323:X342,"목국",E323:E342)</f>
        <v>0</v>
      </c>
      <c r="U334" s="28">
        <f t="shared" si="75"/>
        <v>0</v>
      </c>
      <c r="V334" s="28" t="s">
        <v>4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18</v>
      </c>
      <c r="O335" s="28">
        <f>COUNTIF(C323:C342,"잡")</f>
        <v>0</v>
      </c>
      <c r="P335" s="28" t="s">
        <v>4</v>
      </c>
      <c r="Q335" s="28">
        <f>SUMIF(C323:C342,"잡",E323:E342)</f>
        <v>0</v>
      </c>
      <c r="R335" s="28">
        <f>COUNTIF(X323:X342,"잡국")</f>
        <v>0</v>
      </c>
      <c r="S335" s="28" t="s">
        <v>4</v>
      </c>
      <c r="T335" s="28">
        <f>SUMIF(X323:X342,"잡국",E323:E342)</f>
        <v>0</v>
      </c>
      <c r="U335" s="28">
        <f t="shared" si="75"/>
        <v>0</v>
      </c>
      <c r="V335" s="28" t="s">
        <v>4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22</v>
      </c>
      <c r="O336" s="28">
        <f>COUNTIF(C323:C342,"학")</f>
        <v>0</v>
      </c>
      <c r="P336" s="28" t="s">
        <v>4</v>
      </c>
      <c r="Q336" s="28">
        <f>SUMIF(C323:C342,"학",E323:E342)</f>
        <v>0</v>
      </c>
      <c r="R336" s="28">
        <f>COUNTIF(X323:X342,"학국")</f>
        <v>0</v>
      </c>
      <c r="S336" s="28" t="s">
        <v>4</v>
      </c>
      <c r="T336" s="28">
        <f>SUMIF(X323:X342,"학국",E323:E342)</f>
        <v>0</v>
      </c>
      <c r="U336" s="28">
        <f t="shared" si="75"/>
        <v>0</v>
      </c>
      <c r="V336" s="28" t="s">
        <v>4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19</v>
      </c>
      <c r="O337" s="28">
        <f>COUNTIF(C323:C342,"수")</f>
        <v>0</v>
      </c>
      <c r="P337" s="28" t="s">
        <v>4</v>
      </c>
      <c r="Q337" s="28">
        <f>SUMIF(C323:C342,"수",E323:E342)</f>
        <v>0</v>
      </c>
      <c r="R337" s="28">
        <f>COUNTIF(X323:X342,"수국")</f>
        <v>0</v>
      </c>
      <c r="S337" s="28" t="s">
        <v>4</v>
      </c>
      <c r="T337" s="28">
        <f>SUMIF(X323:X342,"수국",E323:E342)</f>
        <v>0</v>
      </c>
      <c r="U337" s="28">
        <f t="shared" si="75"/>
        <v>0</v>
      </c>
      <c r="V337" s="28" t="s">
        <v>4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20</v>
      </c>
      <c r="O338" s="28">
        <f>COUNTIF(C323:C342,"장")</f>
        <v>0</v>
      </c>
      <c r="P338" s="28" t="s">
        <v>4</v>
      </c>
      <c r="Q338" s="28">
        <f>SUMIF(C323:C342,"장",E323:E342)</f>
        <v>0</v>
      </c>
      <c r="R338" s="28">
        <f>COUNTIF(X323:X342,"장국")</f>
        <v>0</v>
      </c>
      <c r="S338" s="28" t="s">
        <v>4</v>
      </c>
      <c r="T338" s="28">
        <f>SUMIF(X323:X342,"장국",E323:E342)</f>
        <v>0</v>
      </c>
      <c r="U338" s="28">
        <f t="shared" si="75"/>
        <v>0</v>
      </c>
      <c r="V338" s="28" t="s">
        <v>4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23</v>
      </c>
      <c r="O342" s="28">
        <f>COUNTIF(C323:C342," ")</f>
        <v>0</v>
      </c>
      <c r="P342" s="28" t="s">
        <v>4</v>
      </c>
      <c r="Q342" s="28">
        <f>SUMIF(C323:C342," ",E323:E342)</f>
        <v>0</v>
      </c>
      <c r="R342" s="28"/>
      <c r="S342" s="28" t="s">
        <v>4</v>
      </c>
      <c r="T342" s="28"/>
      <c r="U342" s="28">
        <f>O342</f>
        <v>0</v>
      </c>
      <c r="V342" s="28" t="s">
        <v>4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38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2</v>
      </c>
      <c r="O343" s="28">
        <f>SUM(O323:O342)</f>
        <v>0</v>
      </c>
      <c r="P343" s="28" t="s">
        <v>4</v>
      </c>
      <c r="Q343" s="28">
        <f>SUM(Q323:Q342)</f>
        <v>0</v>
      </c>
      <c r="R343" s="28">
        <f>SUM(R323:R342)</f>
        <v>0</v>
      </c>
      <c r="S343" s="28" t="s">
        <v>4</v>
      </c>
      <c r="T343" s="28">
        <f>SUM(T323:T342)</f>
        <v>0</v>
      </c>
      <c r="U343" s="28">
        <f>SUM(U323:U342)</f>
        <v>0</v>
      </c>
      <c r="V343" s="28" t="s">
        <v>4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6</v>
      </c>
      <c r="O344" s="28">
        <f>COUNTIF(C344:C363,"전")</f>
        <v>0</v>
      </c>
      <c r="P344" s="28" t="s">
        <v>4</v>
      </c>
      <c r="Q344" s="28">
        <f>SUMIF(C344:C363,"전",E344:E363)</f>
        <v>0</v>
      </c>
      <c r="R344" s="28">
        <f>COUNTIF(X344:X363,"전국")</f>
        <v>0</v>
      </c>
      <c r="S344" s="28" t="s">
        <v>4</v>
      </c>
      <c r="T344" s="28">
        <f>SUMIF(X344:X363,"전국",E344:E363)</f>
        <v>0</v>
      </c>
      <c r="U344" s="28">
        <f t="shared" ref="U344:U359" si="79">O344-R344</f>
        <v>0</v>
      </c>
      <c r="V344" s="28" t="s">
        <v>4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7</v>
      </c>
      <c r="O345" s="28">
        <f>COUNTIF(C344:C363,"답")</f>
        <v>0</v>
      </c>
      <c r="P345" s="28" t="s">
        <v>4</v>
      </c>
      <c r="Q345" s="28">
        <f>SUMIF(C344:C363,"답",E344:E363)</f>
        <v>0</v>
      </c>
      <c r="R345" s="28">
        <f>COUNTIF(X344:X363,"답국")</f>
        <v>0</v>
      </c>
      <c r="S345" s="28" t="s">
        <v>4</v>
      </c>
      <c r="T345" s="28">
        <f>SUMIF(X344:X363,"답국",E344:E363)</f>
        <v>0</v>
      </c>
      <c r="U345" s="28">
        <f t="shared" si="79"/>
        <v>0</v>
      </c>
      <c r="V345" s="28" t="s">
        <v>4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8</v>
      </c>
      <c r="O346" s="28">
        <f>COUNTIF(C344:C363,"임")</f>
        <v>0</v>
      </c>
      <c r="P346" s="28" t="s">
        <v>4</v>
      </c>
      <c r="Q346" s="28">
        <f>SUMIF(C344:C363,"임",E344:E363)</f>
        <v>0</v>
      </c>
      <c r="R346" s="28">
        <f>COUNTIF(X344:X363,"임국")</f>
        <v>0</v>
      </c>
      <c r="S346" s="28" t="s">
        <v>4</v>
      </c>
      <c r="T346" s="28">
        <f>SUMIF(X344:X363,"임국",E344:E363)</f>
        <v>0</v>
      </c>
      <c r="U346" s="28">
        <f t="shared" si="79"/>
        <v>0</v>
      </c>
      <c r="V346" s="28" t="s">
        <v>4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9</v>
      </c>
      <c r="O347" s="28">
        <f>COUNTIF(C344:C363,"대")</f>
        <v>0</v>
      </c>
      <c r="P347" s="28" t="s">
        <v>4</v>
      </c>
      <c r="Q347" s="28">
        <f>SUMIF(C344:C363,"대",E344:E363)</f>
        <v>0</v>
      </c>
      <c r="R347" s="28">
        <f>COUNTIF(X344:X363,"대국")</f>
        <v>0</v>
      </c>
      <c r="S347" s="28" t="s">
        <v>4</v>
      </c>
      <c r="T347" s="28">
        <f>SUMIF(X344:X363,"대국",E344:E363)</f>
        <v>0</v>
      </c>
      <c r="U347" s="28">
        <f t="shared" si="79"/>
        <v>0</v>
      </c>
      <c r="V347" s="28" t="s">
        <v>4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10</v>
      </c>
      <c r="O348" s="28">
        <f>COUNTIF(C344:C363,"도")</f>
        <v>0</v>
      </c>
      <c r="P348" s="28" t="s">
        <v>4</v>
      </c>
      <c r="Q348" s="28">
        <f>SUMIF(C344:C363,"도",E344:E363)</f>
        <v>0</v>
      </c>
      <c r="R348" s="28">
        <f>COUNTIF(X344:X363,"도국")</f>
        <v>0</v>
      </c>
      <c r="S348" s="28" t="s">
        <v>4</v>
      </c>
      <c r="T348" s="28">
        <f>SUMIF(X344:X363,"도국",E344:E363)</f>
        <v>0</v>
      </c>
      <c r="U348" s="28">
        <f t="shared" si="79"/>
        <v>0</v>
      </c>
      <c r="V348" s="28" t="s">
        <v>4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11</v>
      </c>
      <c r="O349" s="28">
        <f>COUNTIF(C344:C363,"천")</f>
        <v>0</v>
      </c>
      <c r="P349" s="28" t="s">
        <v>4</v>
      </c>
      <c r="Q349" s="28">
        <f>SUMIF(C344:C363,"천",E344:E363)</f>
        <v>0</v>
      </c>
      <c r="R349" s="28">
        <f>COUNTIF(X344:X363,"천국")</f>
        <v>0</v>
      </c>
      <c r="S349" s="28" t="s">
        <v>4</v>
      </c>
      <c r="T349" s="28">
        <f>SUMIF(X344:X363,"천국",E344:E363)</f>
        <v>0</v>
      </c>
      <c r="U349" s="28">
        <f t="shared" si="79"/>
        <v>0</v>
      </c>
      <c r="V349" s="28" t="s">
        <v>4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12</v>
      </c>
      <c r="O350" s="28">
        <f>COUNTIF(C344:C363,"구")</f>
        <v>0</v>
      </c>
      <c r="P350" s="28" t="s">
        <v>4</v>
      </c>
      <c r="Q350" s="28">
        <f>SUMIF(C344:C363,"구",E344:E363)</f>
        <v>0</v>
      </c>
      <c r="R350" s="28">
        <f>COUNTIF(X344:X363,"구국")</f>
        <v>0</v>
      </c>
      <c r="S350" s="28" t="s">
        <v>4</v>
      </c>
      <c r="T350" s="28">
        <f>SUMIF(X344:X363,"구국",E344:E363)</f>
        <v>0</v>
      </c>
      <c r="U350" s="28">
        <f t="shared" si="79"/>
        <v>0</v>
      </c>
      <c r="V350" s="28" t="s">
        <v>4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13</v>
      </c>
      <c r="O351" s="28">
        <f>COUNTIF(C344:C363,"제")</f>
        <v>0</v>
      </c>
      <c r="P351" s="28" t="s">
        <v>4</v>
      </c>
      <c r="Q351" s="28">
        <f>SUMIF(C344:C363,"제",E344:E363)</f>
        <v>0</v>
      </c>
      <c r="R351" s="28">
        <f>COUNTIF(X344:X363,"제국")</f>
        <v>0</v>
      </c>
      <c r="S351" s="28" t="s">
        <v>4</v>
      </c>
      <c r="T351" s="28">
        <f>SUMIF(X344:X363,"제국",E344:E363)</f>
        <v>0</v>
      </c>
      <c r="U351" s="28">
        <f t="shared" si="79"/>
        <v>0</v>
      </c>
      <c r="V351" s="28" t="s">
        <v>4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14</v>
      </c>
      <c r="O352" s="28">
        <f>COUNTIF(C344:C363,"유")</f>
        <v>0</v>
      </c>
      <c r="P352" s="28" t="s">
        <v>4</v>
      </c>
      <c r="Q352" s="28">
        <f>SUMIF(C344:C363,"유",E344:E363)</f>
        <v>0</v>
      </c>
      <c r="R352" s="28">
        <f>COUNTIF(X344:X363,"유국")</f>
        <v>0</v>
      </c>
      <c r="S352" s="28" t="s">
        <v>4</v>
      </c>
      <c r="T352" s="28">
        <f>SUMIF(X344:X363,"유국",E344:E363)</f>
        <v>0</v>
      </c>
      <c r="U352" s="28">
        <f t="shared" si="79"/>
        <v>0</v>
      </c>
      <c r="V352" s="28" t="s">
        <v>4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15</v>
      </c>
      <c r="O353" s="28">
        <f>COUNTIF(C344:C363,"과")</f>
        <v>0</v>
      </c>
      <c r="P353" s="28" t="s">
        <v>4</v>
      </c>
      <c r="Q353" s="28">
        <f>SUMIF(C344:C363,"과",E344:E363)</f>
        <v>0</v>
      </c>
      <c r="R353" s="28">
        <f>COUNTIF(X344:X363,"과국")</f>
        <v>0</v>
      </c>
      <c r="S353" s="28" t="s">
        <v>4</v>
      </c>
      <c r="T353" s="28">
        <f>SUMIF(X344:X363,"과국",E344:E363)</f>
        <v>0</v>
      </c>
      <c r="U353" s="28">
        <f t="shared" si="79"/>
        <v>0</v>
      </c>
      <c r="V353" s="28" t="s">
        <v>4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16</v>
      </c>
      <c r="O354" s="28">
        <f>COUNTIF(C344:C363,"묘")</f>
        <v>0</v>
      </c>
      <c r="P354" s="28" t="s">
        <v>4</v>
      </c>
      <c r="Q354" s="28">
        <f>SUMIF(C344:C363,"묘",E344:E363)</f>
        <v>0</v>
      </c>
      <c r="R354" s="28">
        <f>COUNTIF(X344:X363,"묘국")</f>
        <v>0</v>
      </c>
      <c r="S354" s="28" t="s">
        <v>4</v>
      </c>
      <c r="T354" s="28">
        <f>SUMIF(X344:X363,"묘국",E344:E363)</f>
        <v>0</v>
      </c>
      <c r="U354" s="28">
        <f t="shared" si="79"/>
        <v>0</v>
      </c>
      <c r="V354" s="28" t="s">
        <v>4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17</v>
      </c>
      <c r="O355" s="28">
        <f>COUNTIF(C344:C363,"목")</f>
        <v>0</v>
      </c>
      <c r="P355" s="28" t="s">
        <v>4</v>
      </c>
      <c r="Q355" s="28">
        <f>SUMIF(C344:C363,"목",E344:E363)</f>
        <v>0</v>
      </c>
      <c r="R355" s="28">
        <f>COUNTIF(X344:X363,"목국")</f>
        <v>0</v>
      </c>
      <c r="S355" s="28" t="s">
        <v>4</v>
      </c>
      <c r="T355" s="28">
        <f>SUMIF(X344:X363,"목국",E344:E363)</f>
        <v>0</v>
      </c>
      <c r="U355" s="28">
        <f t="shared" si="79"/>
        <v>0</v>
      </c>
      <c r="V355" s="28" t="s">
        <v>4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18</v>
      </c>
      <c r="O356" s="28">
        <f>COUNTIF(C344:C363,"잡")</f>
        <v>0</v>
      </c>
      <c r="P356" s="28" t="s">
        <v>4</v>
      </c>
      <c r="Q356" s="28">
        <f>SUMIF(C344:C363,"잡",E344:E363)</f>
        <v>0</v>
      </c>
      <c r="R356" s="28">
        <f>COUNTIF(X344:X363,"잡국")</f>
        <v>0</v>
      </c>
      <c r="S356" s="28" t="s">
        <v>4</v>
      </c>
      <c r="T356" s="28">
        <f>SUMIF(X344:X363,"잡국",E344:E363)</f>
        <v>0</v>
      </c>
      <c r="U356" s="28">
        <f t="shared" si="79"/>
        <v>0</v>
      </c>
      <c r="V356" s="28" t="s">
        <v>4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22</v>
      </c>
      <c r="O357" s="28">
        <f>COUNTIF(C344:C363,"학")</f>
        <v>0</v>
      </c>
      <c r="P357" s="28" t="s">
        <v>4</v>
      </c>
      <c r="Q357" s="28">
        <f>SUMIF(C344:C363,"학",E344:E363)</f>
        <v>0</v>
      </c>
      <c r="R357" s="28">
        <f>COUNTIF(X344:X363,"학국")</f>
        <v>0</v>
      </c>
      <c r="S357" s="28" t="s">
        <v>4</v>
      </c>
      <c r="T357" s="28">
        <f>SUMIF(X344:X363,"학국",E344:E363)</f>
        <v>0</v>
      </c>
      <c r="U357" s="28">
        <f t="shared" si="79"/>
        <v>0</v>
      </c>
      <c r="V357" s="28" t="s">
        <v>4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19</v>
      </c>
      <c r="O358" s="28">
        <f>COUNTIF(C344:C363,"수")</f>
        <v>0</v>
      </c>
      <c r="P358" s="28" t="s">
        <v>4</v>
      </c>
      <c r="Q358" s="28">
        <f>SUMIF(C344:C363,"수",E344:E363)</f>
        <v>0</v>
      </c>
      <c r="R358" s="28">
        <f>COUNTIF(X344:X363,"수국")</f>
        <v>0</v>
      </c>
      <c r="S358" s="28" t="s">
        <v>4</v>
      </c>
      <c r="T358" s="28">
        <f>SUMIF(X344:X363,"수국",E344:E363)</f>
        <v>0</v>
      </c>
      <c r="U358" s="28">
        <f t="shared" si="79"/>
        <v>0</v>
      </c>
      <c r="V358" s="28" t="s">
        <v>4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20</v>
      </c>
      <c r="O359" s="28">
        <f>COUNTIF(C344:C363,"장")</f>
        <v>0</v>
      </c>
      <c r="P359" s="28" t="s">
        <v>4</v>
      </c>
      <c r="Q359" s="28">
        <f>SUMIF(C344:C363,"장",E344:E363)</f>
        <v>0</v>
      </c>
      <c r="R359" s="28">
        <f>COUNTIF(X344:X363,"장국")</f>
        <v>0</v>
      </c>
      <c r="S359" s="28" t="s">
        <v>4</v>
      </c>
      <c r="T359" s="28">
        <f>SUMIF(X344:X363,"장국",E344:E363)</f>
        <v>0</v>
      </c>
      <c r="U359" s="28">
        <f t="shared" si="79"/>
        <v>0</v>
      </c>
      <c r="V359" s="28" t="s">
        <v>4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23</v>
      </c>
      <c r="O363" s="28">
        <f>COUNTIF(C344:C363," ")</f>
        <v>0</v>
      </c>
      <c r="P363" s="28" t="s">
        <v>4</v>
      </c>
      <c r="Q363" s="28">
        <f>SUMIF(C344:C363," ",E344:E363)</f>
        <v>0</v>
      </c>
      <c r="R363" s="28"/>
      <c r="S363" s="28" t="s">
        <v>4</v>
      </c>
      <c r="T363" s="28"/>
      <c r="U363" s="28">
        <f>O363</f>
        <v>0</v>
      </c>
      <c r="V363" s="28" t="s">
        <v>4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38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2</v>
      </c>
      <c r="O364" s="28">
        <f>SUM(O344:O363)</f>
        <v>0</v>
      </c>
      <c r="P364" s="28" t="s">
        <v>4</v>
      </c>
      <c r="Q364" s="28">
        <f>SUM(Q344:Q363)</f>
        <v>0</v>
      </c>
      <c r="R364" s="28">
        <f>SUM(R344:R363)</f>
        <v>0</v>
      </c>
      <c r="S364" s="28" t="s">
        <v>4</v>
      </c>
      <c r="T364" s="28">
        <f>SUM(T344:T363)</f>
        <v>0</v>
      </c>
      <c r="U364" s="28">
        <f>SUM(U344:U363)</f>
        <v>0</v>
      </c>
      <c r="V364" s="28" t="s">
        <v>4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6</v>
      </c>
      <c r="O365" s="28">
        <f>COUNTIF(C365:C384,"전")</f>
        <v>0</v>
      </c>
      <c r="P365" s="28" t="s">
        <v>4</v>
      </c>
      <c r="Q365" s="28">
        <f>SUMIF(C365:C384,"전",E365:E384)</f>
        <v>0</v>
      </c>
      <c r="R365" s="28">
        <f>COUNTIF(X365:X384,"전국")</f>
        <v>0</v>
      </c>
      <c r="S365" s="28" t="s">
        <v>4</v>
      </c>
      <c r="T365" s="28">
        <f>SUMIF(X365:X384,"전국",E365:E384)</f>
        <v>0</v>
      </c>
      <c r="U365" s="28">
        <f t="shared" ref="U365:U380" si="84">O365-R365</f>
        <v>0</v>
      </c>
      <c r="V365" s="28" t="s">
        <v>4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7</v>
      </c>
      <c r="O366" s="28">
        <f>COUNTIF(C365:C384,"답")</f>
        <v>0</v>
      </c>
      <c r="P366" s="28" t="s">
        <v>4</v>
      </c>
      <c r="Q366" s="28">
        <f>SUMIF(C365:C384,"답",E365:E384)</f>
        <v>0</v>
      </c>
      <c r="R366" s="28">
        <f>COUNTIF(X365:X384,"답국")</f>
        <v>0</v>
      </c>
      <c r="S366" s="28" t="s">
        <v>4</v>
      </c>
      <c r="T366" s="28">
        <f>SUMIF(X365:X384,"답국",E365:E384)</f>
        <v>0</v>
      </c>
      <c r="U366" s="28">
        <f t="shared" si="84"/>
        <v>0</v>
      </c>
      <c r="V366" s="28" t="s">
        <v>4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8</v>
      </c>
      <c r="O367" s="28">
        <f>COUNTIF(C365:C384,"임")</f>
        <v>0</v>
      </c>
      <c r="P367" s="28" t="s">
        <v>4</v>
      </c>
      <c r="Q367" s="28">
        <f>SUMIF(C365:C384,"임",E365:E384)</f>
        <v>0</v>
      </c>
      <c r="R367" s="28">
        <f>COUNTIF(X365:X384,"임국")</f>
        <v>0</v>
      </c>
      <c r="S367" s="28" t="s">
        <v>4</v>
      </c>
      <c r="T367" s="28">
        <f>SUMIF(X365:X384,"임국",E365:E384)</f>
        <v>0</v>
      </c>
      <c r="U367" s="28">
        <f t="shared" si="84"/>
        <v>0</v>
      </c>
      <c r="V367" s="28" t="s">
        <v>4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9</v>
      </c>
      <c r="O368" s="28">
        <f>COUNTIF(C365:C384,"대")</f>
        <v>0</v>
      </c>
      <c r="P368" s="28" t="s">
        <v>4</v>
      </c>
      <c r="Q368" s="28">
        <f>SUMIF(C365:C384,"대",E365:E384)</f>
        <v>0</v>
      </c>
      <c r="R368" s="28">
        <f>COUNTIF(X365:X384,"대국")</f>
        <v>0</v>
      </c>
      <c r="S368" s="28" t="s">
        <v>4</v>
      </c>
      <c r="T368" s="28">
        <f>SUMIF(X365:X384,"대국",E365:E384)</f>
        <v>0</v>
      </c>
      <c r="U368" s="28">
        <f t="shared" si="84"/>
        <v>0</v>
      </c>
      <c r="V368" s="28" t="s">
        <v>4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10</v>
      </c>
      <c r="O369" s="28">
        <f>COUNTIF(C365:C384,"도")</f>
        <v>0</v>
      </c>
      <c r="P369" s="28" t="s">
        <v>4</v>
      </c>
      <c r="Q369" s="28">
        <f>SUMIF(C365:C384,"도",E365:E384)</f>
        <v>0</v>
      </c>
      <c r="R369" s="28">
        <f>COUNTIF(X365:X384,"도국")</f>
        <v>0</v>
      </c>
      <c r="S369" s="28" t="s">
        <v>4</v>
      </c>
      <c r="T369" s="28">
        <f>SUMIF(X365:X384,"도국",E365:E384)</f>
        <v>0</v>
      </c>
      <c r="U369" s="28">
        <f t="shared" si="84"/>
        <v>0</v>
      </c>
      <c r="V369" s="28" t="s">
        <v>4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11</v>
      </c>
      <c r="O370" s="28">
        <f>COUNTIF(C365:C384,"천")</f>
        <v>0</v>
      </c>
      <c r="P370" s="28" t="s">
        <v>4</v>
      </c>
      <c r="Q370" s="28">
        <f>SUMIF(C365:C384,"천",E365:E384)</f>
        <v>0</v>
      </c>
      <c r="R370" s="28">
        <f>COUNTIF(X365:X384,"천국")</f>
        <v>0</v>
      </c>
      <c r="S370" s="28" t="s">
        <v>4</v>
      </c>
      <c r="T370" s="28">
        <f>SUMIF(X365:X384,"천국",E365:E384)</f>
        <v>0</v>
      </c>
      <c r="U370" s="28">
        <f t="shared" si="84"/>
        <v>0</v>
      </c>
      <c r="V370" s="28" t="s">
        <v>4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12</v>
      </c>
      <c r="O371" s="28">
        <f>COUNTIF(C365:C384,"구")</f>
        <v>0</v>
      </c>
      <c r="P371" s="28" t="s">
        <v>4</v>
      </c>
      <c r="Q371" s="28">
        <f>SUMIF(C365:C384,"구",E365:E384)</f>
        <v>0</v>
      </c>
      <c r="R371" s="28">
        <f>COUNTIF(X365:X384,"구국")</f>
        <v>0</v>
      </c>
      <c r="S371" s="28" t="s">
        <v>4</v>
      </c>
      <c r="T371" s="28">
        <f>SUMIF(X365:X384,"구국",E365:E384)</f>
        <v>0</v>
      </c>
      <c r="U371" s="28">
        <f t="shared" si="84"/>
        <v>0</v>
      </c>
      <c r="V371" s="28" t="s">
        <v>4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13</v>
      </c>
      <c r="O372" s="28">
        <f>COUNTIF(C365:C384,"제")</f>
        <v>0</v>
      </c>
      <c r="P372" s="28" t="s">
        <v>4</v>
      </c>
      <c r="Q372" s="28">
        <f>SUMIF(C365:C384,"제",E365:E384)</f>
        <v>0</v>
      </c>
      <c r="R372" s="28">
        <f>COUNTIF(X365:X384,"제국")</f>
        <v>0</v>
      </c>
      <c r="S372" s="28" t="s">
        <v>4</v>
      </c>
      <c r="T372" s="28">
        <f>SUMIF(X365:X384,"제국",E365:E384)</f>
        <v>0</v>
      </c>
      <c r="U372" s="28">
        <f t="shared" si="84"/>
        <v>0</v>
      </c>
      <c r="V372" s="28" t="s">
        <v>4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14</v>
      </c>
      <c r="O373" s="28">
        <f>COUNTIF(C365:C384,"유")</f>
        <v>0</v>
      </c>
      <c r="P373" s="28" t="s">
        <v>4</v>
      </c>
      <c r="Q373" s="28">
        <f>SUMIF(C365:C384,"유",E365:E384)</f>
        <v>0</v>
      </c>
      <c r="R373" s="28">
        <f>COUNTIF(X365:X384,"유국")</f>
        <v>0</v>
      </c>
      <c r="S373" s="28" t="s">
        <v>4</v>
      </c>
      <c r="T373" s="28">
        <f>SUMIF(X365:X384,"유국",E365:E384)</f>
        <v>0</v>
      </c>
      <c r="U373" s="28">
        <f t="shared" si="84"/>
        <v>0</v>
      </c>
      <c r="V373" s="28" t="s">
        <v>4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15</v>
      </c>
      <c r="O374" s="28">
        <f>COUNTIF(C365:C384,"과")</f>
        <v>0</v>
      </c>
      <c r="P374" s="28" t="s">
        <v>4</v>
      </c>
      <c r="Q374" s="28">
        <f>SUMIF(C365:C384,"과",E365:E384)</f>
        <v>0</v>
      </c>
      <c r="R374" s="28">
        <f>COUNTIF(X365:X384,"과국")</f>
        <v>0</v>
      </c>
      <c r="S374" s="28" t="s">
        <v>4</v>
      </c>
      <c r="T374" s="28">
        <f>SUMIF(X365:X384,"과국",E365:E384)</f>
        <v>0</v>
      </c>
      <c r="U374" s="28">
        <f t="shared" si="84"/>
        <v>0</v>
      </c>
      <c r="V374" s="28" t="s">
        <v>4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16</v>
      </c>
      <c r="O375" s="28">
        <f>COUNTIF(C365:C384,"묘")</f>
        <v>0</v>
      </c>
      <c r="P375" s="28" t="s">
        <v>4</v>
      </c>
      <c r="Q375" s="28">
        <f>SUMIF(C365:C384,"묘",E365:E384)</f>
        <v>0</v>
      </c>
      <c r="R375" s="28">
        <f>COUNTIF(X365:X384,"묘국")</f>
        <v>0</v>
      </c>
      <c r="S375" s="28" t="s">
        <v>4</v>
      </c>
      <c r="T375" s="28">
        <f>SUMIF(X365:X384,"묘국",E365:E384)</f>
        <v>0</v>
      </c>
      <c r="U375" s="28">
        <f t="shared" si="84"/>
        <v>0</v>
      </c>
      <c r="V375" s="28" t="s">
        <v>4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17</v>
      </c>
      <c r="O376" s="28">
        <f>COUNTIF(C365:C384,"목")</f>
        <v>0</v>
      </c>
      <c r="P376" s="28" t="s">
        <v>4</v>
      </c>
      <c r="Q376" s="28">
        <f>SUMIF(C365:C384,"목",E365:E384)</f>
        <v>0</v>
      </c>
      <c r="R376" s="28">
        <f>COUNTIF(X365:X384,"목국")</f>
        <v>0</v>
      </c>
      <c r="S376" s="28" t="s">
        <v>4</v>
      </c>
      <c r="T376" s="28">
        <f>SUMIF(X365:X384,"목국",E365:E384)</f>
        <v>0</v>
      </c>
      <c r="U376" s="28">
        <f t="shared" si="84"/>
        <v>0</v>
      </c>
      <c r="V376" s="28" t="s">
        <v>4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18</v>
      </c>
      <c r="O377" s="28">
        <f>COUNTIF(C365:C384,"잡")</f>
        <v>0</v>
      </c>
      <c r="P377" s="28" t="s">
        <v>4</v>
      </c>
      <c r="Q377" s="28">
        <f>SUMIF(C365:C384,"잡",E365:E384)</f>
        <v>0</v>
      </c>
      <c r="R377" s="28">
        <f>COUNTIF(X365:X384,"잡국")</f>
        <v>0</v>
      </c>
      <c r="S377" s="28" t="s">
        <v>4</v>
      </c>
      <c r="T377" s="28">
        <f>SUMIF(X365:X384,"잡국",E365:E384)</f>
        <v>0</v>
      </c>
      <c r="U377" s="28">
        <f t="shared" si="84"/>
        <v>0</v>
      </c>
      <c r="V377" s="28" t="s">
        <v>4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22</v>
      </c>
      <c r="O378" s="28">
        <f>COUNTIF(C365:C384,"학")</f>
        <v>0</v>
      </c>
      <c r="P378" s="28" t="s">
        <v>4</v>
      </c>
      <c r="Q378" s="28">
        <f>SUMIF(C365:C384,"학",E365:E384)</f>
        <v>0</v>
      </c>
      <c r="R378" s="28">
        <f>COUNTIF(X365:X384,"학국")</f>
        <v>0</v>
      </c>
      <c r="S378" s="28" t="s">
        <v>4</v>
      </c>
      <c r="T378" s="28">
        <f>SUMIF(X365:X384,"학국",E365:E384)</f>
        <v>0</v>
      </c>
      <c r="U378" s="28">
        <f t="shared" si="84"/>
        <v>0</v>
      </c>
      <c r="V378" s="28" t="s">
        <v>4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19</v>
      </c>
      <c r="O379" s="28">
        <f>COUNTIF(C365:C384,"수")</f>
        <v>0</v>
      </c>
      <c r="P379" s="28" t="s">
        <v>4</v>
      </c>
      <c r="Q379" s="28">
        <f>SUMIF(C365:C384,"수",E365:E384)</f>
        <v>0</v>
      </c>
      <c r="R379" s="28">
        <f>COUNTIF(X365:X384,"수국")</f>
        <v>0</v>
      </c>
      <c r="S379" s="28" t="s">
        <v>4</v>
      </c>
      <c r="T379" s="28">
        <f>SUMIF(X365:X384,"수국",E365:E384)</f>
        <v>0</v>
      </c>
      <c r="U379" s="28">
        <f t="shared" si="84"/>
        <v>0</v>
      </c>
      <c r="V379" s="28" t="s">
        <v>4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20</v>
      </c>
      <c r="O380" s="28">
        <f>COUNTIF(C365:C384,"장")</f>
        <v>0</v>
      </c>
      <c r="P380" s="28" t="s">
        <v>4</v>
      </c>
      <c r="Q380" s="28">
        <f>SUMIF(C365:C384,"장",E365:E384)</f>
        <v>0</v>
      </c>
      <c r="R380" s="28">
        <f>COUNTIF(X365:X384,"장국")</f>
        <v>0</v>
      </c>
      <c r="S380" s="28" t="s">
        <v>4</v>
      </c>
      <c r="T380" s="28">
        <f>SUMIF(X365:X384,"장국",E365:E384)</f>
        <v>0</v>
      </c>
      <c r="U380" s="28">
        <f t="shared" si="84"/>
        <v>0</v>
      </c>
      <c r="V380" s="28" t="s">
        <v>4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23</v>
      </c>
      <c r="O384" s="28">
        <f>COUNTIF(C365:C384," ")</f>
        <v>0</v>
      </c>
      <c r="P384" s="28" t="s">
        <v>4</v>
      </c>
      <c r="Q384" s="28">
        <f>SUMIF(C365:C384," ",E365:E384)</f>
        <v>0</v>
      </c>
      <c r="R384" s="28"/>
      <c r="S384" s="28" t="s">
        <v>4</v>
      </c>
      <c r="T384" s="28"/>
      <c r="U384" s="28">
        <f>O384</f>
        <v>0</v>
      </c>
      <c r="V384" s="28" t="s">
        <v>4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38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2</v>
      </c>
      <c r="O385" s="28">
        <f>SUM(O365:O384)</f>
        <v>0</v>
      </c>
      <c r="P385" s="28" t="s">
        <v>4</v>
      </c>
      <c r="Q385" s="28">
        <f>SUM(Q365:Q384)</f>
        <v>0</v>
      </c>
      <c r="R385" s="28">
        <f>SUM(R365:R384)</f>
        <v>0</v>
      </c>
      <c r="S385" s="28" t="s">
        <v>4</v>
      </c>
      <c r="T385" s="28">
        <f>SUM(T365:T384)</f>
        <v>0</v>
      </c>
      <c r="U385" s="28">
        <f>SUM(U365:U384)</f>
        <v>0</v>
      </c>
      <c r="V385" s="28" t="s">
        <v>4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6</v>
      </c>
      <c r="O386" s="28">
        <f>COUNTIF(C386:C405,"전")</f>
        <v>0</v>
      </c>
      <c r="P386" s="28" t="s">
        <v>4</v>
      </c>
      <c r="Q386" s="28">
        <f>SUMIF(C386:C405,"전",E386:E405)</f>
        <v>0</v>
      </c>
      <c r="R386" s="28">
        <f>COUNTIF(X386:X405,"전국")</f>
        <v>0</v>
      </c>
      <c r="S386" s="28" t="s">
        <v>4</v>
      </c>
      <c r="T386" s="28">
        <f>SUMIF(X386:X405,"전국",E386:E405)</f>
        <v>0</v>
      </c>
      <c r="U386" s="28">
        <f t="shared" ref="U386:U401" si="88">O386-R386</f>
        <v>0</v>
      </c>
      <c r="V386" s="28" t="s">
        <v>4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7</v>
      </c>
      <c r="O387" s="28">
        <f>COUNTIF(C386:C405,"답")</f>
        <v>0</v>
      </c>
      <c r="P387" s="28" t="s">
        <v>4</v>
      </c>
      <c r="Q387" s="28">
        <f>SUMIF(C386:C405,"답",E386:E405)</f>
        <v>0</v>
      </c>
      <c r="R387" s="28">
        <f>COUNTIF(X386:X405,"답국")</f>
        <v>0</v>
      </c>
      <c r="S387" s="28" t="s">
        <v>4</v>
      </c>
      <c r="T387" s="28">
        <f>SUMIF(X386:X405,"답국",E386:E405)</f>
        <v>0</v>
      </c>
      <c r="U387" s="28">
        <f t="shared" si="88"/>
        <v>0</v>
      </c>
      <c r="V387" s="28" t="s">
        <v>4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8</v>
      </c>
      <c r="O388" s="28">
        <f>COUNTIF(C386:C405,"임")</f>
        <v>0</v>
      </c>
      <c r="P388" s="28" t="s">
        <v>4</v>
      </c>
      <c r="Q388" s="28">
        <f>SUMIF(C386:C405,"임",E386:E405)</f>
        <v>0</v>
      </c>
      <c r="R388" s="28">
        <f>COUNTIF(X386:X405,"임국")</f>
        <v>0</v>
      </c>
      <c r="S388" s="28" t="s">
        <v>4</v>
      </c>
      <c r="T388" s="28">
        <f>SUMIF(X386:X405,"임국",E386:E405)</f>
        <v>0</v>
      </c>
      <c r="U388" s="28">
        <f t="shared" si="88"/>
        <v>0</v>
      </c>
      <c r="V388" s="28" t="s">
        <v>4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9</v>
      </c>
      <c r="O389" s="28">
        <f>COUNTIF(C386:C405,"대")</f>
        <v>0</v>
      </c>
      <c r="P389" s="28" t="s">
        <v>4</v>
      </c>
      <c r="Q389" s="28">
        <f>SUMIF(C386:C405,"대",E386:E405)</f>
        <v>0</v>
      </c>
      <c r="R389" s="28">
        <f>COUNTIF(X386:X405,"대국")</f>
        <v>0</v>
      </c>
      <c r="S389" s="28" t="s">
        <v>4</v>
      </c>
      <c r="T389" s="28">
        <f>SUMIF(X386:X405,"대국",E386:E405)</f>
        <v>0</v>
      </c>
      <c r="U389" s="28">
        <f t="shared" si="88"/>
        <v>0</v>
      </c>
      <c r="V389" s="28" t="s">
        <v>4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10</v>
      </c>
      <c r="O390" s="28">
        <f>COUNTIF(C386:C405,"도")</f>
        <v>0</v>
      </c>
      <c r="P390" s="28" t="s">
        <v>4</v>
      </c>
      <c r="Q390" s="28">
        <f>SUMIF(C386:C405,"도",E386:E405)</f>
        <v>0</v>
      </c>
      <c r="R390" s="28">
        <f>COUNTIF(X386:X405,"도국")</f>
        <v>0</v>
      </c>
      <c r="S390" s="28" t="s">
        <v>4</v>
      </c>
      <c r="T390" s="28">
        <f>SUMIF(X386:X405,"도국",E386:E405)</f>
        <v>0</v>
      </c>
      <c r="U390" s="28">
        <f t="shared" si="88"/>
        <v>0</v>
      </c>
      <c r="V390" s="28" t="s">
        <v>4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11</v>
      </c>
      <c r="O391" s="28">
        <f>COUNTIF(C386:C405,"천")</f>
        <v>0</v>
      </c>
      <c r="P391" s="28" t="s">
        <v>4</v>
      </c>
      <c r="Q391" s="28">
        <f>SUMIF(C386:C405,"천",E386:E405)</f>
        <v>0</v>
      </c>
      <c r="R391" s="28">
        <f>COUNTIF(X386:X405,"천국")</f>
        <v>0</v>
      </c>
      <c r="S391" s="28" t="s">
        <v>4</v>
      </c>
      <c r="T391" s="28">
        <f>SUMIF(X386:X405,"천국",E386:E405)</f>
        <v>0</v>
      </c>
      <c r="U391" s="28">
        <f t="shared" si="88"/>
        <v>0</v>
      </c>
      <c r="V391" s="28" t="s">
        <v>4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12</v>
      </c>
      <c r="O392" s="28">
        <f>COUNTIF(C386:C405,"구")</f>
        <v>0</v>
      </c>
      <c r="P392" s="28" t="s">
        <v>4</v>
      </c>
      <c r="Q392" s="28">
        <f>SUMIF(C386:C405,"구",E386:E405)</f>
        <v>0</v>
      </c>
      <c r="R392" s="28">
        <f>COUNTIF(X386:X405,"구국")</f>
        <v>0</v>
      </c>
      <c r="S392" s="28" t="s">
        <v>4</v>
      </c>
      <c r="T392" s="28">
        <f>SUMIF(X386:X405,"구국",E386:E405)</f>
        <v>0</v>
      </c>
      <c r="U392" s="28">
        <f t="shared" si="88"/>
        <v>0</v>
      </c>
      <c r="V392" s="28" t="s">
        <v>4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13</v>
      </c>
      <c r="O393" s="28">
        <f>COUNTIF(C386:C405,"제")</f>
        <v>0</v>
      </c>
      <c r="P393" s="28" t="s">
        <v>4</v>
      </c>
      <c r="Q393" s="28">
        <f>SUMIF(C386:C405,"제",E386:E405)</f>
        <v>0</v>
      </c>
      <c r="R393" s="28">
        <f>COUNTIF(X386:X405,"제국")</f>
        <v>0</v>
      </c>
      <c r="S393" s="28" t="s">
        <v>4</v>
      </c>
      <c r="T393" s="28">
        <f>SUMIF(X386:X405,"제국",E386:E405)</f>
        <v>0</v>
      </c>
      <c r="U393" s="28">
        <f t="shared" si="88"/>
        <v>0</v>
      </c>
      <c r="V393" s="28" t="s">
        <v>4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14</v>
      </c>
      <c r="O394" s="28">
        <f>COUNTIF(C386:C405,"유")</f>
        <v>0</v>
      </c>
      <c r="P394" s="28" t="s">
        <v>4</v>
      </c>
      <c r="Q394" s="28">
        <f>SUMIF(C386:C405,"유",E386:E405)</f>
        <v>0</v>
      </c>
      <c r="R394" s="28">
        <f>COUNTIF(X386:X405,"유국")</f>
        <v>0</v>
      </c>
      <c r="S394" s="28" t="s">
        <v>4</v>
      </c>
      <c r="T394" s="28">
        <f>SUMIF(X386:X405,"유국",E386:E405)</f>
        <v>0</v>
      </c>
      <c r="U394" s="28">
        <f t="shared" si="88"/>
        <v>0</v>
      </c>
      <c r="V394" s="28" t="s">
        <v>4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15</v>
      </c>
      <c r="O395" s="28">
        <f>COUNTIF(C386:C405,"과")</f>
        <v>0</v>
      </c>
      <c r="P395" s="28" t="s">
        <v>4</v>
      </c>
      <c r="Q395" s="28">
        <f>SUMIF(C386:C405,"과",E386:E405)</f>
        <v>0</v>
      </c>
      <c r="R395" s="28">
        <f>COUNTIF(X386:X405,"과국")</f>
        <v>0</v>
      </c>
      <c r="S395" s="28" t="s">
        <v>4</v>
      </c>
      <c r="T395" s="28">
        <f>SUMIF(X386:X405,"과국",E386:E405)</f>
        <v>0</v>
      </c>
      <c r="U395" s="28">
        <f t="shared" si="88"/>
        <v>0</v>
      </c>
      <c r="V395" s="28" t="s">
        <v>4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16</v>
      </c>
      <c r="O396" s="28">
        <f>COUNTIF(C386:C405,"묘")</f>
        <v>0</v>
      </c>
      <c r="P396" s="28" t="s">
        <v>4</v>
      </c>
      <c r="Q396" s="28">
        <f>SUMIF(C386:C405,"묘",E386:E405)</f>
        <v>0</v>
      </c>
      <c r="R396" s="28">
        <f>COUNTIF(X386:X405,"묘국")</f>
        <v>0</v>
      </c>
      <c r="S396" s="28" t="s">
        <v>4</v>
      </c>
      <c r="T396" s="28">
        <f>SUMIF(X386:X405,"묘국",E386:E405)</f>
        <v>0</v>
      </c>
      <c r="U396" s="28">
        <f t="shared" si="88"/>
        <v>0</v>
      </c>
      <c r="V396" s="28" t="s">
        <v>4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17</v>
      </c>
      <c r="O397" s="28">
        <f>COUNTIF(C386:C405,"목")</f>
        <v>0</v>
      </c>
      <c r="P397" s="28" t="s">
        <v>4</v>
      </c>
      <c r="Q397" s="28">
        <f>SUMIF(C386:C405,"목",E386:E405)</f>
        <v>0</v>
      </c>
      <c r="R397" s="28">
        <f>COUNTIF(X386:X405,"목국")</f>
        <v>0</v>
      </c>
      <c r="S397" s="28" t="s">
        <v>4</v>
      </c>
      <c r="T397" s="28">
        <f>SUMIF(X386:X405,"목국",E386:E405)</f>
        <v>0</v>
      </c>
      <c r="U397" s="28">
        <f t="shared" si="88"/>
        <v>0</v>
      </c>
      <c r="V397" s="28" t="s">
        <v>4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18</v>
      </c>
      <c r="O398" s="28">
        <f>COUNTIF(C386:C405,"잡")</f>
        <v>0</v>
      </c>
      <c r="P398" s="28" t="s">
        <v>4</v>
      </c>
      <c r="Q398" s="28">
        <f>SUMIF(C386:C405,"잡",E386:E405)</f>
        <v>0</v>
      </c>
      <c r="R398" s="28">
        <f>COUNTIF(X386:X405,"잡국")</f>
        <v>0</v>
      </c>
      <c r="S398" s="28" t="s">
        <v>4</v>
      </c>
      <c r="T398" s="28">
        <f>SUMIF(X386:X405,"잡국",E386:E405)</f>
        <v>0</v>
      </c>
      <c r="U398" s="28">
        <f t="shared" si="88"/>
        <v>0</v>
      </c>
      <c r="V398" s="28" t="s">
        <v>4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22</v>
      </c>
      <c r="O399" s="28">
        <f>COUNTIF(C386:C405,"학")</f>
        <v>0</v>
      </c>
      <c r="P399" s="28" t="s">
        <v>4</v>
      </c>
      <c r="Q399" s="28">
        <f>SUMIF(C386:C405,"학",E386:E405)</f>
        <v>0</v>
      </c>
      <c r="R399" s="28">
        <f>COUNTIF(X386:X405,"학국")</f>
        <v>0</v>
      </c>
      <c r="S399" s="28" t="s">
        <v>4</v>
      </c>
      <c r="T399" s="28">
        <f>SUMIF(X386:X405,"학국",E386:E405)</f>
        <v>0</v>
      </c>
      <c r="U399" s="28">
        <f t="shared" si="88"/>
        <v>0</v>
      </c>
      <c r="V399" s="28" t="s">
        <v>4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19</v>
      </c>
      <c r="O400" s="28">
        <f>COUNTIF(C386:C405,"수")</f>
        <v>0</v>
      </c>
      <c r="P400" s="28" t="s">
        <v>4</v>
      </c>
      <c r="Q400" s="28">
        <f>SUMIF(C386:C405,"수",E386:E405)</f>
        <v>0</v>
      </c>
      <c r="R400" s="28">
        <f>COUNTIF(X386:X405,"수국")</f>
        <v>0</v>
      </c>
      <c r="S400" s="28" t="s">
        <v>4</v>
      </c>
      <c r="T400" s="28">
        <f>SUMIF(X386:X405,"수국",E386:E405)</f>
        <v>0</v>
      </c>
      <c r="U400" s="28">
        <f t="shared" si="88"/>
        <v>0</v>
      </c>
      <c r="V400" s="28" t="s">
        <v>4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20</v>
      </c>
      <c r="O401" s="28">
        <f>COUNTIF(C386:C405,"장")</f>
        <v>0</v>
      </c>
      <c r="P401" s="28" t="s">
        <v>4</v>
      </c>
      <c r="Q401" s="28">
        <f>SUMIF(C386:C405,"장",E386:E405)</f>
        <v>0</v>
      </c>
      <c r="R401" s="28">
        <f>COUNTIF(X386:X405,"장국")</f>
        <v>0</v>
      </c>
      <c r="S401" s="28" t="s">
        <v>4</v>
      </c>
      <c r="T401" s="28">
        <f>SUMIF(X386:X405,"장국",E386:E405)</f>
        <v>0</v>
      </c>
      <c r="U401" s="28">
        <f t="shared" si="88"/>
        <v>0</v>
      </c>
      <c r="V401" s="28" t="s">
        <v>4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23</v>
      </c>
      <c r="O405" s="28">
        <f>COUNTIF(C386:C405," ")</f>
        <v>0</v>
      </c>
      <c r="P405" s="28" t="s">
        <v>4</v>
      </c>
      <c r="Q405" s="28">
        <f>SUMIF(C386:C405," ",E386:E405)</f>
        <v>0</v>
      </c>
      <c r="R405" s="28"/>
      <c r="S405" s="28" t="s">
        <v>4</v>
      </c>
      <c r="T405" s="28"/>
      <c r="U405" s="28">
        <f>O405</f>
        <v>0</v>
      </c>
      <c r="V405" s="28" t="s">
        <v>4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38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2</v>
      </c>
      <c r="O406" s="28">
        <f>SUM(O386:O405)</f>
        <v>0</v>
      </c>
      <c r="P406" s="28" t="s">
        <v>4</v>
      </c>
      <c r="Q406" s="28">
        <f>SUM(Q386:Q405)</f>
        <v>0</v>
      </c>
      <c r="R406" s="28">
        <f>SUM(R386:R405)</f>
        <v>0</v>
      </c>
      <c r="S406" s="28" t="s">
        <v>4</v>
      </c>
      <c r="T406" s="28">
        <f>SUM(T386:T405)</f>
        <v>0</v>
      </c>
      <c r="U406" s="28">
        <f>SUM(U386:U405)</f>
        <v>0</v>
      </c>
      <c r="V406" s="28" t="s">
        <v>4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6</v>
      </c>
      <c r="O407" s="28">
        <f>COUNTIF(C407:C426,"전")</f>
        <v>0</v>
      </c>
      <c r="P407" s="28" t="s">
        <v>4</v>
      </c>
      <c r="Q407" s="28">
        <f>SUMIF(C407:C426,"전",E407:E426)</f>
        <v>0</v>
      </c>
      <c r="R407" s="28">
        <f>COUNTIF(X407:X426,"전국")</f>
        <v>0</v>
      </c>
      <c r="S407" s="28" t="s">
        <v>4</v>
      </c>
      <c r="T407" s="28">
        <f>SUMIF(X407:X426,"전국",E407:E426)</f>
        <v>0</v>
      </c>
      <c r="U407" s="28">
        <f t="shared" ref="U407:U422" si="92">O407-R407</f>
        <v>0</v>
      </c>
      <c r="V407" s="28" t="s">
        <v>4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7</v>
      </c>
      <c r="O408" s="28">
        <f>COUNTIF(C407:C426,"답")</f>
        <v>0</v>
      </c>
      <c r="P408" s="28" t="s">
        <v>4</v>
      </c>
      <c r="Q408" s="28">
        <f>SUMIF(C407:C426,"답",E407:E426)</f>
        <v>0</v>
      </c>
      <c r="R408" s="28">
        <f>COUNTIF(X407:X426,"답국")</f>
        <v>0</v>
      </c>
      <c r="S408" s="28" t="s">
        <v>4</v>
      </c>
      <c r="T408" s="28">
        <f>SUMIF(X407:X426,"답국",E407:E426)</f>
        <v>0</v>
      </c>
      <c r="U408" s="28">
        <f t="shared" si="92"/>
        <v>0</v>
      </c>
      <c r="V408" s="28" t="s">
        <v>4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8</v>
      </c>
      <c r="O409" s="28">
        <f>COUNTIF(C407:C426,"임")</f>
        <v>0</v>
      </c>
      <c r="P409" s="28" t="s">
        <v>4</v>
      </c>
      <c r="Q409" s="28">
        <f>SUMIF(C407:C426,"임",E407:E426)</f>
        <v>0</v>
      </c>
      <c r="R409" s="28">
        <f>COUNTIF(X407:X426,"임국")</f>
        <v>0</v>
      </c>
      <c r="S409" s="28" t="s">
        <v>4</v>
      </c>
      <c r="T409" s="28">
        <f>SUMIF(X407:X426,"임국",E407:E426)</f>
        <v>0</v>
      </c>
      <c r="U409" s="28">
        <f t="shared" si="92"/>
        <v>0</v>
      </c>
      <c r="V409" s="28" t="s">
        <v>4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9</v>
      </c>
      <c r="O410" s="28">
        <f>COUNTIF(C407:C426,"대")</f>
        <v>0</v>
      </c>
      <c r="P410" s="28" t="s">
        <v>4</v>
      </c>
      <c r="Q410" s="28">
        <f>SUMIF(C407:C426,"대",E407:E426)</f>
        <v>0</v>
      </c>
      <c r="R410" s="28">
        <f>COUNTIF(X407:X426,"대국")</f>
        <v>0</v>
      </c>
      <c r="S410" s="28" t="s">
        <v>4</v>
      </c>
      <c r="T410" s="28">
        <f>SUMIF(X407:X426,"대국",E407:E426)</f>
        <v>0</v>
      </c>
      <c r="U410" s="28">
        <f t="shared" si="92"/>
        <v>0</v>
      </c>
      <c r="V410" s="28" t="s">
        <v>4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10</v>
      </c>
      <c r="O411" s="28">
        <f>COUNTIF(C407:C426,"도")</f>
        <v>0</v>
      </c>
      <c r="P411" s="28" t="s">
        <v>4</v>
      </c>
      <c r="Q411" s="28">
        <f>SUMIF(C407:C426,"도",E407:E426)</f>
        <v>0</v>
      </c>
      <c r="R411" s="28">
        <f>COUNTIF(X407:X426,"도국")</f>
        <v>0</v>
      </c>
      <c r="S411" s="28" t="s">
        <v>4</v>
      </c>
      <c r="T411" s="28">
        <f>SUMIF(X407:X426,"도국",E407:E426)</f>
        <v>0</v>
      </c>
      <c r="U411" s="28">
        <f t="shared" si="92"/>
        <v>0</v>
      </c>
      <c r="V411" s="28" t="s">
        <v>4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11</v>
      </c>
      <c r="O412" s="28">
        <f>COUNTIF(C407:C426,"천")</f>
        <v>0</v>
      </c>
      <c r="P412" s="28" t="s">
        <v>4</v>
      </c>
      <c r="Q412" s="28">
        <f>SUMIF(C407:C426,"천",E407:E426)</f>
        <v>0</v>
      </c>
      <c r="R412" s="28">
        <f>COUNTIF(X407:X426,"천국")</f>
        <v>0</v>
      </c>
      <c r="S412" s="28" t="s">
        <v>4</v>
      </c>
      <c r="T412" s="28">
        <f>SUMIF(X407:X426,"천국",E407:E426)</f>
        <v>0</v>
      </c>
      <c r="U412" s="28">
        <f t="shared" si="92"/>
        <v>0</v>
      </c>
      <c r="V412" s="28" t="s">
        <v>4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12</v>
      </c>
      <c r="O413" s="28">
        <f>COUNTIF(C407:C426,"구")</f>
        <v>0</v>
      </c>
      <c r="P413" s="28" t="s">
        <v>4</v>
      </c>
      <c r="Q413" s="28">
        <f>SUMIF(C407:C426,"구",E407:E426)</f>
        <v>0</v>
      </c>
      <c r="R413" s="28">
        <f>COUNTIF(X407:X426,"구국")</f>
        <v>0</v>
      </c>
      <c r="S413" s="28" t="s">
        <v>4</v>
      </c>
      <c r="T413" s="28">
        <f>SUMIF(X407:X426,"구국",E407:E426)</f>
        <v>0</v>
      </c>
      <c r="U413" s="28">
        <f t="shared" si="92"/>
        <v>0</v>
      </c>
      <c r="V413" s="28" t="s">
        <v>4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13</v>
      </c>
      <c r="O414" s="28">
        <f>COUNTIF(C407:C426,"제")</f>
        <v>0</v>
      </c>
      <c r="P414" s="28" t="s">
        <v>4</v>
      </c>
      <c r="Q414" s="28">
        <f>SUMIF(C407:C426,"제",E407:E426)</f>
        <v>0</v>
      </c>
      <c r="R414" s="28">
        <f>COUNTIF(X407:X426,"제국")</f>
        <v>0</v>
      </c>
      <c r="S414" s="28" t="s">
        <v>4</v>
      </c>
      <c r="T414" s="28">
        <f>SUMIF(X407:X426,"제국",E407:E426)</f>
        <v>0</v>
      </c>
      <c r="U414" s="28">
        <f t="shared" si="92"/>
        <v>0</v>
      </c>
      <c r="V414" s="28" t="s">
        <v>4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14</v>
      </c>
      <c r="O415" s="28">
        <f>COUNTIF(C407:C426,"유")</f>
        <v>0</v>
      </c>
      <c r="P415" s="28" t="s">
        <v>4</v>
      </c>
      <c r="Q415" s="28">
        <f>SUMIF(C407:C426,"유",E407:E426)</f>
        <v>0</v>
      </c>
      <c r="R415" s="28">
        <f>COUNTIF(X407:X426,"유국")</f>
        <v>0</v>
      </c>
      <c r="S415" s="28" t="s">
        <v>4</v>
      </c>
      <c r="T415" s="28">
        <f>SUMIF(X407:X426,"유국",E407:E426)</f>
        <v>0</v>
      </c>
      <c r="U415" s="28">
        <f t="shared" si="92"/>
        <v>0</v>
      </c>
      <c r="V415" s="28" t="s">
        <v>4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15</v>
      </c>
      <c r="O416" s="28">
        <f>COUNTIF(C407:C426,"과")</f>
        <v>0</v>
      </c>
      <c r="P416" s="28" t="s">
        <v>4</v>
      </c>
      <c r="Q416" s="28">
        <f>SUMIF(C407:C426,"과",E407:E426)</f>
        <v>0</v>
      </c>
      <c r="R416" s="28">
        <f>COUNTIF(X407:X426,"과국")</f>
        <v>0</v>
      </c>
      <c r="S416" s="28" t="s">
        <v>4</v>
      </c>
      <c r="T416" s="28">
        <f>SUMIF(X407:X426,"과국",E407:E426)</f>
        <v>0</v>
      </c>
      <c r="U416" s="28">
        <f t="shared" si="92"/>
        <v>0</v>
      </c>
      <c r="V416" s="28" t="s">
        <v>4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16</v>
      </c>
      <c r="O417" s="28">
        <f>COUNTIF(C407:C426,"묘")</f>
        <v>0</v>
      </c>
      <c r="P417" s="28" t="s">
        <v>4</v>
      </c>
      <c r="Q417" s="28">
        <f>SUMIF(C407:C426,"묘",E407:E426)</f>
        <v>0</v>
      </c>
      <c r="R417" s="28">
        <f>COUNTIF(X407:X426,"묘국")</f>
        <v>0</v>
      </c>
      <c r="S417" s="28" t="s">
        <v>4</v>
      </c>
      <c r="T417" s="28">
        <f>SUMIF(X407:X426,"묘국",E407:E426)</f>
        <v>0</v>
      </c>
      <c r="U417" s="28">
        <f t="shared" si="92"/>
        <v>0</v>
      </c>
      <c r="V417" s="28" t="s">
        <v>4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17</v>
      </c>
      <c r="O418" s="28">
        <f>COUNTIF(C407:C426,"목")</f>
        <v>0</v>
      </c>
      <c r="P418" s="28" t="s">
        <v>4</v>
      </c>
      <c r="Q418" s="28">
        <f>SUMIF(C407:C426,"목",E407:E426)</f>
        <v>0</v>
      </c>
      <c r="R418" s="28">
        <f>COUNTIF(X407:X426,"목국")</f>
        <v>0</v>
      </c>
      <c r="S418" s="28" t="s">
        <v>4</v>
      </c>
      <c r="T418" s="28">
        <f>SUMIF(X407:X426,"목국",E407:E426)</f>
        <v>0</v>
      </c>
      <c r="U418" s="28">
        <f t="shared" si="92"/>
        <v>0</v>
      </c>
      <c r="V418" s="28" t="s">
        <v>4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18</v>
      </c>
      <c r="O419" s="28">
        <f>COUNTIF(C407:C426,"잡")</f>
        <v>0</v>
      </c>
      <c r="P419" s="28" t="s">
        <v>4</v>
      </c>
      <c r="Q419" s="28">
        <f>SUMIF(C407:C426,"잡",E407:E426)</f>
        <v>0</v>
      </c>
      <c r="R419" s="28">
        <f>COUNTIF(X407:X426,"잡국")</f>
        <v>0</v>
      </c>
      <c r="S419" s="28" t="s">
        <v>4</v>
      </c>
      <c r="T419" s="28">
        <f>SUMIF(X407:X426,"잡국",E407:E426)</f>
        <v>0</v>
      </c>
      <c r="U419" s="28">
        <f t="shared" si="92"/>
        <v>0</v>
      </c>
      <c r="V419" s="28" t="s">
        <v>4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22</v>
      </c>
      <c r="O420" s="28">
        <f>COUNTIF(C407:C426,"학")</f>
        <v>0</v>
      </c>
      <c r="P420" s="28" t="s">
        <v>4</v>
      </c>
      <c r="Q420" s="28">
        <f>SUMIF(C407:C426,"학",E407:E426)</f>
        <v>0</v>
      </c>
      <c r="R420" s="28">
        <f>COUNTIF(X407:X426,"학국")</f>
        <v>0</v>
      </c>
      <c r="S420" s="28" t="s">
        <v>4</v>
      </c>
      <c r="T420" s="28">
        <f>SUMIF(X407:X426,"학국",E407:E426)</f>
        <v>0</v>
      </c>
      <c r="U420" s="28">
        <f t="shared" si="92"/>
        <v>0</v>
      </c>
      <c r="V420" s="28" t="s">
        <v>4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19</v>
      </c>
      <c r="O421" s="28">
        <f>COUNTIF(C407:C426,"수")</f>
        <v>0</v>
      </c>
      <c r="P421" s="28" t="s">
        <v>4</v>
      </c>
      <c r="Q421" s="28">
        <f>SUMIF(C407:C426,"수",E407:E426)</f>
        <v>0</v>
      </c>
      <c r="R421" s="28">
        <f>COUNTIF(X407:X426,"수국")</f>
        <v>0</v>
      </c>
      <c r="S421" s="28" t="s">
        <v>4</v>
      </c>
      <c r="T421" s="28">
        <f>SUMIF(X407:X426,"수국",E407:E426)</f>
        <v>0</v>
      </c>
      <c r="U421" s="28">
        <f t="shared" si="92"/>
        <v>0</v>
      </c>
      <c r="V421" s="28" t="s">
        <v>4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20</v>
      </c>
      <c r="O422" s="28">
        <f>COUNTIF(C407:C426,"장")</f>
        <v>0</v>
      </c>
      <c r="P422" s="28" t="s">
        <v>4</v>
      </c>
      <c r="Q422" s="28">
        <f>SUMIF(C407:C426,"장",E407:E426)</f>
        <v>0</v>
      </c>
      <c r="R422" s="28">
        <f>COUNTIF(X407:X426,"장국")</f>
        <v>0</v>
      </c>
      <c r="S422" s="28" t="s">
        <v>4</v>
      </c>
      <c r="T422" s="28">
        <f>SUMIF(X407:X426,"장국",E407:E426)</f>
        <v>0</v>
      </c>
      <c r="U422" s="28">
        <f t="shared" si="92"/>
        <v>0</v>
      </c>
      <c r="V422" s="28" t="s">
        <v>4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23</v>
      </c>
      <c r="O426" s="28">
        <f>COUNTIF(C407:C426," ")</f>
        <v>0</v>
      </c>
      <c r="P426" s="28" t="s">
        <v>4</v>
      </c>
      <c r="Q426" s="28">
        <f>SUMIF(C407:C426," ",E407:E426)</f>
        <v>0</v>
      </c>
      <c r="R426" s="28"/>
      <c r="S426" s="28" t="s">
        <v>4</v>
      </c>
      <c r="T426" s="28"/>
      <c r="U426" s="28">
        <f>O426</f>
        <v>0</v>
      </c>
      <c r="V426" s="28" t="s">
        <v>4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38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2</v>
      </c>
      <c r="O427" s="28">
        <f>SUM(O407:O426)</f>
        <v>0</v>
      </c>
      <c r="P427" s="28" t="s">
        <v>4</v>
      </c>
      <c r="Q427" s="28">
        <f>SUM(Q407:Q426)</f>
        <v>0</v>
      </c>
      <c r="R427" s="28">
        <f>SUM(R407:R426)</f>
        <v>0</v>
      </c>
      <c r="S427" s="28" t="s">
        <v>4</v>
      </c>
      <c r="T427" s="28">
        <f>SUM(T407:T426)</f>
        <v>0</v>
      </c>
      <c r="U427" s="28">
        <f>SUM(U407:U426)</f>
        <v>0</v>
      </c>
      <c r="V427" s="28" t="s">
        <v>4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2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2714"/>
  <sheetViews>
    <sheetView view="pageBreakPreview" zoomScale="80" zoomScaleSheetLayoutView="80" workbookViewId="0">
      <selection activeCell="I17" sqref="I17"/>
    </sheetView>
  </sheetViews>
  <sheetFormatPr defaultRowHeight="11.25"/>
  <cols>
    <col min="1" max="1" width="4.33203125" style="144" customWidth="1"/>
    <col min="2" max="2" width="6.44140625" style="233" customWidth="1"/>
    <col min="3" max="3" width="3.77734375" style="234" customWidth="1"/>
    <col min="4" max="4" width="5.88671875" style="144" customWidth="1"/>
    <col min="5" max="5" width="5.77734375" style="237" customWidth="1"/>
    <col min="6" max="6" width="3.77734375" style="64" customWidth="1"/>
    <col min="7" max="7" width="5.6640625" style="64" customWidth="1"/>
    <col min="8" max="8" width="5.77734375" style="144" customWidth="1"/>
    <col min="9" max="9" width="10.77734375" style="144" customWidth="1"/>
    <col min="10" max="10" width="7.21875" style="144" customWidth="1"/>
    <col min="11" max="11" width="14.77734375" style="144" customWidth="1"/>
    <col min="12" max="12" width="7" style="144" customWidth="1"/>
    <col min="13" max="13" width="4.5546875" style="144" customWidth="1"/>
    <col min="14" max="14" width="20.77734375" style="230" customWidth="1"/>
    <col min="15" max="16384" width="8.88671875" style="144"/>
  </cols>
  <sheetData>
    <row r="1" spans="1:14" ht="30" customHeight="1">
      <c r="A1" s="138" t="s">
        <v>58</v>
      </c>
      <c r="B1" s="139"/>
      <c r="C1" s="140"/>
      <c r="D1" s="141"/>
      <c r="E1" s="142"/>
      <c r="F1" s="90"/>
      <c r="G1" s="90"/>
      <c r="H1" s="141"/>
      <c r="I1" s="141"/>
      <c r="J1" s="141"/>
      <c r="K1" s="141"/>
      <c r="L1" s="141"/>
      <c r="M1" s="141"/>
      <c r="N1" s="143"/>
    </row>
    <row r="2" spans="1:14" ht="19.899999999999999" customHeight="1">
      <c r="A2" s="145"/>
      <c r="B2" s="146"/>
      <c r="C2" s="147"/>
      <c r="D2" s="145"/>
      <c r="E2" s="148"/>
      <c r="F2" s="94"/>
      <c r="G2" s="94"/>
      <c r="H2" s="145"/>
      <c r="I2" s="145"/>
      <c r="J2" s="149"/>
      <c r="K2" s="150">
        <v>1</v>
      </c>
      <c r="L2" s="151"/>
      <c r="M2" s="151"/>
      <c r="N2" s="152"/>
    </row>
    <row r="3" spans="1:14" ht="10.15" customHeight="1">
      <c r="A3" s="145"/>
      <c r="B3" s="146"/>
      <c r="C3" s="147"/>
      <c r="D3" s="145"/>
      <c r="E3" s="148"/>
      <c r="F3" s="94"/>
      <c r="G3" s="94"/>
      <c r="H3" s="145"/>
      <c r="I3" s="145"/>
      <c r="J3" s="145"/>
      <c r="K3" s="145"/>
      <c r="L3" s="145"/>
      <c r="M3" s="145"/>
      <c r="N3" s="147"/>
    </row>
    <row r="4" spans="1:14" ht="30" customHeight="1">
      <c r="A4" s="153" t="s">
        <v>25</v>
      </c>
      <c r="B4" s="154" t="s">
        <v>26</v>
      </c>
      <c r="C4" s="153" t="s">
        <v>27</v>
      </c>
      <c r="D4" s="153" t="s">
        <v>28</v>
      </c>
      <c r="E4" s="153" t="s">
        <v>62</v>
      </c>
      <c r="F4" s="119" t="s">
        <v>30</v>
      </c>
      <c r="G4" s="119"/>
      <c r="H4" s="155" t="s">
        <v>31</v>
      </c>
      <c r="I4" s="155"/>
      <c r="J4" s="155" t="s">
        <v>32</v>
      </c>
      <c r="K4" s="155"/>
      <c r="L4" s="155"/>
      <c r="M4" s="153" t="s">
        <v>21</v>
      </c>
      <c r="N4" s="152"/>
    </row>
    <row r="5" spans="1:14" ht="30" customHeight="1">
      <c r="A5" s="156" t="s">
        <v>33</v>
      </c>
      <c r="B5" s="157"/>
      <c r="C5" s="158"/>
      <c r="D5" s="156" t="s">
        <v>63</v>
      </c>
      <c r="E5" s="156" t="s">
        <v>64</v>
      </c>
      <c r="F5" s="123" t="s">
        <v>27</v>
      </c>
      <c r="G5" s="123" t="s">
        <v>34</v>
      </c>
      <c r="H5" s="159" t="s">
        <v>35</v>
      </c>
      <c r="I5" s="159" t="s">
        <v>36</v>
      </c>
      <c r="J5" s="159" t="s">
        <v>35</v>
      </c>
      <c r="K5" s="159" t="s">
        <v>36</v>
      </c>
      <c r="L5" s="159" t="s">
        <v>37</v>
      </c>
      <c r="M5" s="156"/>
      <c r="N5" s="160"/>
    </row>
    <row r="6" spans="1:14" s="64" customFormat="1" ht="27" customHeight="1">
      <c r="A6" s="66"/>
      <c r="B6" s="129"/>
      <c r="C6" s="79"/>
      <c r="D6" s="132"/>
      <c r="E6" s="132"/>
      <c r="F6" s="161"/>
      <c r="G6" s="162"/>
      <c r="H6" s="68"/>
      <c r="I6" s="68"/>
      <c r="J6" s="61"/>
      <c r="K6" s="61"/>
      <c r="L6" s="61"/>
      <c r="M6" s="163"/>
      <c r="N6" s="77" t="str">
        <f t="shared" ref="N6:N69" si="0">CONCATENATE(C6,H6)</f>
        <v/>
      </c>
    </row>
    <row r="7" spans="1:14" ht="27" customHeight="1">
      <c r="A7" s="164"/>
      <c r="B7" s="165"/>
      <c r="C7" s="165"/>
      <c r="D7" s="166"/>
      <c r="E7" s="166"/>
      <c r="F7" s="161"/>
      <c r="G7" s="162"/>
      <c r="H7" s="167"/>
      <c r="I7" s="167"/>
      <c r="J7" s="168"/>
      <c r="K7" s="168"/>
      <c r="L7" s="168"/>
      <c r="M7" s="169"/>
      <c r="N7" s="170" t="str">
        <f t="shared" si="0"/>
        <v/>
      </c>
    </row>
    <row r="8" spans="1:14" ht="27" customHeight="1">
      <c r="A8" s="164"/>
      <c r="B8" s="165"/>
      <c r="C8" s="165"/>
      <c r="D8" s="166"/>
      <c r="E8" s="166"/>
      <c r="F8" s="161"/>
      <c r="G8" s="162"/>
      <c r="H8" s="167"/>
      <c r="I8" s="167"/>
      <c r="J8" s="168"/>
      <c r="K8" s="168"/>
      <c r="L8" s="168"/>
      <c r="M8" s="169"/>
      <c r="N8" s="170" t="str">
        <f t="shared" si="0"/>
        <v/>
      </c>
    </row>
    <row r="9" spans="1:14" s="64" customFormat="1" ht="27" customHeight="1">
      <c r="A9" s="66"/>
      <c r="B9" s="129"/>
      <c r="C9" s="79"/>
      <c r="D9" s="288"/>
      <c r="E9" s="132"/>
      <c r="F9" s="161"/>
      <c r="G9" s="162"/>
      <c r="H9" s="68"/>
      <c r="I9" s="128"/>
      <c r="J9" s="61"/>
      <c r="K9" s="61"/>
      <c r="L9" s="61"/>
      <c r="M9" s="163"/>
      <c r="N9" s="77" t="str">
        <f t="shared" si="0"/>
        <v/>
      </c>
    </row>
    <row r="10" spans="1:14" ht="27" customHeight="1">
      <c r="A10" s="164"/>
      <c r="B10" s="171"/>
      <c r="C10" s="168"/>
      <c r="D10" s="172"/>
      <c r="E10" s="173"/>
      <c r="F10" s="61"/>
      <c r="G10" s="174"/>
      <c r="H10" s="168"/>
      <c r="I10" s="168"/>
      <c r="J10" s="168"/>
      <c r="K10" s="168"/>
      <c r="L10" s="168"/>
      <c r="M10" s="175"/>
      <c r="N10" s="170" t="str">
        <f t="shared" si="0"/>
        <v/>
      </c>
    </row>
    <row r="11" spans="1:14" s="64" customFormat="1" ht="27" customHeight="1">
      <c r="A11" s="66"/>
      <c r="B11" s="108"/>
      <c r="C11" s="61"/>
      <c r="D11" s="105"/>
      <c r="E11" s="106"/>
      <c r="F11" s="61"/>
      <c r="G11" s="174"/>
      <c r="H11" s="61"/>
      <c r="I11" s="61"/>
      <c r="J11" s="61"/>
      <c r="K11" s="61"/>
      <c r="L11" s="61"/>
      <c r="M11" s="163"/>
      <c r="N11" s="77" t="str">
        <f t="shared" si="0"/>
        <v/>
      </c>
    </row>
    <row r="12" spans="1:14" ht="27" customHeight="1">
      <c r="A12" s="164"/>
      <c r="B12" s="171"/>
      <c r="C12" s="168"/>
      <c r="D12" s="173"/>
      <c r="E12" s="173"/>
      <c r="F12" s="61"/>
      <c r="G12" s="174"/>
      <c r="H12" s="171"/>
      <c r="I12" s="168"/>
      <c r="J12" s="168"/>
      <c r="K12" s="168"/>
      <c r="L12" s="168"/>
      <c r="M12" s="169"/>
      <c r="N12" s="170" t="str">
        <f t="shared" si="0"/>
        <v/>
      </c>
    </row>
    <row r="13" spans="1:14" s="64" customFormat="1" ht="27" customHeight="1">
      <c r="A13" s="66"/>
      <c r="B13" s="108"/>
      <c r="C13" s="61"/>
      <c r="D13" s="106"/>
      <c r="E13" s="106"/>
      <c r="F13" s="61"/>
      <c r="G13" s="174"/>
      <c r="H13" s="74"/>
      <c r="I13" s="75"/>
      <c r="J13" s="61"/>
      <c r="K13" s="61"/>
      <c r="L13" s="61"/>
      <c r="M13" s="163"/>
      <c r="N13" s="77" t="str">
        <f t="shared" si="0"/>
        <v/>
      </c>
    </row>
    <row r="14" spans="1:14" s="64" customFormat="1" ht="27" customHeight="1">
      <c r="A14" s="66"/>
      <c r="B14" s="108"/>
      <c r="C14" s="61"/>
      <c r="D14" s="289"/>
      <c r="E14" s="105"/>
      <c r="F14" s="61"/>
      <c r="G14" s="174"/>
      <c r="H14" s="74"/>
      <c r="I14" s="61"/>
      <c r="J14" s="61"/>
      <c r="K14" s="61"/>
      <c r="L14" s="61"/>
      <c r="M14" s="163"/>
      <c r="N14" s="77" t="str">
        <f t="shared" si="0"/>
        <v/>
      </c>
    </row>
    <row r="15" spans="1:14" ht="27" customHeight="1">
      <c r="A15" s="164"/>
      <c r="B15" s="171"/>
      <c r="C15" s="168"/>
      <c r="D15" s="172"/>
      <c r="E15" s="172"/>
      <c r="F15" s="61"/>
      <c r="G15" s="174"/>
      <c r="H15" s="168"/>
      <c r="I15" s="168"/>
      <c r="J15" s="168"/>
      <c r="K15" s="168"/>
      <c r="L15" s="168"/>
      <c r="M15" s="169"/>
      <c r="N15" s="170" t="str">
        <f t="shared" si="0"/>
        <v/>
      </c>
    </row>
    <row r="16" spans="1:14" ht="27" customHeight="1">
      <c r="A16" s="164"/>
      <c r="B16" s="171"/>
      <c r="C16" s="168"/>
      <c r="D16" s="173"/>
      <c r="E16" s="173"/>
      <c r="F16" s="61"/>
      <c r="G16" s="174"/>
      <c r="H16" s="171"/>
      <c r="I16" s="168"/>
      <c r="J16" s="168"/>
      <c r="K16" s="168"/>
      <c r="L16" s="168"/>
      <c r="M16" s="169"/>
      <c r="N16" s="170" t="str">
        <f t="shared" si="0"/>
        <v/>
      </c>
    </row>
    <row r="17" spans="1:14" ht="27" customHeight="1">
      <c r="A17" s="164"/>
      <c r="B17" s="171"/>
      <c r="C17" s="168"/>
      <c r="D17" s="172"/>
      <c r="E17" s="172"/>
      <c r="F17" s="61"/>
      <c r="G17" s="174"/>
      <c r="H17" s="176"/>
      <c r="I17" s="168"/>
      <c r="J17" s="168"/>
      <c r="K17" s="168"/>
      <c r="L17" s="168"/>
      <c r="M17" s="175"/>
      <c r="N17" s="170" t="str">
        <f t="shared" si="0"/>
        <v/>
      </c>
    </row>
    <row r="18" spans="1:14" ht="27" customHeight="1">
      <c r="A18" s="164"/>
      <c r="B18" s="171"/>
      <c r="C18" s="168"/>
      <c r="D18" s="172"/>
      <c r="E18" s="172"/>
      <c r="F18" s="61"/>
      <c r="G18" s="174"/>
      <c r="H18" s="176"/>
      <c r="I18" s="176"/>
      <c r="J18" s="168"/>
      <c r="K18" s="168"/>
      <c r="L18" s="168"/>
      <c r="M18" s="175"/>
      <c r="N18" s="170" t="str">
        <f t="shared" si="0"/>
        <v/>
      </c>
    </row>
    <row r="19" spans="1:14" ht="27" customHeight="1">
      <c r="A19" s="164"/>
      <c r="B19" s="171"/>
      <c r="C19" s="168"/>
      <c r="D19" s="173"/>
      <c r="E19" s="172"/>
      <c r="F19" s="61"/>
      <c r="G19" s="174"/>
      <c r="H19" s="171"/>
      <c r="I19" s="177"/>
      <c r="J19" s="168"/>
      <c r="K19" s="168"/>
      <c r="L19" s="168"/>
      <c r="M19" s="169"/>
      <c r="N19" s="170" t="str">
        <f t="shared" si="0"/>
        <v/>
      </c>
    </row>
    <row r="20" spans="1:14" ht="27" customHeight="1">
      <c r="A20" s="164"/>
      <c r="B20" s="171"/>
      <c r="C20" s="168"/>
      <c r="D20" s="172"/>
      <c r="E20" s="172"/>
      <c r="F20" s="61"/>
      <c r="G20" s="174"/>
      <c r="H20" s="168"/>
      <c r="I20" s="168"/>
      <c r="J20" s="168"/>
      <c r="K20" s="168"/>
      <c r="L20" s="168"/>
      <c r="M20" s="169"/>
      <c r="N20" s="170" t="str">
        <f t="shared" si="0"/>
        <v/>
      </c>
    </row>
    <row r="21" spans="1:14" ht="27" customHeight="1">
      <c r="A21" s="164"/>
      <c r="B21" s="171"/>
      <c r="C21" s="168"/>
      <c r="D21" s="173"/>
      <c r="E21" s="173"/>
      <c r="F21" s="61"/>
      <c r="G21" s="174"/>
      <c r="H21" s="171"/>
      <c r="I21" s="168"/>
      <c r="J21" s="168"/>
      <c r="K21" s="168"/>
      <c r="L21" s="168"/>
      <c r="M21" s="169"/>
      <c r="N21" s="170" t="str">
        <f t="shared" si="0"/>
        <v/>
      </c>
    </row>
    <row r="22" spans="1:14" s="64" customFormat="1" ht="27" customHeight="1">
      <c r="A22" s="66"/>
      <c r="B22" s="74"/>
      <c r="C22" s="61"/>
      <c r="D22" s="106"/>
      <c r="E22" s="106"/>
      <c r="F22" s="61"/>
      <c r="G22" s="174"/>
      <c r="H22" s="74"/>
      <c r="I22" s="61"/>
      <c r="J22" s="61"/>
      <c r="K22" s="61"/>
      <c r="L22" s="61"/>
      <c r="M22" s="163"/>
      <c r="N22" s="77" t="str">
        <f t="shared" si="0"/>
        <v/>
      </c>
    </row>
    <row r="23" spans="1:14" s="64" customFormat="1" ht="27" customHeight="1">
      <c r="A23" s="66"/>
      <c r="B23" s="74"/>
      <c r="C23" s="61"/>
      <c r="D23" s="105"/>
      <c r="E23" s="106"/>
      <c r="F23" s="61"/>
      <c r="G23" s="174"/>
      <c r="H23" s="61"/>
      <c r="I23" s="61"/>
      <c r="J23" s="61"/>
      <c r="K23" s="61"/>
      <c r="L23" s="61"/>
      <c r="M23" s="163"/>
      <c r="N23" s="77" t="str">
        <f t="shared" si="0"/>
        <v/>
      </c>
    </row>
    <row r="24" spans="1:14" ht="27" customHeight="1">
      <c r="A24" s="164"/>
      <c r="B24" s="171"/>
      <c r="C24" s="168"/>
      <c r="D24" s="172"/>
      <c r="E24" s="173"/>
      <c r="F24" s="61"/>
      <c r="G24" s="174"/>
      <c r="H24" s="168"/>
      <c r="I24" s="168"/>
      <c r="J24" s="168"/>
      <c r="K24" s="168"/>
      <c r="L24" s="168"/>
      <c r="M24" s="169"/>
      <c r="N24" s="170" t="str">
        <f t="shared" si="0"/>
        <v/>
      </c>
    </row>
    <row r="25" spans="1:14" s="64" customFormat="1" ht="27" customHeight="1">
      <c r="A25" s="66"/>
      <c r="B25" s="74"/>
      <c r="C25" s="61"/>
      <c r="D25" s="105"/>
      <c r="E25" s="105"/>
      <c r="F25" s="61"/>
      <c r="G25" s="174"/>
      <c r="H25" s="61"/>
      <c r="I25" s="61"/>
      <c r="J25" s="61"/>
      <c r="K25" s="61"/>
      <c r="L25" s="61"/>
      <c r="M25" s="163"/>
      <c r="N25" s="77" t="str">
        <f t="shared" si="0"/>
        <v/>
      </c>
    </row>
    <row r="26" spans="1:14" s="64" customFormat="1" ht="27" customHeight="1">
      <c r="A26" s="1103"/>
      <c r="B26" s="1104"/>
      <c r="C26" s="1104"/>
      <c r="D26" s="67"/>
      <c r="E26" s="67"/>
      <c r="F26" s="66"/>
      <c r="G26" s="66"/>
      <c r="H26" s="66"/>
      <c r="I26" s="66"/>
      <c r="J26" s="66"/>
      <c r="K26" s="66"/>
      <c r="L26" s="66"/>
      <c r="M26" s="66"/>
      <c r="N26" s="77" t="str">
        <f t="shared" si="0"/>
        <v/>
      </c>
    </row>
    <row r="27" spans="1:14" s="64" customFormat="1" ht="27" customHeight="1">
      <c r="A27" s="66"/>
      <c r="B27" s="74"/>
      <c r="C27" s="61"/>
      <c r="D27" s="106"/>
      <c r="E27" s="106"/>
      <c r="F27" s="61"/>
      <c r="G27" s="174"/>
      <c r="H27" s="74"/>
      <c r="I27" s="61"/>
      <c r="J27" s="61"/>
      <c r="K27" s="61"/>
      <c r="L27" s="61"/>
      <c r="M27" s="75"/>
      <c r="N27" s="77" t="str">
        <f t="shared" si="0"/>
        <v/>
      </c>
    </row>
    <row r="28" spans="1:14" s="64" customFormat="1" ht="27" customHeight="1">
      <c r="A28" s="66"/>
      <c r="B28" s="74"/>
      <c r="C28" s="61"/>
      <c r="D28" s="105"/>
      <c r="E28" s="105"/>
      <c r="F28" s="61"/>
      <c r="G28" s="174"/>
      <c r="H28" s="61"/>
      <c r="I28" s="61"/>
      <c r="J28" s="61"/>
      <c r="K28" s="61"/>
      <c r="L28" s="61"/>
      <c r="M28" s="163"/>
      <c r="N28" s="77" t="str">
        <f t="shared" si="0"/>
        <v/>
      </c>
    </row>
    <row r="29" spans="1:14" ht="27" customHeight="1">
      <c r="A29" s="164"/>
      <c r="B29" s="171"/>
      <c r="C29" s="168"/>
      <c r="D29" s="173"/>
      <c r="E29" s="173"/>
      <c r="F29" s="61"/>
      <c r="G29" s="174"/>
      <c r="H29" s="171"/>
      <c r="I29" s="168"/>
      <c r="J29" s="168"/>
      <c r="K29" s="168"/>
      <c r="L29" s="168"/>
      <c r="M29" s="169"/>
      <c r="N29" s="170" t="str">
        <f t="shared" si="0"/>
        <v/>
      </c>
    </row>
    <row r="30" spans="1:14" s="64" customFormat="1" ht="27" customHeight="1">
      <c r="A30" s="66"/>
      <c r="B30" s="108"/>
      <c r="C30" s="61"/>
      <c r="D30" s="106"/>
      <c r="E30" s="106"/>
      <c r="F30" s="61"/>
      <c r="G30" s="174"/>
      <c r="H30" s="78"/>
      <c r="I30" s="75"/>
      <c r="J30" s="61"/>
      <c r="K30" s="61"/>
      <c r="L30" s="61"/>
      <c r="M30" s="163"/>
      <c r="N30" s="77" t="str">
        <f t="shared" si="0"/>
        <v/>
      </c>
    </row>
    <row r="31" spans="1:14" ht="27" customHeight="1">
      <c r="A31" s="164"/>
      <c r="B31" s="171"/>
      <c r="C31" s="168"/>
      <c r="D31" s="173"/>
      <c r="E31" s="172"/>
      <c r="F31" s="61"/>
      <c r="G31" s="174"/>
      <c r="H31" s="171"/>
      <c r="I31" s="177"/>
      <c r="J31" s="168"/>
      <c r="K31" s="168"/>
      <c r="L31" s="168"/>
      <c r="M31" s="169"/>
      <c r="N31" s="170" t="str">
        <f t="shared" si="0"/>
        <v/>
      </c>
    </row>
    <row r="32" spans="1:14" ht="27" customHeight="1">
      <c r="A32" s="164"/>
      <c r="B32" s="171"/>
      <c r="C32" s="168"/>
      <c r="D32" s="173"/>
      <c r="E32" s="173"/>
      <c r="F32" s="61"/>
      <c r="G32" s="174"/>
      <c r="H32" s="171"/>
      <c r="I32" s="177"/>
      <c r="J32" s="168"/>
      <c r="K32" s="168"/>
      <c r="L32" s="168"/>
      <c r="M32" s="175"/>
      <c r="N32" s="170" t="str">
        <f t="shared" si="0"/>
        <v/>
      </c>
    </row>
    <row r="33" spans="1:14" ht="27" customHeight="1">
      <c r="A33" s="164"/>
      <c r="B33" s="171"/>
      <c r="C33" s="168"/>
      <c r="D33" s="172"/>
      <c r="E33" s="172"/>
      <c r="F33" s="61"/>
      <c r="G33" s="174"/>
      <c r="H33" s="168"/>
      <c r="I33" s="168"/>
      <c r="J33" s="168"/>
      <c r="K33" s="168"/>
      <c r="L33" s="168"/>
      <c r="M33" s="169"/>
      <c r="N33" s="170" t="str">
        <f t="shared" si="0"/>
        <v/>
      </c>
    </row>
    <row r="34" spans="1:14" ht="27" customHeight="1">
      <c r="A34" s="164"/>
      <c r="B34" s="171"/>
      <c r="C34" s="168"/>
      <c r="D34" s="173"/>
      <c r="E34" s="173"/>
      <c r="F34" s="61"/>
      <c r="G34" s="174"/>
      <c r="H34" s="171"/>
      <c r="I34" s="177"/>
      <c r="J34" s="168"/>
      <c r="K34" s="168"/>
      <c r="L34" s="168"/>
      <c r="M34" s="169"/>
      <c r="N34" s="170" t="str">
        <f t="shared" si="0"/>
        <v/>
      </c>
    </row>
    <row r="35" spans="1:14" s="64" customFormat="1" ht="27" customHeight="1">
      <c r="A35" s="66"/>
      <c r="B35" s="61"/>
      <c r="C35" s="61"/>
      <c r="D35" s="105"/>
      <c r="E35" s="105"/>
      <c r="F35" s="61"/>
      <c r="G35" s="174"/>
      <c r="H35" s="61"/>
      <c r="I35" s="61"/>
      <c r="J35" s="61"/>
      <c r="K35" s="61"/>
      <c r="L35" s="61"/>
      <c r="M35" s="163"/>
      <c r="N35" s="77" t="str">
        <f t="shared" si="0"/>
        <v/>
      </c>
    </row>
    <row r="36" spans="1:14" ht="27" customHeight="1">
      <c r="A36" s="164"/>
      <c r="B36" s="168"/>
      <c r="C36" s="168"/>
      <c r="D36" s="172"/>
      <c r="E36" s="172"/>
      <c r="F36" s="61"/>
      <c r="G36" s="174"/>
      <c r="H36" s="168"/>
      <c r="I36" s="168"/>
      <c r="J36" s="168"/>
      <c r="K36" s="168"/>
      <c r="L36" s="168"/>
      <c r="M36" s="169"/>
      <c r="N36" s="170" t="str">
        <f t="shared" si="0"/>
        <v/>
      </c>
    </row>
    <row r="37" spans="1:14" s="64" customFormat="1" ht="27" customHeight="1">
      <c r="A37" s="66"/>
      <c r="B37" s="84"/>
      <c r="C37" s="61"/>
      <c r="D37" s="105"/>
      <c r="E37" s="105"/>
      <c r="F37" s="61"/>
      <c r="G37" s="174"/>
      <c r="H37" s="61"/>
      <c r="I37" s="69"/>
      <c r="J37" s="61"/>
      <c r="K37" s="61"/>
      <c r="L37" s="61"/>
      <c r="M37" s="163"/>
      <c r="N37" s="77" t="str">
        <f t="shared" si="0"/>
        <v/>
      </c>
    </row>
    <row r="38" spans="1:14" s="64" customFormat="1" ht="27" customHeight="1">
      <c r="A38" s="66"/>
      <c r="B38" s="84"/>
      <c r="C38" s="61"/>
      <c r="D38" s="60"/>
      <c r="E38" s="60"/>
      <c r="F38" s="61"/>
      <c r="G38" s="174"/>
      <c r="H38" s="84"/>
      <c r="I38" s="68"/>
      <c r="J38" s="61"/>
      <c r="K38" s="61"/>
      <c r="L38" s="61"/>
      <c r="M38" s="85"/>
      <c r="N38" s="82" t="str">
        <f t="shared" si="0"/>
        <v/>
      </c>
    </row>
    <row r="39" spans="1:14" s="64" customFormat="1" ht="27" customHeight="1">
      <c r="A39" s="66"/>
      <c r="B39" s="61"/>
      <c r="C39" s="61"/>
      <c r="D39" s="105"/>
      <c r="E39" s="105"/>
      <c r="F39" s="61"/>
      <c r="G39" s="174"/>
      <c r="H39" s="61"/>
      <c r="I39" s="61"/>
      <c r="J39" s="61"/>
      <c r="K39" s="61"/>
      <c r="L39" s="61"/>
      <c r="M39" s="85"/>
      <c r="N39" s="77" t="str">
        <f t="shared" si="0"/>
        <v/>
      </c>
    </row>
    <row r="40" spans="1:14" s="64" customFormat="1" ht="27" customHeight="1">
      <c r="A40" s="66"/>
      <c r="B40" s="61"/>
      <c r="C40" s="61"/>
      <c r="D40" s="105"/>
      <c r="E40" s="105"/>
      <c r="F40" s="61"/>
      <c r="G40" s="174"/>
      <c r="H40" s="61"/>
      <c r="I40" s="61"/>
      <c r="J40" s="61"/>
      <c r="K40" s="61"/>
      <c r="L40" s="61"/>
      <c r="M40" s="163"/>
      <c r="N40" s="82" t="str">
        <f t="shared" si="0"/>
        <v/>
      </c>
    </row>
    <row r="41" spans="1:14" ht="27" customHeight="1">
      <c r="A41" s="164"/>
      <c r="B41" s="168"/>
      <c r="C41" s="168"/>
      <c r="D41" s="178"/>
      <c r="E41" s="178"/>
      <c r="F41" s="61"/>
      <c r="G41" s="174"/>
      <c r="H41" s="179"/>
      <c r="I41" s="168"/>
      <c r="J41" s="168"/>
      <c r="K41" s="168"/>
      <c r="L41" s="168"/>
      <c r="M41" s="169"/>
      <c r="N41" s="170" t="str">
        <f t="shared" si="0"/>
        <v/>
      </c>
    </row>
    <row r="42" spans="1:14" s="64" customFormat="1" ht="27" customHeight="1">
      <c r="A42" s="66"/>
      <c r="B42" s="61"/>
      <c r="C42" s="61"/>
      <c r="D42" s="60"/>
      <c r="E42" s="60"/>
      <c r="F42" s="61"/>
      <c r="G42" s="174"/>
      <c r="H42" s="84"/>
      <c r="I42" s="128"/>
      <c r="J42" s="61"/>
      <c r="K42" s="61"/>
      <c r="L42" s="61"/>
      <c r="M42" s="163"/>
      <c r="N42" s="77" t="str">
        <f t="shared" si="0"/>
        <v/>
      </c>
    </row>
    <row r="43" spans="1:14" s="64" customFormat="1" ht="27" customHeight="1">
      <c r="A43" s="66"/>
      <c r="B43" s="61"/>
      <c r="C43" s="61"/>
      <c r="D43" s="60"/>
      <c r="E43" s="60"/>
      <c r="F43" s="61"/>
      <c r="G43" s="174"/>
      <c r="H43" s="84"/>
      <c r="I43" s="68"/>
      <c r="J43" s="61"/>
      <c r="K43" s="61"/>
      <c r="L43" s="61"/>
      <c r="M43" s="163"/>
      <c r="N43" s="77" t="str">
        <f t="shared" si="0"/>
        <v/>
      </c>
    </row>
    <row r="44" spans="1:14" ht="27" customHeight="1">
      <c r="A44" s="164"/>
      <c r="B44" s="168"/>
      <c r="C44" s="168"/>
      <c r="D44" s="178"/>
      <c r="E44" s="178"/>
      <c r="F44" s="61"/>
      <c r="G44" s="174"/>
      <c r="H44" s="179"/>
      <c r="I44" s="167"/>
      <c r="J44" s="168"/>
      <c r="K44" s="168"/>
      <c r="L44" s="168"/>
      <c r="M44" s="169"/>
      <c r="N44" s="170" t="str">
        <f t="shared" si="0"/>
        <v/>
      </c>
    </row>
    <row r="45" spans="1:14" ht="27" customHeight="1">
      <c r="A45" s="164"/>
      <c r="B45" s="168"/>
      <c r="C45" s="168"/>
      <c r="D45" s="178"/>
      <c r="E45" s="178"/>
      <c r="F45" s="61"/>
      <c r="G45" s="174"/>
      <c r="H45" s="179"/>
      <c r="I45" s="167"/>
      <c r="J45" s="168"/>
      <c r="K45" s="168"/>
      <c r="L45" s="168"/>
      <c r="M45" s="177"/>
      <c r="N45" s="170" t="str">
        <f t="shared" si="0"/>
        <v/>
      </c>
    </row>
    <row r="46" spans="1:14" s="64" customFormat="1" ht="27" customHeight="1">
      <c r="A46" s="66"/>
      <c r="B46" s="61"/>
      <c r="C46" s="61"/>
      <c r="D46" s="105"/>
      <c r="E46" s="105"/>
      <c r="F46" s="61"/>
      <c r="G46" s="174"/>
      <c r="H46" s="180"/>
      <c r="I46" s="61"/>
      <c r="J46" s="61"/>
      <c r="K46" s="61"/>
      <c r="L46" s="61"/>
      <c r="M46" s="163"/>
      <c r="N46" s="77" t="str">
        <f t="shared" si="0"/>
        <v/>
      </c>
    </row>
    <row r="47" spans="1:14" s="64" customFormat="1" ht="27" customHeight="1">
      <c r="A47" s="1103"/>
      <c r="B47" s="1104"/>
      <c r="C47" s="1104"/>
      <c r="D47" s="67"/>
      <c r="E47" s="67"/>
      <c r="F47" s="66"/>
      <c r="G47" s="66"/>
      <c r="H47" s="66"/>
      <c r="I47" s="66"/>
      <c r="J47" s="66"/>
      <c r="K47" s="66"/>
      <c r="L47" s="66"/>
      <c r="M47" s="66"/>
      <c r="N47" s="77"/>
    </row>
    <row r="48" spans="1:14" ht="27" customHeight="1">
      <c r="A48" s="164"/>
      <c r="B48" s="171"/>
      <c r="C48" s="168"/>
      <c r="D48" s="173"/>
      <c r="E48" s="173"/>
      <c r="F48" s="61"/>
      <c r="G48" s="174"/>
      <c r="H48" s="171"/>
      <c r="I48" s="168"/>
      <c r="J48" s="168"/>
      <c r="K48" s="168"/>
      <c r="L48" s="168"/>
      <c r="M48" s="169"/>
      <c r="N48" s="170" t="str">
        <f t="shared" si="0"/>
        <v/>
      </c>
    </row>
    <row r="49" spans="1:14" ht="27" customHeight="1">
      <c r="A49" s="164"/>
      <c r="B49" s="181"/>
      <c r="C49" s="168"/>
      <c r="D49" s="172"/>
      <c r="E49" s="172"/>
      <c r="F49" s="61"/>
      <c r="G49" s="174"/>
      <c r="H49" s="182"/>
      <c r="I49" s="168"/>
      <c r="J49" s="168"/>
      <c r="K49" s="168"/>
      <c r="L49" s="168"/>
      <c r="M49" s="175"/>
      <c r="N49" s="170" t="str">
        <f t="shared" si="0"/>
        <v/>
      </c>
    </row>
    <row r="50" spans="1:14" s="64" customFormat="1" ht="27" customHeight="1">
      <c r="A50" s="66"/>
      <c r="B50" s="108"/>
      <c r="C50" s="61"/>
      <c r="D50" s="106"/>
      <c r="E50" s="106"/>
      <c r="F50" s="61"/>
      <c r="G50" s="174"/>
      <c r="H50" s="74"/>
      <c r="I50" s="61"/>
      <c r="J50" s="61"/>
      <c r="K50" s="61"/>
      <c r="L50" s="61"/>
      <c r="M50" s="85"/>
      <c r="N50" s="77" t="str">
        <f t="shared" si="0"/>
        <v/>
      </c>
    </row>
    <row r="51" spans="1:14" s="64" customFormat="1" ht="27" customHeight="1">
      <c r="A51" s="66"/>
      <c r="B51" s="74"/>
      <c r="C51" s="61"/>
      <c r="D51" s="106"/>
      <c r="E51" s="106"/>
      <c r="F51" s="61"/>
      <c r="G51" s="174"/>
      <c r="H51" s="74"/>
      <c r="I51" s="80"/>
      <c r="J51" s="61"/>
      <c r="K51" s="61"/>
      <c r="L51" s="61"/>
      <c r="M51" s="85"/>
      <c r="N51" s="77" t="str">
        <f t="shared" si="0"/>
        <v/>
      </c>
    </row>
    <row r="52" spans="1:14" ht="27" customHeight="1">
      <c r="A52" s="164"/>
      <c r="B52" s="181"/>
      <c r="C52" s="168"/>
      <c r="D52" s="173"/>
      <c r="E52" s="172"/>
      <c r="F52" s="61"/>
      <c r="G52" s="174"/>
      <c r="H52" s="171"/>
      <c r="I52" s="177"/>
      <c r="J52" s="168"/>
      <c r="K52" s="168"/>
      <c r="L52" s="168"/>
      <c r="M52" s="175"/>
      <c r="N52" s="170" t="str">
        <f t="shared" si="0"/>
        <v/>
      </c>
    </row>
    <row r="53" spans="1:14" ht="27" customHeight="1">
      <c r="A53" s="164"/>
      <c r="B53" s="181"/>
      <c r="C53" s="168"/>
      <c r="D53" s="173"/>
      <c r="E53" s="173"/>
      <c r="F53" s="61"/>
      <c r="G53" s="174"/>
      <c r="H53" s="171"/>
      <c r="I53" s="177"/>
      <c r="J53" s="168"/>
      <c r="K53" s="168"/>
      <c r="L53" s="168"/>
      <c r="M53" s="175"/>
      <c r="N53" s="170" t="str">
        <f t="shared" si="0"/>
        <v/>
      </c>
    </row>
    <row r="54" spans="1:14" ht="27" customHeight="1">
      <c r="A54" s="164"/>
      <c r="B54" s="181"/>
      <c r="C54" s="168"/>
      <c r="D54" s="172"/>
      <c r="E54" s="172"/>
      <c r="F54" s="61"/>
      <c r="G54" s="174"/>
      <c r="H54" s="168"/>
      <c r="I54" s="185"/>
      <c r="J54" s="168"/>
      <c r="K54" s="168"/>
      <c r="L54" s="168"/>
      <c r="M54" s="175"/>
      <c r="N54" s="170" t="str">
        <f t="shared" si="0"/>
        <v/>
      </c>
    </row>
    <row r="55" spans="1:14" s="64" customFormat="1" ht="27" customHeight="1">
      <c r="A55" s="66"/>
      <c r="B55" s="108"/>
      <c r="C55" s="61"/>
      <c r="D55" s="106"/>
      <c r="E55" s="106"/>
      <c r="F55" s="61"/>
      <c r="G55" s="174"/>
      <c r="H55" s="74"/>
      <c r="I55" s="75"/>
      <c r="J55" s="61"/>
      <c r="K55" s="61"/>
      <c r="L55" s="61"/>
      <c r="M55" s="75"/>
      <c r="N55" s="77" t="str">
        <f t="shared" si="0"/>
        <v/>
      </c>
    </row>
    <row r="56" spans="1:14" ht="27" customHeight="1">
      <c r="A56" s="164"/>
      <c r="B56" s="168"/>
      <c r="C56" s="168"/>
      <c r="D56" s="172"/>
      <c r="E56" s="172"/>
      <c r="F56" s="61"/>
      <c r="G56" s="174"/>
      <c r="H56" s="168"/>
      <c r="I56" s="168"/>
      <c r="J56" s="168"/>
      <c r="K56" s="168"/>
      <c r="L56" s="168"/>
      <c r="M56" s="175"/>
      <c r="N56" s="170" t="str">
        <f t="shared" si="0"/>
        <v/>
      </c>
    </row>
    <row r="57" spans="1:14" ht="27" customHeight="1">
      <c r="A57" s="164"/>
      <c r="B57" s="168"/>
      <c r="C57" s="168"/>
      <c r="D57" s="172"/>
      <c r="E57" s="172"/>
      <c r="F57" s="61"/>
      <c r="G57" s="61"/>
      <c r="H57" s="168"/>
      <c r="I57" s="176"/>
      <c r="J57" s="168"/>
      <c r="K57" s="168"/>
      <c r="L57" s="168"/>
      <c r="M57" s="175"/>
      <c r="N57" s="170" t="str">
        <f t="shared" si="0"/>
        <v/>
      </c>
    </row>
    <row r="58" spans="1:14" ht="27" customHeight="1">
      <c r="A58" s="164"/>
      <c r="B58" s="179"/>
      <c r="C58" s="168"/>
      <c r="D58" s="172"/>
      <c r="E58" s="172"/>
      <c r="F58" s="61"/>
      <c r="G58" s="61"/>
      <c r="H58" s="168"/>
      <c r="I58" s="176"/>
      <c r="J58" s="168"/>
      <c r="K58" s="168"/>
      <c r="L58" s="168"/>
      <c r="M58" s="175"/>
      <c r="N58" s="170" t="str">
        <f t="shared" si="0"/>
        <v/>
      </c>
    </row>
    <row r="59" spans="1:14" ht="27" customHeight="1">
      <c r="A59" s="164"/>
      <c r="B59" s="179"/>
      <c r="C59" s="168"/>
      <c r="D59" s="178"/>
      <c r="E59" s="178"/>
      <c r="F59" s="61"/>
      <c r="G59" s="61"/>
      <c r="H59" s="179"/>
      <c r="I59" s="293"/>
      <c r="J59" s="168"/>
      <c r="K59" s="168"/>
      <c r="L59" s="168"/>
      <c r="M59" s="175"/>
      <c r="N59" s="170" t="str">
        <f t="shared" si="0"/>
        <v/>
      </c>
    </row>
    <row r="60" spans="1:14" ht="27" customHeight="1">
      <c r="A60" s="164"/>
      <c r="B60" s="168"/>
      <c r="C60" s="168"/>
      <c r="D60" s="172"/>
      <c r="E60" s="172"/>
      <c r="F60" s="61"/>
      <c r="G60" s="61"/>
      <c r="H60" s="168"/>
      <c r="I60" s="168"/>
      <c r="J60" s="168"/>
      <c r="K60" s="168"/>
      <c r="L60" s="168"/>
      <c r="M60" s="175"/>
      <c r="N60" s="170" t="str">
        <f t="shared" si="0"/>
        <v/>
      </c>
    </row>
    <row r="61" spans="1:14" ht="27" customHeight="1">
      <c r="A61" s="164"/>
      <c r="B61" s="168"/>
      <c r="C61" s="168"/>
      <c r="D61" s="172"/>
      <c r="E61" s="172"/>
      <c r="F61" s="61"/>
      <c r="G61" s="61"/>
      <c r="H61" s="168"/>
      <c r="I61" s="185"/>
      <c r="J61" s="168"/>
      <c r="K61" s="168"/>
      <c r="L61" s="168"/>
      <c r="M61" s="175"/>
      <c r="N61" s="170" t="str">
        <f t="shared" si="0"/>
        <v/>
      </c>
    </row>
    <row r="62" spans="1:14" ht="27" customHeight="1">
      <c r="A62" s="164"/>
      <c r="B62" s="168"/>
      <c r="C62" s="168"/>
      <c r="D62" s="178"/>
      <c r="E62" s="178"/>
      <c r="F62" s="61"/>
      <c r="G62" s="61"/>
      <c r="H62" s="179"/>
      <c r="I62" s="168"/>
      <c r="J62" s="168"/>
      <c r="K62" s="168"/>
      <c r="L62" s="168"/>
      <c r="M62" s="175"/>
      <c r="N62" s="170" t="str">
        <f t="shared" si="0"/>
        <v/>
      </c>
    </row>
    <row r="63" spans="1:14" ht="27" customHeight="1">
      <c r="A63" s="164"/>
      <c r="B63" s="168"/>
      <c r="C63" s="168"/>
      <c r="D63" s="178"/>
      <c r="E63" s="178"/>
      <c r="F63" s="61"/>
      <c r="G63" s="61"/>
      <c r="H63" s="179"/>
      <c r="I63" s="167"/>
      <c r="J63" s="168"/>
      <c r="K63" s="168"/>
      <c r="L63" s="168"/>
      <c r="M63" s="175"/>
      <c r="N63" s="170" t="str">
        <f t="shared" si="0"/>
        <v/>
      </c>
    </row>
    <row r="64" spans="1:14" ht="27" customHeight="1">
      <c r="A64" s="164"/>
      <c r="B64" s="168"/>
      <c r="C64" s="168"/>
      <c r="D64" s="178"/>
      <c r="E64" s="178"/>
      <c r="F64" s="61"/>
      <c r="G64" s="61"/>
      <c r="H64" s="179"/>
      <c r="I64" s="167"/>
      <c r="J64" s="168"/>
      <c r="K64" s="168"/>
      <c r="L64" s="168"/>
      <c r="M64" s="175"/>
      <c r="N64" s="170" t="str">
        <f t="shared" si="0"/>
        <v/>
      </c>
    </row>
    <row r="65" spans="1:14" ht="27" customHeight="1">
      <c r="A65" s="164"/>
      <c r="B65" s="168"/>
      <c r="C65" s="168"/>
      <c r="D65" s="178"/>
      <c r="E65" s="178"/>
      <c r="F65" s="61"/>
      <c r="G65" s="61"/>
      <c r="H65" s="179"/>
      <c r="I65" s="293"/>
      <c r="J65" s="168"/>
      <c r="K65" s="168"/>
      <c r="L65" s="168"/>
      <c r="M65" s="175"/>
      <c r="N65" s="170" t="str">
        <f t="shared" si="0"/>
        <v/>
      </c>
    </row>
    <row r="66" spans="1:14" ht="27" customHeight="1">
      <c r="A66" s="164"/>
      <c r="B66" s="168"/>
      <c r="C66" s="168"/>
      <c r="D66" s="178"/>
      <c r="E66" s="178"/>
      <c r="F66" s="61"/>
      <c r="G66" s="61"/>
      <c r="H66" s="179"/>
      <c r="I66" s="293"/>
      <c r="J66" s="168"/>
      <c r="K66" s="168"/>
      <c r="L66" s="168"/>
      <c r="M66" s="175"/>
      <c r="N66" s="170" t="str">
        <f t="shared" si="0"/>
        <v/>
      </c>
    </row>
    <row r="67" spans="1:14" ht="27" customHeight="1">
      <c r="A67" s="164"/>
      <c r="B67" s="168"/>
      <c r="C67" s="168"/>
      <c r="D67" s="172"/>
      <c r="E67" s="172"/>
      <c r="F67" s="61"/>
      <c r="G67" s="61"/>
      <c r="H67" s="168"/>
      <c r="I67" s="168"/>
      <c r="J67" s="168"/>
      <c r="K67" s="168"/>
      <c r="L67" s="168"/>
      <c r="M67" s="175"/>
      <c r="N67" s="170" t="str">
        <f t="shared" si="0"/>
        <v/>
      </c>
    </row>
    <row r="68" spans="1:14" s="64" customFormat="1" ht="27" customHeight="1">
      <c r="A68" s="1103"/>
      <c r="B68" s="1104"/>
      <c r="C68" s="1104"/>
      <c r="D68" s="67"/>
      <c r="E68" s="67"/>
      <c r="F68" s="66"/>
      <c r="G68" s="66"/>
      <c r="H68" s="66"/>
      <c r="I68" s="66"/>
      <c r="J68" s="66"/>
      <c r="K68" s="66"/>
      <c r="L68" s="66"/>
      <c r="M68" s="66"/>
      <c r="N68" s="77"/>
    </row>
    <row r="69" spans="1:14" s="64" customFormat="1" ht="27" customHeight="1">
      <c r="A69" s="66"/>
      <c r="B69" s="56"/>
      <c r="C69" s="61"/>
      <c r="D69" s="105"/>
      <c r="E69" s="105"/>
      <c r="F69" s="61"/>
      <c r="G69" s="61"/>
      <c r="H69" s="61"/>
      <c r="I69" s="61"/>
      <c r="J69" s="61"/>
      <c r="K69" s="61"/>
      <c r="L69" s="61"/>
      <c r="M69" s="85"/>
      <c r="N69" s="77" t="str">
        <f t="shared" si="0"/>
        <v/>
      </c>
    </row>
    <row r="70" spans="1:14" s="64" customFormat="1" ht="27" customHeight="1">
      <c r="A70" s="66"/>
      <c r="B70" s="61"/>
      <c r="C70" s="61"/>
      <c r="D70" s="105"/>
      <c r="E70" s="105"/>
      <c r="F70" s="61"/>
      <c r="G70" s="61"/>
      <c r="H70" s="69"/>
      <c r="I70" s="61"/>
      <c r="J70" s="61"/>
      <c r="K70" s="61"/>
      <c r="L70" s="61"/>
      <c r="M70" s="85"/>
      <c r="N70" s="77" t="str">
        <f t="shared" ref="N70:N88" si="1">CONCATENATE(C70,H70)</f>
        <v/>
      </c>
    </row>
    <row r="71" spans="1:14" s="64" customFormat="1" ht="27" customHeight="1">
      <c r="A71" s="66"/>
      <c r="B71" s="56"/>
      <c r="C71" s="61"/>
      <c r="D71" s="105"/>
      <c r="E71" s="105"/>
      <c r="F71" s="61"/>
      <c r="G71" s="61"/>
      <c r="H71" s="69"/>
      <c r="I71" s="61"/>
      <c r="J71" s="61"/>
      <c r="K71" s="61"/>
      <c r="L71" s="61"/>
      <c r="M71" s="85"/>
      <c r="N71" s="77" t="str">
        <f t="shared" si="1"/>
        <v/>
      </c>
    </row>
    <row r="72" spans="1:14" s="64" customFormat="1" ht="27" customHeight="1">
      <c r="A72" s="66"/>
      <c r="B72" s="86"/>
      <c r="C72" s="86"/>
      <c r="D72" s="105"/>
      <c r="E72" s="105"/>
      <c r="F72" s="61"/>
      <c r="G72" s="61"/>
      <c r="H72" s="74"/>
      <c r="I72" s="75"/>
      <c r="J72" s="61"/>
      <c r="K72" s="61"/>
      <c r="L72" s="61"/>
      <c r="M72" s="85"/>
      <c r="N72" s="77" t="str">
        <f t="shared" si="1"/>
        <v/>
      </c>
    </row>
    <row r="73" spans="1:14" s="64" customFormat="1" ht="27" customHeight="1">
      <c r="A73" s="66"/>
      <c r="B73" s="56"/>
      <c r="C73" s="61"/>
      <c r="D73" s="105"/>
      <c r="E73" s="105"/>
      <c r="F73" s="61"/>
      <c r="G73" s="61"/>
      <c r="H73" s="61"/>
      <c r="I73" s="61"/>
      <c r="J73" s="61"/>
      <c r="K73" s="61"/>
      <c r="L73" s="61"/>
      <c r="M73" s="85"/>
      <c r="N73" s="77" t="str">
        <f t="shared" si="1"/>
        <v/>
      </c>
    </row>
    <row r="74" spans="1:14" s="64" customFormat="1" ht="27" customHeight="1">
      <c r="A74" s="66"/>
      <c r="B74" s="61"/>
      <c r="C74" s="61"/>
      <c r="D74" s="105"/>
      <c r="E74" s="105"/>
      <c r="F74" s="61"/>
      <c r="G74" s="61"/>
      <c r="H74" s="61"/>
      <c r="I74" s="61"/>
      <c r="J74" s="61"/>
      <c r="K74" s="61"/>
      <c r="L74" s="61"/>
      <c r="M74" s="85"/>
      <c r="N74" s="77" t="str">
        <f t="shared" si="1"/>
        <v/>
      </c>
    </row>
    <row r="75" spans="1:14" s="64" customFormat="1" ht="27" customHeight="1">
      <c r="A75" s="66"/>
      <c r="B75" s="56"/>
      <c r="C75" s="61"/>
      <c r="D75" s="105"/>
      <c r="E75" s="105"/>
      <c r="F75" s="61"/>
      <c r="G75" s="61"/>
      <c r="H75" s="84"/>
      <c r="I75" s="61"/>
      <c r="J75" s="61"/>
      <c r="K75" s="61"/>
      <c r="L75" s="61"/>
      <c r="M75" s="85"/>
      <c r="N75" s="77" t="str">
        <f t="shared" si="1"/>
        <v/>
      </c>
    </row>
    <row r="76" spans="1:14" s="64" customFormat="1" ht="27" customHeight="1">
      <c r="A76" s="66"/>
      <c r="B76" s="104"/>
      <c r="C76" s="104"/>
      <c r="D76" s="105"/>
      <c r="E76" s="105"/>
      <c r="F76" s="61"/>
      <c r="G76" s="61"/>
      <c r="H76" s="84"/>
      <c r="I76" s="68"/>
      <c r="J76" s="61"/>
      <c r="K76" s="61"/>
      <c r="L76" s="61"/>
      <c r="M76" s="85"/>
      <c r="N76" s="77" t="str">
        <f t="shared" si="1"/>
        <v/>
      </c>
    </row>
    <row r="77" spans="1:14" s="64" customFormat="1" ht="27" customHeight="1">
      <c r="A77" s="66"/>
      <c r="B77" s="104"/>
      <c r="C77" s="104"/>
      <c r="D77" s="105"/>
      <c r="E77" s="105"/>
      <c r="F77" s="61"/>
      <c r="G77" s="61"/>
      <c r="H77" s="61"/>
      <c r="I77" s="61"/>
      <c r="J77" s="61"/>
      <c r="K77" s="61"/>
      <c r="L77" s="61"/>
      <c r="M77" s="85"/>
      <c r="N77" s="77" t="str">
        <f t="shared" si="1"/>
        <v/>
      </c>
    </row>
    <row r="78" spans="1:14" s="64" customFormat="1" ht="27" customHeight="1">
      <c r="A78" s="66"/>
      <c r="B78" s="104"/>
      <c r="C78" s="104"/>
      <c r="D78" s="105"/>
      <c r="E78" s="105"/>
      <c r="F78" s="61"/>
      <c r="G78" s="61"/>
      <c r="H78" s="61"/>
      <c r="I78" s="61"/>
      <c r="J78" s="61"/>
      <c r="K78" s="61"/>
      <c r="L78" s="61"/>
      <c r="M78" s="85"/>
      <c r="N78" s="82" t="str">
        <f t="shared" si="1"/>
        <v/>
      </c>
    </row>
    <row r="79" spans="1:14" s="64" customFormat="1" ht="27" customHeight="1">
      <c r="A79" s="66"/>
      <c r="B79" s="61"/>
      <c r="C79" s="104"/>
      <c r="D79" s="105"/>
      <c r="E79" s="105"/>
      <c r="F79" s="61"/>
      <c r="G79" s="61"/>
      <c r="H79" s="61"/>
      <c r="I79" s="68"/>
      <c r="J79" s="61"/>
      <c r="K79" s="61"/>
      <c r="L79" s="61"/>
      <c r="M79" s="85"/>
      <c r="N79" s="77" t="str">
        <f t="shared" si="1"/>
        <v/>
      </c>
    </row>
    <row r="80" spans="1:14" s="64" customFormat="1" ht="27" customHeight="1">
      <c r="A80" s="66"/>
      <c r="B80" s="104"/>
      <c r="C80" s="104"/>
      <c r="D80" s="105"/>
      <c r="E80" s="105"/>
      <c r="F80" s="61"/>
      <c r="G80" s="61"/>
      <c r="H80" s="126"/>
      <c r="I80" s="61"/>
      <c r="J80" s="61"/>
      <c r="K80" s="61"/>
      <c r="L80" s="61"/>
      <c r="M80" s="85"/>
      <c r="N80" s="82" t="str">
        <f t="shared" si="1"/>
        <v/>
      </c>
    </row>
    <row r="81" spans="1:14" s="64" customFormat="1" ht="27" customHeight="1">
      <c r="A81" s="66"/>
      <c r="B81" s="104"/>
      <c r="C81" s="104"/>
      <c r="D81" s="105"/>
      <c r="E81" s="105"/>
      <c r="F81" s="61"/>
      <c r="G81" s="61"/>
      <c r="H81" s="104"/>
      <c r="I81" s="68"/>
      <c r="J81" s="61"/>
      <c r="K81" s="61"/>
      <c r="L81" s="61"/>
      <c r="M81" s="85"/>
      <c r="N81" s="77" t="str">
        <f t="shared" si="1"/>
        <v/>
      </c>
    </row>
    <row r="82" spans="1:14" s="64" customFormat="1" ht="27" customHeight="1">
      <c r="A82" s="66"/>
      <c r="B82" s="104"/>
      <c r="C82" s="104"/>
      <c r="D82" s="105"/>
      <c r="E82" s="105"/>
      <c r="F82" s="61"/>
      <c r="G82" s="61"/>
      <c r="H82" s="61"/>
      <c r="I82" s="65"/>
      <c r="J82" s="61"/>
      <c r="K82" s="61"/>
      <c r="L82" s="61"/>
      <c r="M82" s="85"/>
      <c r="N82" s="82" t="str">
        <f t="shared" si="1"/>
        <v/>
      </c>
    </row>
    <row r="83" spans="1:14" s="64" customFormat="1" ht="27" customHeight="1">
      <c r="A83" s="66"/>
      <c r="B83" s="104"/>
      <c r="C83" s="104"/>
      <c r="D83" s="105"/>
      <c r="E83" s="105"/>
      <c r="F83" s="61"/>
      <c r="G83" s="61"/>
      <c r="H83" s="61"/>
      <c r="I83" s="61"/>
      <c r="J83" s="61"/>
      <c r="K83" s="61"/>
      <c r="L83" s="61"/>
      <c r="M83" s="85"/>
      <c r="N83" s="82" t="str">
        <f t="shared" si="1"/>
        <v/>
      </c>
    </row>
    <row r="84" spans="1:14" s="64" customFormat="1" ht="27" customHeight="1">
      <c r="A84" s="66"/>
      <c r="B84" s="104"/>
      <c r="C84" s="104"/>
      <c r="D84" s="105"/>
      <c r="E84" s="105"/>
      <c r="F84" s="61"/>
      <c r="G84" s="61"/>
      <c r="H84" s="61"/>
      <c r="I84" s="61"/>
      <c r="J84" s="61"/>
      <c r="K84" s="61"/>
      <c r="L84" s="61"/>
      <c r="M84" s="85"/>
      <c r="N84" s="77" t="str">
        <f t="shared" si="1"/>
        <v/>
      </c>
    </row>
    <row r="85" spans="1:14" s="64" customFormat="1" ht="27" customHeight="1">
      <c r="A85" s="66"/>
      <c r="B85" s="104"/>
      <c r="C85" s="104"/>
      <c r="D85" s="105"/>
      <c r="E85" s="105"/>
      <c r="F85" s="61"/>
      <c r="G85" s="61"/>
      <c r="H85" s="61"/>
      <c r="I85" s="61"/>
      <c r="J85" s="69"/>
      <c r="K85" s="61"/>
      <c r="L85" s="61"/>
      <c r="M85" s="85"/>
      <c r="N85" s="77" t="str">
        <f t="shared" si="1"/>
        <v/>
      </c>
    </row>
    <row r="86" spans="1:14" s="64" customFormat="1" ht="27" customHeight="1">
      <c r="A86" s="66"/>
      <c r="B86" s="104"/>
      <c r="C86" s="104"/>
      <c r="D86" s="105"/>
      <c r="E86" s="105"/>
      <c r="F86" s="61"/>
      <c r="G86" s="61"/>
      <c r="H86" s="61"/>
      <c r="I86" s="65"/>
      <c r="J86" s="61"/>
      <c r="K86" s="61"/>
      <c r="L86" s="61"/>
      <c r="M86" s="85"/>
      <c r="N86" s="77" t="str">
        <f t="shared" si="1"/>
        <v/>
      </c>
    </row>
    <row r="87" spans="1:14" s="64" customFormat="1" ht="27" customHeight="1">
      <c r="A87" s="66"/>
      <c r="B87" s="104"/>
      <c r="C87" s="104"/>
      <c r="D87" s="105"/>
      <c r="E87" s="105"/>
      <c r="F87" s="61"/>
      <c r="G87" s="61"/>
      <c r="H87" s="61"/>
      <c r="I87" s="61"/>
      <c r="J87" s="69"/>
      <c r="K87" s="61"/>
      <c r="L87" s="61"/>
      <c r="M87" s="85"/>
      <c r="N87" s="77" t="str">
        <f t="shared" si="1"/>
        <v/>
      </c>
    </row>
    <row r="88" spans="1:14" s="64" customFormat="1" ht="27" customHeight="1">
      <c r="A88" s="66"/>
      <c r="B88" s="104"/>
      <c r="C88" s="104"/>
      <c r="D88" s="105"/>
      <c r="E88" s="105"/>
      <c r="F88" s="61"/>
      <c r="G88" s="61"/>
      <c r="H88" s="61"/>
      <c r="I88" s="61"/>
      <c r="J88" s="61"/>
      <c r="K88" s="61"/>
      <c r="L88" s="61"/>
      <c r="M88" s="85"/>
      <c r="N88" s="77" t="str">
        <f t="shared" si="1"/>
        <v/>
      </c>
    </row>
    <row r="89" spans="1:14" s="64" customFormat="1" ht="27" customHeight="1">
      <c r="A89" s="1103"/>
      <c r="B89" s="1104"/>
      <c r="C89" s="1104"/>
      <c r="D89" s="67"/>
      <c r="E89" s="67"/>
      <c r="F89" s="66"/>
      <c r="G89" s="66"/>
      <c r="H89" s="66"/>
      <c r="I89" s="66"/>
      <c r="J89" s="66"/>
      <c r="K89" s="66"/>
      <c r="L89" s="66"/>
      <c r="M89" s="66"/>
      <c r="N89" s="77"/>
    </row>
    <row r="90" spans="1:14" s="59" customFormat="1" ht="27" hidden="1" customHeight="1">
      <c r="A90" s="58"/>
      <c r="B90" s="56"/>
      <c r="C90" s="61"/>
      <c r="D90" s="105"/>
      <c r="E90" s="105"/>
      <c r="F90" s="61"/>
      <c r="G90" s="61"/>
      <c r="H90" s="61"/>
      <c r="I90" s="61"/>
      <c r="J90" s="61"/>
      <c r="K90" s="61"/>
      <c r="L90" s="61"/>
      <c r="M90" s="85"/>
      <c r="N90" s="82"/>
    </row>
    <row r="91" spans="1:14" s="59" customFormat="1" ht="27" hidden="1" customHeight="1">
      <c r="A91" s="58"/>
      <c r="B91" s="61"/>
      <c r="C91" s="61"/>
      <c r="D91" s="105"/>
      <c r="E91" s="105"/>
      <c r="F91" s="61"/>
      <c r="G91" s="61"/>
      <c r="H91" s="61"/>
      <c r="I91" s="65"/>
      <c r="J91" s="61"/>
      <c r="K91" s="61"/>
      <c r="L91" s="61"/>
      <c r="M91" s="85"/>
      <c r="N91" s="82"/>
    </row>
    <row r="92" spans="1:14" s="59" customFormat="1" ht="27" hidden="1" customHeight="1">
      <c r="A92" s="58"/>
      <c r="B92" s="56"/>
      <c r="C92" s="61"/>
      <c r="D92" s="105"/>
      <c r="E92" s="105"/>
      <c r="F92" s="61"/>
      <c r="G92" s="61"/>
      <c r="H92" s="74"/>
      <c r="I92" s="61"/>
      <c r="J92" s="61"/>
      <c r="K92" s="61"/>
      <c r="L92" s="61"/>
      <c r="M92" s="85"/>
      <c r="N92" s="82"/>
    </row>
    <row r="93" spans="1:14" s="59" customFormat="1" ht="27" hidden="1" customHeight="1">
      <c r="A93" s="58"/>
      <c r="B93" s="86"/>
      <c r="C93" s="86"/>
      <c r="D93" s="105"/>
      <c r="E93" s="105"/>
      <c r="F93" s="61"/>
      <c r="G93" s="61"/>
      <c r="H93" s="74"/>
      <c r="I93" s="75"/>
      <c r="J93" s="61"/>
      <c r="K93" s="61"/>
      <c r="L93" s="61"/>
      <c r="M93" s="85"/>
      <c r="N93" s="82"/>
    </row>
    <row r="94" spans="1:14" s="59" customFormat="1" ht="27" hidden="1" customHeight="1">
      <c r="A94" s="58"/>
      <c r="B94" s="56"/>
      <c r="C94" s="61"/>
      <c r="D94" s="105"/>
      <c r="E94" s="105"/>
      <c r="F94" s="61"/>
      <c r="G94" s="61"/>
      <c r="H94" s="61"/>
      <c r="I94" s="61"/>
      <c r="J94" s="61"/>
      <c r="K94" s="61"/>
      <c r="L94" s="61"/>
      <c r="M94" s="85"/>
      <c r="N94" s="82"/>
    </row>
    <row r="95" spans="1:14" s="59" customFormat="1" ht="27" hidden="1" customHeight="1">
      <c r="A95" s="58"/>
      <c r="B95" s="61"/>
      <c r="C95" s="61"/>
      <c r="D95" s="105"/>
      <c r="E95" s="105"/>
      <c r="F95" s="61"/>
      <c r="G95" s="61"/>
      <c r="H95" s="61"/>
      <c r="I95" s="61"/>
      <c r="J95" s="61"/>
      <c r="K95" s="61"/>
      <c r="L95" s="61"/>
      <c r="M95" s="85"/>
      <c r="N95" s="82"/>
    </row>
    <row r="96" spans="1:14" s="59" customFormat="1" ht="27" hidden="1" customHeight="1">
      <c r="A96" s="58"/>
      <c r="B96" s="56"/>
      <c r="C96" s="61"/>
      <c r="D96" s="105"/>
      <c r="E96" s="105"/>
      <c r="F96" s="61"/>
      <c r="G96" s="61"/>
      <c r="H96" s="84"/>
      <c r="I96" s="65"/>
      <c r="J96" s="61"/>
      <c r="K96" s="61"/>
      <c r="L96" s="61"/>
      <c r="M96" s="85"/>
      <c r="N96" s="82"/>
    </row>
    <row r="97" spans="1:14" s="59" customFormat="1" ht="27" hidden="1" customHeight="1">
      <c r="A97" s="58"/>
      <c r="B97" s="104"/>
      <c r="C97" s="104"/>
      <c r="D97" s="105"/>
      <c r="E97" s="105"/>
      <c r="F97" s="61"/>
      <c r="G97" s="61"/>
      <c r="H97" s="69"/>
      <c r="I97" s="68"/>
      <c r="J97" s="61"/>
      <c r="K97" s="61"/>
      <c r="L97" s="61"/>
      <c r="M97" s="85"/>
      <c r="N97" s="82"/>
    </row>
    <row r="98" spans="1:14" s="59" customFormat="1" ht="27" hidden="1" customHeight="1">
      <c r="A98" s="58"/>
      <c r="B98" s="104"/>
      <c r="C98" s="104"/>
      <c r="D98" s="105"/>
      <c r="E98" s="105"/>
      <c r="F98" s="61"/>
      <c r="G98" s="61"/>
      <c r="H98" s="69"/>
      <c r="I98" s="61"/>
      <c r="J98" s="61"/>
      <c r="K98" s="61"/>
      <c r="L98" s="61"/>
      <c r="M98" s="85"/>
      <c r="N98" s="82"/>
    </row>
    <row r="99" spans="1:14" s="59" customFormat="1" ht="27" hidden="1" customHeight="1">
      <c r="A99" s="58"/>
      <c r="B99" s="104"/>
      <c r="C99" s="104"/>
      <c r="D99" s="105"/>
      <c r="E99" s="105"/>
      <c r="F99" s="61"/>
      <c r="G99" s="61"/>
      <c r="H99" s="61"/>
      <c r="I99" s="61"/>
      <c r="J99" s="61"/>
      <c r="K99" s="61"/>
      <c r="L99" s="61"/>
      <c r="M99" s="85"/>
      <c r="N99" s="82"/>
    </row>
    <row r="100" spans="1:14" s="59" customFormat="1" ht="27" hidden="1" customHeight="1">
      <c r="A100" s="58"/>
      <c r="B100" s="61"/>
      <c r="C100" s="104"/>
      <c r="D100" s="105"/>
      <c r="E100" s="105"/>
      <c r="F100" s="61"/>
      <c r="G100" s="61"/>
      <c r="H100" s="61"/>
      <c r="I100" s="68"/>
      <c r="J100" s="61"/>
      <c r="K100" s="61"/>
      <c r="L100" s="61"/>
      <c r="M100" s="163"/>
      <c r="N100" s="82"/>
    </row>
    <row r="101" spans="1:14" s="59" customFormat="1" ht="27" hidden="1" customHeight="1">
      <c r="A101" s="58"/>
      <c r="B101" s="104"/>
      <c r="C101" s="104"/>
      <c r="D101" s="105"/>
      <c r="E101" s="105"/>
      <c r="F101" s="61"/>
      <c r="G101" s="61"/>
      <c r="H101" s="126"/>
      <c r="I101" s="61"/>
      <c r="J101" s="61"/>
      <c r="K101" s="61"/>
      <c r="L101" s="61"/>
      <c r="M101" s="163"/>
      <c r="N101" s="82"/>
    </row>
    <row r="102" spans="1:14" s="59" customFormat="1" ht="27" hidden="1" customHeight="1">
      <c r="A102" s="58"/>
      <c r="B102" s="104"/>
      <c r="C102" s="104"/>
      <c r="D102" s="105"/>
      <c r="E102" s="105"/>
      <c r="F102" s="61"/>
      <c r="G102" s="61"/>
      <c r="H102" s="104"/>
      <c r="I102" s="68"/>
      <c r="J102" s="61"/>
      <c r="K102" s="61"/>
      <c r="L102" s="61"/>
      <c r="M102" s="163"/>
      <c r="N102" s="82"/>
    </row>
    <row r="103" spans="1:14" s="59" customFormat="1" ht="27" hidden="1" customHeight="1">
      <c r="A103" s="58"/>
      <c r="B103" s="104"/>
      <c r="C103" s="104"/>
      <c r="D103" s="105"/>
      <c r="E103" s="105"/>
      <c r="F103" s="61"/>
      <c r="G103" s="61"/>
      <c r="H103" s="61"/>
      <c r="I103" s="61"/>
      <c r="J103" s="61"/>
      <c r="K103" s="61"/>
      <c r="L103" s="61"/>
      <c r="M103" s="163"/>
      <c r="N103" s="82"/>
    </row>
    <row r="104" spans="1:14" s="59" customFormat="1" ht="27" hidden="1" customHeight="1">
      <c r="A104" s="58"/>
      <c r="B104" s="104"/>
      <c r="C104" s="104"/>
      <c r="D104" s="105"/>
      <c r="E104" s="105"/>
      <c r="F104" s="61"/>
      <c r="G104" s="61"/>
      <c r="H104" s="61"/>
      <c r="I104" s="61"/>
      <c r="J104" s="61"/>
      <c r="K104" s="61"/>
      <c r="L104" s="61"/>
      <c r="M104" s="85"/>
      <c r="N104" s="82"/>
    </row>
    <row r="105" spans="1:14" s="59" customFormat="1" ht="27" hidden="1" customHeight="1">
      <c r="A105" s="58"/>
      <c r="B105" s="104"/>
      <c r="C105" s="104"/>
      <c r="D105" s="105"/>
      <c r="E105" s="105"/>
      <c r="F105" s="61"/>
      <c r="G105" s="61"/>
      <c r="H105" s="61"/>
      <c r="I105" s="61"/>
      <c r="J105" s="61"/>
      <c r="K105" s="61"/>
      <c r="L105" s="61"/>
      <c r="M105" s="163"/>
      <c r="N105" s="82"/>
    </row>
    <row r="106" spans="1:14" s="64" customFormat="1" ht="27" hidden="1" customHeight="1">
      <c r="A106" s="66"/>
      <c r="B106" s="104"/>
      <c r="C106" s="104"/>
      <c r="D106" s="105"/>
      <c r="E106" s="105"/>
      <c r="F106" s="61"/>
      <c r="G106" s="61"/>
      <c r="H106" s="61"/>
      <c r="I106" s="61"/>
      <c r="J106" s="69"/>
      <c r="K106" s="61"/>
      <c r="L106" s="61"/>
      <c r="M106" s="163"/>
      <c r="N106" s="77"/>
    </row>
    <row r="107" spans="1:14" s="64" customFormat="1" ht="27" hidden="1" customHeight="1">
      <c r="A107" s="66"/>
      <c r="B107" s="104"/>
      <c r="C107" s="104"/>
      <c r="D107" s="105"/>
      <c r="E107" s="105"/>
      <c r="F107" s="61"/>
      <c r="G107" s="61"/>
      <c r="H107" s="61"/>
      <c r="I107" s="61"/>
      <c r="J107" s="61"/>
      <c r="K107" s="65"/>
      <c r="L107" s="61"/>
      <c r="M107" s="163"/>
      <c r="N107" s="77"/>
    </row>
    <row r="108" spans="1:14" s="64" customFormat="1" ht="27" hidden="1" customHeight="1">
      <c r="A108" s="66"/>
      <c r="B108" s="104"/>
      <c r="C108" s="104"/>
      <c r="D108" s="105"/>
      <c r="E108" s="105"/>
      <c r="F108" s="61"/>
      <c r="G108" s="61"/>
      <c r="H108" s="61"/>
      <c r="I108" s="61"/>
      <c r="J108" s="69"/>
      <c r="K108" s="61"/>
      <c r="L108" s="61"/>
      <c r="M108" s="163"/>
      <c r="N108" s="77"/>
    </row>
    <row r="109" spans="1:14" s="64" customFormat="1" ht="27" hidden="1" customHeight="1">
      <c r="A109" s="66"/>
      <c r="B109" s="104"/>
      <c r="C109" s="104"/>
      <c r="D109" s="105"/>
      <c r="E109" s="105"/>
      <c r="F109" s="61"/>
      <c r="G109" s="61"/>
      <c r="H109" s="61"/>
      <c r="I109" s="61"/>
      <c r="J109" s="61"/>
      <c r="K109" s="61"/>
      <c r="L109" s="61"/>
      <c r="M109" s="163"/>
      <c r="N109" s="77"/>
    </row>
    <row r="110" spans="1:14" ht="27" customHeight="1">
      <c r="A110" s="1101"/>
      <c r="B110" s="1102"/>
      <c r="C110" s="1102"/>
      <c r="D110" s="183"/>
      <c r="E110" s="183"/>
      <c r="F110" s="66"/>
      <c r="G110" s="66"/>
      <c r="H110" s="164"/>
      <c r="I110" s="164"/>
      <c r="J110" s="164"/>
      <c r="K110" s="164"/>
      <c r="L110" s="164"/>
      <c r="M110" s="164"/>
      <c r="N110" s="170"/>
    </row>
    <row r="111" spans="1:14" ht="27" customHeight="1">
      <c r="A111" s="164"/>
      <c r="B111" s="168"/>
      <c r="C111" s="168"/>
      <c r="D111" s="172"/>
      <c r="E111" s="172"/>
      <c r="F111" s="61"/>
      <c r="G111" s="61"/>
      <c r="H111" s="168"/>
      <c r="I111" s="168"/>
      <c r="J111" s="168"/>
      <c r="K111" s="168"/>
      <c r="L111" s="168"/>
      <c r="M111" s="184"/>
      <c r="N111" s="170"/>
    </row>
    <row r="112" spans="1:14" ht="27" customHeight="1">
      <c r="A112" s="164"/>
      <c r="B112" s="168"/>
      <c r="C112" s="168"/>
      <c r="D112" s="172"/>
      <c r="E112" s="172"/>
      <c r="F112" s="61"/>
      <c r="G112" s="61"/>
      <c r="H112" s="168"/>
      <c r="I112" s="168"/>
      <c r="J112" s="168"/>
      <c r="K112" s="168"/>
      <c r="L112" s="168"/>
      <c r="M112" s="184"/>
      <c r="N112" s="170"/>
    </row>
    <row r="113" spans="1:14" ht="27" customHeight="1">
      <c r="A113" s="164"/>
      <c r="B113" s="168"/>
      <c r="C113" s="168"/>
      <c r="D113" s="172"/>
      <c r="E113" s="172"/>
      <c r="F113" s="61"/>
      <c r="G113" s="61"/>
      <c r="H113" s="185"/>
      <c r="I113" s="168"/>
      <c r="J113" s="168"/>
      <c r="K113" s="168"/>
      <c r="L113" s="168"/>
      <c r="M113" s="184"/>
      <c r="N113" s="170"/>
    </row>
    <row r="114" spans="1:14" ht="27" customHeight="1">
      <c r="A114" s="164"/>
      <c r="B114" s="186"/>
      <c r="C114" s="186"/>
      <c r="D114" s="172"/>
      <c r="E114" s="172"/>
      <c r="F114" s="61"/>
      <c r="G114" s="61"/>
      <c r="H114" s="171"/>
      <c r="I114" s="177"/>
      <c r="J114" s="168"/>
      <c r="K114" s="168"/>
      <c r="L114" s="168"/>
      <c r="M114" s="167"/>
      <c r="N114" s="170"/>
    </row>
    <row r="115" spans="1:14" ht="27" customHeight="1">
      <c r="A115" s="164"/>
      <c r="B115" s="168"/>
      <c r="C115" s="168"/>
      <c r="D115" s="172"/>
      <c r="E115" s="172"/>
      <c r="F115" s="61"/>
      <c r="G115" s="61"/>
      <c r="H115" s="185"/>
      <c r="I115" s="168"/>
      <c r="J115" s="168"/>
      <c r="K115" s="168"/>
      <c r="L115" s="168"/>
      <c r="M115" s="165"/>
      <c r="N115" s="170"/>
    </row>
    <row r="116" spans="1:14" ht="27" customHeight="1">
      <c r="A116" s="164"/>
      <c r="B116" s="168"/>
      <c r="C116" s="168"/>
      <c r="D116" s="172"/>
      <c r="E116" s="172"/>
      <c r="F116" s="61"/>
      <c r="G116" s="61"/>
      <c r="H116" s="168"/>
      <c r="I116" s="176"/>
      <c r="J116" s="168"/>
      <c r="K116" s="168"/>
      <c r="L116" s="168"/>
      <c r="M116" s="184"/>
      <c r="N116" s="170"/>
    </row>
    <row r="117" spans="1:14" ht="27" customHeight="1">
      <c r="A117" s="164"/>
      <c r="B117" s="168"/>
      <c r="C117" s="168"/>
      <c r="D117" s="172"/>
      <c r="E117" s="172"/>
      <c r="F117" s="61"/>
      <c r="G117" s="61"/>
      <c r="H117" s="179"/>
      <c r="I117" s="168"/>
      <c r="J117" s="168"/>
      <c r="K117" s="168"/>
      <c r="L117" s="168"/>
      <c r="M117" s="184"/>
      <c r="N117" s="170"/>
    </row>
    <row r="118" spans="1:14" ht="27" customHeight="1">
      <c r="A118" s="164"/>
      <c r="B118" s="187"/>
      <c r="C118" s="187"/>
      <c r="D118" s="172"/>
      <c r="E118" s="172"/>
      <c r="F118" s="61"/>
      <c r="G118" s="61"/>
      <c r="H118" s="179"/>
      <c r="I118" s="167"/>
      <c r="J118" s="168"/>
      <c r="K118" s="168"/>
      <c r="L118" s="168"/>
      <c r="M118" s="184"/>
      <c r="N118" s="170"/>
    </row>
    <row r="119" spans="1:14" ht="27" customHeight="1">
      <c r="A119" s="164"/>
      <c r="B119" s="187"/>
      <c r="C119" s="187"/>
      <c r="D119" s="172"/>
      <c r="E119" s="172"/>
      <c r="F119" s="61"/>
      <c r="G119" s="61"/>
      <c r="H119" s="168"/>
      <c r="I119" s="168"/>
      <c r="J119" s="168"/>
      <c r="K119" s="168"/>
      <c r="L119" s="168"/>
      <c r="M119" s="184"/>
      <c r="N119" s="170"/>
    </row>
    <row r="120" spans="1:14" ht="27" customHeight="1">
      <c r="A120" s="164"/>
      <c r="B120" s="187"/>
      <c r="C120" s="187"/>
      <c r="D120" s="172"/>
      <c r="E120" s="172"/>
      <c r="F120" s="61"/>
      <c r="G120" s="61"/>
      <c r="H120" s="168"/>
      <c r="I120" s="168"/>
      <c r="J120" s="168"/>
      <c r="K120" s="168"/>
      <c r="L120" s="168"/>
      <c r="M120" s="184"/>
      <c r="N120" s="170"/>
    </row>
    <row r="121" spans="1:14" ht="27" customHeight="1">
      <c r="A121" s="164"/>
      <c r="B121" s="168"/>
      <c r="C121" s="187"/>
      <c r="D121" s="172"/>
      <c r="E121" s="172"/>
      <c r="F121" s="61"/>
      <c r="G121" s="61"/>
      <c r="H121" s="168"/>
      <c r="I121" s="167"/>
      <c r="J121" s="168"/>
      <c r="K121" s="168"/>
      <c r="L121" s="168"/>
      <c r="M121" s="165"/>
      <c r="N121" s="170"/>
    </row>
    <row r="122" spans="1:14" ht="27" customHeight="1">
      <c r="A122" s="164"/>
      <c r="B122" s="187"/>
      <c r="C122" s="187"/>
      <c r="D122" s="172"/>
      <c r="E122" s="172"/>
      <c r="F122" s="61"/>
      <c r="G122" s="61"/>
      <c r="H122" s="188"/>
      <c r="I122" s="168"/>
      <c r="J122" s="168"/>
      <c r="K122" s="168"/>
      <c r="L122" s="168"/>
      <c r="M122" s="165"/>
      <c r="N122" s="170"/>
    </row>
    <row r="123" spans="1:14" ht="27" customHeight="1">
      <c r="A123" s="164"/>
      <c r="B123" s="187"/>
      <c r="C123" s="187"/>
      <c r="D123" s="172"/>
      <c r="E123" s="172"/>
      <c r="F123" s="61"/>
      <c r="G123" s="61"/>
      <c r="H123" s="187"/>
      <c r="I123" s="189"/>
      <c r="J123" s="168"/>
      <c r="K123" s="168"/>
      <c r="L123" s="168"/>
      <c r="M123" s="184"/>
      <c r="N123" s="170"/>
    </row>
    <row r="124" spans="1:14" ht="27" customHeight="1">
      <c r="A124" s="164"/>
      <c r="B124" s="187"/>
      <c r="C124" s="187"/>
      <c r="D124" s="172"/>
      <c r="E124" s="172"/>
      <c r="F124" s="61"/>
      <c r="G124" s="61"/>
      <c r="H124" s="168"/>
      <c r="I124" s="168"/>
      <c r="J124" s="168"/>
      <c r="K124" s="168"/>
      <c r="L124" s="168"/>
      <c r="M124" s="184"/>
      <c r="N124" s="170"/>
    </row>
    <row r="125" spans="1:14" ht="27" customHeight="1">
      <c r="A125" s="164"/>
      <c r="B125" s="187"/>
      <c r="C125" s="187"/>
      <c r="D125" s="172"/>
      <c r="E125" s="172"/>
      <c r="F125" s="61"/>
      <c r="G125" s="61"/>
      <c r="H125" s="168"/>
      <c r="I125" s="168"/>
      <c r="J125" s="168"/>
      <c r="K125" s="168"/>
      <c r="L125" s="168"/>
      <c r="M125" s="184"/>
      <c r="N125" s="170"/>
    </row>
    <row r="126" spans="1:14" ht="27" customHeight="1">
      <c r="A126" s="164"/>
      <c r="B126" s="187"/>
      <c r="C126" s="187"/>
      <c r="D126" s="172"/>
      <c r="E126" s="172"/>
      <c r="F126" s="61"/>
      <c r="G126" s="61"/>
      <c r="H126" s="168"/>
      <c r="I126" s="168"/>
      <c r="J126" s="168"/>
      <c r="K126" s="168"/>
      <c r="L126" s="168"/>
      <c r="M126" s="184"/>
      <c r="N126" s="170"/>
    </row>
    <row r="127" spans="1:14" ht="27" customHeight="1">
      <c r="A127" s="164"/>
      <c r="B127" s="187"/>
      <c r="C127" s="187"/>
      <c r="D127" s="172"/>
      <c r="E127" s="172"/>
      <c r="F127" s="61"/>
      <c r="G127" s="61"/>
      <c r="H127" s="168"/>
      <c r="I127" s="168"/>
      <c r="J127" s="185"/>
      <c r="K127" s="168"/>
      <c r="L127" s="168"/>
      <c r="M127" s="184"/>
      <c r="N127" s="170"/>
    </row>
    <row r="128" spans="1:14" ht="27" customHeight="1">
      <c r="A128" s="164"/>
      <c r="B128" s="187"/>
      <c r="C128" s="187"/>
      <c r="D128" s="172"/>
      <c r="E128" s="172"/>
      <c r="F128" s="61"/>
      <c r="G128" s="61"/>
      <c r="H128" s="168"/>
      <c r="I128" s="168"/>
      <c r="J128" s="168"/>
      <c r="K128" s="168"/>
      <c r="L128" s="168"/>
      <c r="M128" s="184"/>
      <c r="N128" s="170"/>
    </row>
    <row r="129" spans="1:14" ht="27" customHeight="1">
      <c r="A129" s="164"/>
      <c r="B129" s="187"/>
      <c r="C129" s="187"/>
      <c r="D129" s="172"/>
      <c r="E129" s="172"/>
      <c r="F129" s="61"/>
      <c r="G129" s="61"/>
      <c r="H129" s="168"/>
      <c r="I129" s="176"/>
      <c r="J129" s="185"/>
      <c r="K129" s="168"/>
      <c r="L129" s="168"/>
      <c r="M129" s="184"/>
      <c r="N129" s="170"/>
    </row>
    <row r="130" spans="1:14" ht="27" customHeight="1">
      <c r="A130" s="164"/>
      <c r="B130" s="187"/>
      <c r="C130" s="187"/>
      <c r="D130" s="172"/>
      <c r="E130" s="172"/>
      <c r="F130" s="61"/>
      <c r="G130" s="61"/>
      <c r="H130" s="168"/>
      <c r="I130" s="168"/>
      <c r="J130" s="168"/>
      <c r="K130" s="168"/>
      <c r="L130" s="168"/>
      <c r="M130" s="184"/>
      <c r="N130" s="170"/>
    </row>
    <row r="131" spans="1:14" ht="27" customHeight="1">
      <c r="A131" s="1101"/>
      <c r="B131" s="1102"/>
      <c r="C131" s="1102"/>
      <c r="D131" s="183"/>
      <c r="E131" s="183"/>
      <c r="F131" s="66"/>
      <c r="G131" s="66"/>
      <c r="H131" s="164"/>
      <c r="I131" s="164"/>
      <c r="J131" s="164"/>
      <c r="K131" s="164"/>
      <c r="L131" s="164"/>
      <c r="M131" s="164"/>
      <c r="N131" s="170"/>
    </row>
    <row r="132" spans="1:14" ht="27" customHeight="1">
      <c r="A132" s="164"/>
      <c r="B132" s="168"/>
      <c r="C132" s="168"/>
      <c r="D132" s="172"/>
      <c r="E132" s="172"/>
      <c r="F132" s="61"/>
      <c r="G132" s="61"/>
      <c r="H132" s="168"/>
      <c r="I132" s="168"/>
      <c r="J132" s="168"/>
      <c r="K132" s="168"/>
      <c r="L132" s="168"/>
      <c r="M132" s="175"/>
      <c r="N132" s="170"/>
    </row>
    <row r="133" spans="1:14" ht="27" customHeight="1">
      <c r="A133" s="164"/>
      <c r="B133" s="168"/>
      <c r="C133" s="168"/>
      <c r="D133" s="172"/>
      <c r="E133" s="172"/>
      <c r="F133" s="61"/>
      <c r="G133" s="61"/>
      <c r="H133" s="168"/>
      <c r="I133" s="176"/>
      <c r="J133" s="168"/>
      <c r="K133" s="168"/>
      <c r="L133" s="168"/>
      <c r="M133" s="177"/>
      <c r="N133" s="170"/>
    </row>
    <row r="134" spans="1:14" ht="27" customHeight="1">
      <c r="A134" s="164"/>
      <c r="B134" s="168"/>
      <c r="C134" s="168"/>
      <c r="D134" s="172"/>
      <c r="E134" s="172"/>
      <c r="F134" s="61"/>
      <c r="G134" s="61"/>
      <c r="H134" s="171"/>
      <c r="I134" s="168"/>
      <c r="J134" s="168"/>
      <c r="K134" s="168"/>
      <c r="L134" s="168"/>
      <c r="M134" s="169"/>
      <c r="N134" s="170"/>
    </row>
    <row r="135" spans="1:14" ht="27" customHeight="1">
      <c r="A135" s="164"/>
      <c r="B135" s="186"/>
      <c r="C135" s="186"/>
      <c r="D135" s="172"/>
      <c r="E135" s="172"/>
      <c r="F135" s="61"/>
      <c r="G135" s="61"/>
      <c r="H135" s="171"/>
      <c r="I135" s="177"/>
      <c r="J135" s="168"/>
      <c r="K135" s="168"/>
      <c r="L135" s="168"/>
      <c r="M135" s="169"/>
      <c r="N135" s="170"/>
    </row>
    <row r="136" spans="1:14" ht="27" customHeight="1">
      <c r="A136" s="164"/>
      <c r="B136" s="168"/>
      <c r="C136" s="168"/>
      <c r="D136" s="172"/>
      <c r="E136" s="172"/>
      <c r="F136" s="61"/>
      <c r="G136" s="61"/>
      <c r="H136" s="168"/>
      <c r="I136" s="176"/>
      <c r="J136" s="168"/>
      <c r="K136" s="168"/>
      <c r="L136" s="168"/>
      <c r="M136" s="169"/>
      <c r="N136" s="170"/>
    </row>
    <row r="137" spans="1:14" ht="27" customHeight="1">
      <c r="A137" s="164"/>
      <c r="B137" s="168"/>
      <c r="C137" s="168"/>
      <c r="D137" s="172"/>
      <c r="E137" s="172"/>
      <c r="F137" s="61"/>
      <c r="G137" s="61"/>
      <c r="H137" s="168"/>
      <c r="I137" s="168"/>
      <c r="J137" s="168"/>
      <c r="K137" s="168"/>
      <c r="L137" s="168"/>
      <c r="M137" s="169"/>
      <c r="N137" s="170"/>
    </row>
    <row r="138" spans="1:14" ht="27" customHeight="1">
      <c r="A138" s="164"/>
      <c r="B138" s="168"/>
      <c r="C138" s="168"/>
      <c r="D138" s="172"/>
      <c r="E138" s="172"/>
      <c r="F138" s="61"/>
      <c r="G138" s="61"/>
      <c r="H138" s="179"/>
      <c r="I138" s="168"/>
      <c r="J138" s="168"/>
      <c r="K138" s="168"/>
      <c r="L138" s="168"/>
      <c r="M138" s="169"/>
      <c r="N138" s="170"/>
    </row>
    <row r="139" spans="1:14" ht="27" customHeight="1">
      <c r="A139" s="164"/>
      <c r="B139" s="187"/>
      <c r="C139" s="187"/>
      <c r="D139" s="172"/>
      <c r="E139" s="172"/>
      <c r="F139" s="61"/>
      <c r="G139" s="61"/>
      <c r="H139" s="179"/>
      <c r="I139" s="167"/>
      <c r="J139" s="168"/>
      <c r="K139" s="168"/>
      <c r="L139" s="168"/>
      <c r="M139" s="169"/>
      <c r="N139" s="170"/>
    </row>
    <row r="140" spans="1:14" ht="27" customHeight="1">
      <c r="A140" s="164"/>
      <c r="B140" s="187"/>
      <c r="C140" s="187"/>
      <c r="D140" s="172"/>
      <c r="E140" s="172"/>
      <c r="F140" s="61"/>
      <c r="G140" s="61"/>
      <c r="H140" s="168"/>
      <c r="I140" s="168"/>
      <c r="J140" s="168"/>
      <c r="K140" s="168"/>
      <c r="L140" s="168"/>
      <c r="M140" s="169"/>
      <c r="N140" s="170"/>
    </row>
    <row r="141" spans="1:14" ht="27" customHeight="1">
      <c r="A141" s="164"/>
      <c r="B141" s="187"/>
      <c r="C141" s="187"/>
      <c r="D141" s="172"/>
      <c r="E141" s="172"/>
      <c r="F141" s="61"/>
      <c r="G141" s="61"/>
      <c r="H141" s="168"/>
      <c r="I141" s="168"/>
      <c r="J141" s="168"/>
      <c r="K141" s="168"/>
      <c r="L141" s="168"/>
      <c r="M141" s="169"/>
      <c r="N141" s="170"/>
    </row>
    <row r="142" spans="1:14" ht="27" customHeight="1">
      <c r="A142" s="164"/>
      <c r="B142" s="168"/>
      <c r="C142" s="187"/>
      <c r="D142" s="172"/>
      <c r="E142" s="172"/>
      <c r="F142" s="61"/>
      <c r="G142" s="61"/>
      <c r="H142" s="168"/>
      <c r="I142" s="167"/>
      <c r="J142" s="168"/>
      <c r="K142" s="168"/>
      <c r="L142" s="168"/>
      <c r="M142" s="169"/>
      <c r="N142" s="170"/>
    </row>
    <row r="143" spans="1:14" ht="27" customHeight="1">
      <c r="A143" s="164"/>
      <c r="B143" s="187"/>
      <c r="C143" s="187"/>
      <c r="D143" s="172"/>
      <c r="E143" s="172"/>
      <c r="F143" s="61"/>
      <c r="G143" s="61"/>
      <c r="H143" s="188"/>
      <c r="I143" s="168"/>
      <c r="J143" s="168"/>
      <c r="K143" s="168"/>
      <c r="L143" s="168"/>
      <c r="M143" s="169"/>
      <c r="N143" s="170"/>
    </row>
    <row r="144" spans="1:14" ht="27" customHeight="1">
      <c r="A144" s="164"/>
      <c r="B144" s="187"/>
      <c r="C144" s="187"/>
      <c r="D144" s="172"/>
      <c r="E144" s="172"/>
      <c r="F144" s="61"/>
      <c r="G144" s="61"/>
      <c r="H144" s="187"/>
      <c r="I144" s="189"/>
      <c r="J144" s="168"/>
      <c r="K144" s="168"/>
      <c r="L144" s="168"/>
      <c r="M144" s="169"/>
      <c r="N144" s="170"/>
    </row>
    <row r="145" spans="1:14" ht="27" customHeight="1">
      <c r="A145" s="164"/>
      <c r="B145" s="187"/>
      <c r="C145" s="187"/>
      <c r="D145" s="172"/>
      <c r="E145" s="172"/>
      <c r="F145" s="61"/>
      <c r="G145" s="61"/>
      <c r="H145" s="185"/>
      <c r="I145" s="168"/>
      <c r="J145" s="168"/>
      <c r="K145" s="168"/>
      <c r="L145" s="168"/>
      <c r="M145" s="169"/>
      <c r="N145" s="170"/>
    </row>
    <row r="146" spans="1:14" ht="27" customHeight="1">
      <c r="A146" s="164"/>
      <c r="B146" s="187"/>
      <c r="C146" s="187"/>
      <c r="D146" s="172"/>
      <c r="E146" s="172"/>
      <c r="F146" s="61"/>
      <c r="G146" s="61"/>
      <c r="H146" s="168"/>
      <c r="I146" s="168"/>
      <c r="J146" s="168"/>
      <c r="K146" s="168"/>
      <c r="L146" s="168"/>
      <c r="M146" s="175"/>
      <c r="N146" s="170"/>
    </row>
    <row r="147" spans="1:14" ht="27" customHeight="1">
      <c r="A147" s="164"/>
      <c r="B147" s="187"/>
      <c r="C147" s="187"/>
      <c r="D147" s="172"/>
      <c r="E147" s="172"/>
      <c r="F147" s="61"/>
      <c r="G147" s="61"/>
      <c r="H147" s="168"/>
      <c r="I147" s="168"/>
      <c r="J147" s="168"/>
      <c r="K147" s="168"/>
      <c r="L147" s="168"/>
      <c r="M147" s="169"/>
      <c r="N147" s="170"/>
    </row>
    <row r="148" spans="1:14" ht="27" customHeight="1">
      <c r="A148" s="164"/>
      <c r="B148" s="187"/>
      <c r="C148" s="187"/>
      <c r="D148" s="172"/>
      <c r="E148" s="172"/>
      <c r="F148" s="61"/>
      <c r="G148" s="61"/>
      <c r="H148" s="185"/>
      <c r="I148" s="168"/>
      <c r="J148" s="185"/>
      <c r="K148" s="168"/>
      <c r="L148" s="168"/>
      <c r="M148" s="169"/>
      <c r="N148" s="170"/>
    </row>
    <row r="149" spans="1:14" ht="27" customHeight="1">
      <c r="A149" s="164"/>
      <c r="B149" s="187"/>
      <c r="C149" s="187"/>
      <c r="D149" s="172"/>
      <c r="E149" s="172"/>
      <c r="F149" s="61"/>
      <c r="G149" s="61"/>
      <c r="H149" s="185"/>
      <c r="I149" s="168"/>
      <c r="J149" s="168"/>
      <c r="K149" s="168"/>
      <c r="L149" s="168"/>
      <c r="M149" s="169"/>
      <c r="N149" s="170"/>
    </row>
    <row r="150" spans="1:14" ht="27" customHeight="1">
      <c r="A150" s="164"/>
      <c r="B150" s="187"/>
      <c r="C150" s="187"/>
      <c r="D150" s="172"/>
      <c r="E150" s="172"/>
      <c r="F150" s="61"/>
      <c r="G150" s="61"/>
      <c r="H150" s="168"/>
      <c r="I150" s="168"/>
      <c r="J150" s="185"/>
      <c r="K150" s="168"/>
      <c r="L150" s="168"/>
      <c r="M150" s="177"/>
      <c r="N150" s="170"/>
    </row>
    <row r="151" spans="1:14" ht="27" customHeight="1">
      <c r="A151" s="164"/>
      <c r="B151" s="187"/>
      <c r="C151" s="187"/>
      <c r="D151" s="172"/>
      <c r="E151" s="172"/>
      <c r="F151" s="61"/>
      <c r="G151" s="61"/>
      <c r="H151" s="168"/>
      <c r="I151" s="176"/>
      <c r="J151" s="168"/>
      <c r="K151" s="168"/>
      <c r="L151" s="168"/>
      <c r="M151" s="169"/>
      <c r="N151" s="170"/>
    </row>
    <row r="152" spans="1:14" ht="27" customHeight="1">
      <c r="A152" s="1101"/>
      <c r="B152" s="1102"/>
      <c r="C152" s="1102"/>
      <c r="D152" s="183"/>
      <c r="E152" s="183"/>
      <c r="F152" s="66"/>
      <c r="G152" s="66"/>
      <c r="H152" s="164"/>
      <c r="I152" s="164"/>
      <c r="J152" s="164"/>
      <c r="K152" s="164"/>
      <c r="L152" s="164"/>
      <c r="M152" s="164"/>
      <c r="N152" s="170"/>
    </row>
    <row r="153" spans="1:14" ht="27" customHeight="1">
      <c r="A153" s="164"/>
      <c r="B153" s="168"/>
      <c r="C153" s="168"/>
      <c r="D153" s="172"/>
      <c r="E153" s="172"/>
      <c r="F153" s="61"/>
      <c r="G153" s="61"/>
      <c r="H153" s="168"/>
      <c r="I153" s="168"/>
      <c r="J153" s="168"/>
      <c r="K153" s="176"/>
      <c r="L153" s="168"/>
      <c r="M153" s="175"/>
      <c r="N153" s="170"/>
    </row>
    <row r="154" spans="1:14" ht="27" customHeight="1">
      <c r="A154" s="164"/>
      <c r="B154" s="168"/>
      <c r="C154" s="168"/>
      <c r="D154" s="172"/>
      <c r="E154" s="172"/>
      <c r="F154" s="61"/>
      <c r="G154" s="61"/>
      <c r="H154" s="168"/>
      <c r="I154" s="168"/>
      <c r="J154" s="168"/>
      <c r="K154" s="168"/>
      <c r="L154" s="168"/>
      <c r="M154" s="175"/>
      <c r="N154" s="170"/>
    </row>
    <row r="155" spans="1:14" ht="27" customHeight="1">
      <c r="A155" s="164"/>
      <c r="B155" s="168"/>
      <c r="C155" s="168"/>
      <c r="D155" s="172"/>
      <c r="E155" s="172"/>
      <c r="F155" s="61"/>
      <c r="G155" s="61"/>
      <c r="H155" s="171"/>
      <c r="I155" s="168"/>
      <c r="J155" s="168"/>
      <c r="K155" s="168"/>
      <c r="L155" s="168"/>
      <c r="M155" s="169"/>
      <c r="N155" s="170"/>
    </row>
    <row r="156" spans="1:14" ht="27" customHeight="1">
      <c r="A156" s="164"/>
      <c r="B156" s="186"/>
      <c r="C156" s="186"/>
      <c r="D156" s="172"/>
      <c r="E156" s="172"/>
      <c r="F156" s="61"/>
      <c r="G156" s="61"/>
      <c r="H156" s="171"/>
      <c r="I156" s="177"/>
      <c r="J156" s="168"/>
      <c r="K156" s="168"/>
      <c r="L156" s="168"/>
      <c r="M156" s="169"/>
      <c r="N156" s="170"/>
    </row>
    <row r="157" spans="1:14" ht="27" customHeight="1">
      <c r="A157" s="164"/>
      <c r="B157" s="190"/>
      <c r="C157" s="168"/>
      <c r="D157" s="173"/>
      <c r="E157" s="173"/>
      <c r="F157" s="61"/>
      <c r="G157" s="61"/>
      <c r="H157" s="171"/>
      <c r="I157" s="171"/>
      <c r="J157" s="168"/>
      <c r="K157" s="168"/>
      <c r="L157" s="168"/>
      <c r="M157" s="169"/>
      <c r="N157" s="170"/>
    </row>
    <row r="158" spans="1:14" ht="27" customHeight="1">
      <c r="A158" s="164"/>
      <c r="B158" s="190"/>
      <c r="C158" s="168"/>
      <c r="D158" s="173"/>
      <c r="E158" s="173"/>
      <c r="F158" s="61"/>
      <c r="G158" s="61"/>
      <c r="H158" s="171"/>
      <c r="I158" s="171"/>
      <c r="J158" s="168"/>
      <c r="K158" s="168"/>
      <c r="L158" s="168"/>
      <c r="M158" s="169"/>
      <c r="N158" s="170"/>
    </row>
    <row r="159" spans="1:14" ht="27" customHeight="1">
      <c r="A159" s="164"/>
      <c r="B159" s="190"/>
      <c r="C159" s="186"/>
      <c r="D159" s="172"/>
      <c r="E159" s="172"/>
      <c r="F159" s="61"/>
      <c r="G159" s="61"/>
      <c r="H159" s="168"/>
      <c r="I159" s="168"/>
      <c r="J159" s="168"/>
      <c r="K159" s="168"/>
      <c r="L159" s="168"/>
      <c r="M159" s="169"/>
      <c r="N159" s="170"/>
    </row>
    <row r="160" spans="1:14" ht="27" customHeight="1">
      <c r="A160" s="164"/>
      <c r="B160" s="190"/>
      <c r="C160" s="186"/>
      <c r="D160" s="172"/>
      <c r="E160" s="172"/>
      <c r="F160" s="61"/>
      <c r="G160" s="61"/>
      <c r="H160" s="168"/>
      <c r="I160" s="168"/>
      <c r="J160" s="168"/>
      <c r="K160" s="168"/>
      <c r="L160" s="168"/>
      <c r="M160" s="169"/>
      <c r="N160" s="170"/>
    </row>
    <row r="161" spans="1:14" ht="27" customHeight="1">
      <c r="A161" s="164"/>
      <c r="B161" s="190"/>
      <c r="C161" s="168"/>
      <c r="D161" s="172"/>
      <c r="E161" s="172"/>
      <c r="F161" s="61"/>
      <c r="G161" s="61"/>
      <c r="H161" s="168"/>
      <c r="I161" s="168"/>
      <c r="J161" s="168"/>
      <c r="K161" s="168"/>
      <c r="L161" s="168"/>
      <c r="M161" s="169"/>
      <c r="N161" s="170"/>
    </row>
    <row r="162" spans="1:14" ht="27" customHeight="1">
      <c r="A162" s="164"/>
      <c r="B162" s="190"/>
      <c r="C162" s="186"/>
      <c r="D162" s="172"/>
      <c r="E162" s="172"/>
      <c r="F162" s="61"/>
      <c r="G162" s="61"/>
      <c r="H162" s="168"/>
      <c r="I162" s="168"/>
      <c r="J162" s="168"/>
      <c r="K162" s="168"/>
      <c r="L162" s="168"/>
      <c r="M162" s="169"/>
      <c r="N162" s="170"/>
    </row>
    <row r="163" spans="1:14" ht="27" customHeight="1">
      <c r="A163" s="164"/>
      <c r="B163" s="190"/>
      <c r="C163" s="186"/>
      <c r="D163" s="173"/>
      <c r="E163" s="172"/>
      <c r="F163" s="61"/>
      <c r="G163" s="61"/>
      <c r="H163" s="171"/>
      <c r="I163" s="171"/>
      <c r="J163" s="168"/>
      <c r="K163" s="168"/>
      <c r="L163" s="168"/>
      <c r="M163" s="169"/>
      <c r="N163" s="170"/>
    </row>
    <row r="164" spans="1:14" ht="27" customHeight="1">
      <c r="A164" s="164"/>
      <c r="B164" s="190"/>
      <c r="C164" s="186"/>
      <c r="D164" s="172"/>
      <c r="E164" s="172"/>
      <c r="F164" s="61"/>
      <c r="G164" s="61"/>
      <c r="H164" s="168"/>
      <c r="I164" s="168"/>
      <c r="J164" s="168"/>
      <c r="K164" s="168"/>
      <c r="L164" s="168"/>
      <c r="M164" s="169"/>
      <c r="N164" s="170"/>
    </row>
    <row r="165" spans="1:14" ht="27" customHeight="1">
      <c r="A165" s="164"/>
      <c r="B165" s="190"/>
      <c r="C165" s="186"/>
      <c r="D165" s="172"/>
      <c r="E165" s="172"/>
      <c r="F165" s="61"/>
      <c r="G165" s="61"/>
      <c r="H165" s="168"/>
      <c r="I165" s="168"/>
      <c r="J165" s="168"/>
      <c r="K165" s="168"/>
      <c r="L165" s="168"/>
      <c r="M165" s="169"/>
      <c r="N165" s="170"/>
    </row>
    <row r="166" spans="1:14" ht="27" customHeight="1">
      <c r="A166" s="164"/>
      <c r="B166" s="190"/>
      <c r="C166" s="186"/>
      <c r="D166" s="173"/>
      <c r="E166" s="173"/>
      <c r="F166" s="61"/>
      <c r="G166" s="85"/>
      <c r="H166" s="186"/>
      <c r="I166" s="171"/>
      <c r="J166" s="168"/>
      <c r="K166" s="168"/>
      <c r="L166" s="168"/>
      <c r="M166" s="169"/>
      <c r="N166" s="170"/>
    </row>
    <row r="167" spans="1:14" ht="27" customHeight="1">
      <c r="A167" s="164"/>
      <c r="B167" s="190"/>
      <c r="C167" s="186"/>
      <c r="D167" s="172"/>
      <c r="E167" s="172"/>
      <c r="F167" s="57"/>
      <c r="G167" s="57"/>
      <c r="H167" s="168"/>
      <c r="I167" s="168"/>
      <c r="J167" s="168"/>
      <c r="K167" s="168"/>
      <c r="L167" s="168"/>
      <c r="M167" s="175"/>
      <c r="N167" s="170"/>
    </row>
    <row r="168" spans="1:14" ht="27" customHeight="1">
      <c r="A168" s="164"/>
      <c r="B168" s="190"/>
      <c r="C168" s="186"/>
      <c r="D168" s="172"/>
      <c r="E168" s="172"/>
      <c r="F168" s="61"/>
      <c r="G168" s="61"/>
      <c r="H168" s="168"/>
      <c r="I168" s="171"/>
      <c r="J168" s="168"/>
      <c r="K168" s="168"/>
      <c r="L168" s="168"/>
      <c r="M168" s="169"/>
      <c r="N168" s="170"/>
    </row>
    <row r="169" spans="1:14" ht="27" customHeight="1">
      <c r="A169" s="164"/>
      <c r="B169" s="190"/>
      <c r="C169" s="186"/>
      <c r="D169" s="172"/>
      <c r="E169" s="172"/>
      <c r="F169" s="61"/>
      <c r="G169" s="61"/>
      <c r="H169" s="186"/>
      <c r="I169" s="171"/>
      <c r="J169" s="168"/>
      <c r="K169" s="168"/>
      <c r="L169" s="168"/>
      <c r="M169" s="169"/>
      <c r="N169" s="170"/>
    </row>
    <row r="170" spans="1:14" ht="27" customHeight="1">
      <c r="A170" s="164"/>
      <c r="B170" s="190"/>
      <c r="C170" s="186"/>
      <c r="D170" s="172"/>
      <c r="E170" s="172"/>
      <c r="F170" s="61"/>
      <c r="G170" s="61"/>
      <c r="H170" s="168"/>
      <c r="I170" s="168"/>
      <c r="J170" s="168"/>
      <c r="K170" s="168"/>
      <c r="L170" s="168"/>
      <c r="M170" s="169"/>
      <c r="N170" s="170"/>
    </row>
    <row r="171" spans="1:14" ht="27" customHeight="1">
      <c r="A171" s="164"/>
      <c r="B171" s="190"/>
      <c r="C171" s="186"/>
      <c r="D171" s="172"/>
      <c r="E171" s="172"/>
      <c r="F171" s="61"/>
      <c r="G171" s="61"/>
      <c r="H171" s="168"/>
      <c r="I171" s="168"/>
      <c r="J171" s="168"/>
      <c r="K171" s="168"/>
      <c r="L171" s="168"/>
      <c r="M171" s="169"/>
      <c r="N171" s="170"/>
    </row>
    <row r="172" spans="1:14" ht="27" customHeight="1">
      <c r="A172" s="164"/>
      <c r="B172" s="190"/>
      <c r="C172" s="186"/>
      <c r="D172" s="172"/>
      <c r="E172" s="172"/>
      <c r="F172" s="61"/>
      <c r="G172" s="61"/>
      <c r="H172" s="168"/>
      <c r="I172" s="168"/>
      <c r="J172" s="168"/>
      <c r="K172" s="168"/>
      <c r="L172" s="168"/>
      <c r="M172" s="169"/>
      <c r="N172" s="170"/>
    </row>
    <row r="173" spans="1:14" ht="27" customHeight="1">
      <c r="A173" s="1101"/>
      <c r="B173" s="1102"/>
      <c r="C173" s="1102"/>
      <c r="D173" s="183"/>
      <c r="E173" s="183"/>
      <c r="F173" s="66"/>
      <c r="G173" s="66"/>
      <c r="H173" s="164"/>
      <c r="I173" s="164"/>
      <c r="J173" s="164"/>
      <c r="K173" s="164"/>
      <c r="L173" s="164"/>
      <c r="M173" s="164"/>
      <c r="N173" s="170"/>
    </row>
    <row r="174" spans="1:14" ht="27" customHeight="1">
      <c r="A174" s="164"/>
      <c r="B174" s="190"/>
      <c r="C174" s="186"/>
      <c r="D174" s="172"/>
      <c r="E174" s="172"/>
      <c r="F174" s="61"/>
      <c r="G174" s="61"/>
      <c r="H174" s="168"/>
      <c r="I174" s="168"/>
      <c r="J174" s="168"/>
      <c r="K174" s="168"/>
      <c r="L174" s="168"/>
      <c r="M174" s="175"/>
      <c r="N174" s="170"/>
    </row>
    <row r="175" spans="1:14" ht="27" customHeight="1">
      <c r="A175" s="164"/>
      <c r="B175" s="190"/>
      <c r="C175" s="186"/>
      <c r="D175" s="172"/>
      <c r="E175" s="172"/>
      <c r="F175" s="61"/>
      <c r="G175" s="61"/>
      <c r="H175" s="168"/>
      <c r="I175" s="168"/>
      <c r="J175" s="168"/>
      <c r="K175" s="168"/>
      <c r="L175" s="168"/>
      <c r="M175" s="175"/>
      <c r="N175" s="170"/>
    </row>
    <row r="176" spans="1:14" ht="27" customHeight="1">
      <c r="A176" s="164"/>
      <c r="B176" s="191"/>
      <c r="C176" s="186"/>
      <c r="D176" s="172"/>
      <c r="E176" s="172"/>
      <c r="F176" s="61"/>
      <c r="G176" s="61"/>
      <c r="H176" s="168"/>
      <c r="I176" s="168"/>
      <c r="J176" s="168"/>
      <c r="K176" s="168"/>
      <c r="L176" s="168"/>
      <c r="M176" s="169"/>
      <c r="N176" s="170"/>
    </row>
    <row r="177" spans="1:14" ht="27" customHeight="1">
      <c r="A177" s="164"/>
      <c r="B177" s="190"/>
      <c r="C177" s="186"/>
      <c r="D177" s="172"/>
      <c r="E177" s="172"/>
      <c r="F177" s="61"/>
      <c r="G177" s="61"/>
      <c r="H177" s="168"/>
      <c r="I177" s="168"/>
      <c r="J177" s="168"/>
      <c r="K177" s="168"/>
      <c r="L177" s="168"/>
      <c r="M177" s="169"/>
      <c r="N177" s="170"/>
    </row>
    <row r="178" spans="1:14" ht="27" customHeight="1">
      <c r="A178" s="164"/>
      <c r="B178" s="190"/>
      <c r="C178" s="186"/>
      <c r="D178" s="172"/>
      <c r="E178" s="172"/>
      <c r="F178" s="61"/>
      <c r="G178" s="61"/>
      <c r="H178" s="168"/>
      <c r="I178" s="168"/>
      <c r="J178" s="168"/>
      <c r="K178" s="168"/>
      <c r="L178" s="168"/>
      <c r="M178" s="169"/>
      <c r="N178" s="170"/>
    </row>
    <row r="179" spans="1:14" ht="27" customHeight="1">
      <c r="A179" s="164"/>
      <c r="B179" s="190"/>
      <c r="C179" s="186"/>
      <c r="D179" s="172"/>
      <c r="E179" s="172"/>
      <c r="F179" s="61"/>
      <c r="G179" s="61"/>
      <c r="H179" s="168"/>
      <c r="I179" s="168"/>
      <c r="J179" s="168"/>
      <c r="K179" s="168"/>
      <c r="L179" s="168"/>
      <c r="M179" s="169"/>
      <c r="N179" s="170"/>
    </row>
    <row r="180" spans="1:14" ht="27" customHeight="1">
      <c r="A180" s="164"/>
      <c r="B180" s="190"/>
      <c r="C180" s="168"/>
      <c r="D180" s="172"/>
      <c r="E180" s="172"/>
      <c r="F180" s="61"/>
      <c r="G180" s="61"/>
      <c r="H180" s="168"/>
      <c r="I180" s="168"/>
      <c r="J180" s="168"/>
      <c r="K180" s="168"/>
      <c r="L180" s="168"/>
      <c r="M180" s="169"/>
      <c r="N180" s="170"/>
    </row>
    <row r="181" spans="1:14" ht="27" customHeight="1">
      <c r="A181" s="164"/>
      <c r="B181" s="190"/>
      <c r="C181" s="186"/>
      <c r="D181" s="172"/>
      <c r="E181" s="172"/>
      <c r="F181" s="61"/>
      <c r="G181" s="61"/>
      <c r="H181" s="168"/>
      <c r="I181" s="168"/>
      <c r="J181" s="168"/>
      <c r="K181" s="168"/>
      <c r="L181" s="168"/>
      <c r="M181" s="169"/>
      <c r="N181" s="170"/>
    </row>
    <row r="182" spans="1:14" ht="27" customHeight="1">
      <c r="A182" s="164"/>
      <c r="B182" s="190"/>
      <c r="C182" s="186"/>
      <c r="D182" s="172"/>
      <c r="E182" s="172"/>
      <c r="F182" s="61"/>
      <c r="G182" s="61"/>
      <c r="H182" s="168"/>
      <c r="I182" s="168"/>
      <c r="J182" s="168"/>
      <c r="K182" s="168"/>
      <c r="L182" s="168"/>
      <c r="M182" s="169"/>
      <c r="N182" s="170"/>
    </row>
    <row r="183" spans="1:14" ht="27" customHeight="1">
      <c r="A183" s="164"/>
      <c r="B183" s="190"/>
      <c r="C183" s="186"/>
      <c r="D183" s="172"/>
      <c r="E183" s="172"/>
      <c r="F183" s="61"/>
      <c r="G183" s="61"/>
      <c r="H183" s="168"/>
      <c r="I183" s="168"/>
      <c r="J183" s="168"/>
      <c r="K183" s="168"/>
      <c r="L183" s="168"/>
      <c r="M183" s="169"/>
      <c r="N183" s="170"/>
    </row>
    <row r="184" spans="1:14" ht="27" customHeight="1">
      <c r="A184" s="164"/>
      <c r="B184" s="190"/>
      <c r="C184" s="186"/>
      <c r="D184" s="172"/>
      <c r="E184" s="172"/>
      <c r="F184" s="61"/>
      <c r="G184" s="61"/>
      <c r="H184" s="168"/>
      <c r="I184" s="168"/>
      <c r="J184" s="168"/>
      <c r="K184" s="168"/>
      <c r="L184" s="168"/>
      <c r="M184" s="175"/>
      <c r="N184" s="170"/>
    </row>
    <row r="185" spans="1:14" ht="27" customHeight="1">
      <c r="A185" s="164"/>
      <c r="B185" s="190"/>
      <c r="C185" s="186"/>
      <c r="D185" s="173"/>
      <c r="E185" s="173"/>
      <c r="F185" s="61"/>
      <c r="G185" s="61"/>
      <c r="H185" s="186"/>
      <c r="I185" s="171"/>
      <c r="J185" s="168"/>
      <c r="K185" s="168"/>
      <c r="L185" s="168"/>
      <c r="M185" s="175"/>
      <c r="N185" s="170"/>
    </row>
    <row r="186" spans="1:14" ht="27" customHeight="1">
      <c r="A186" s="164"/>
      <c r="B186" s="190"/>
      <c r="C186" s="186"/>
      <c r="D186" s="172"/>
      <c r="E186" s="172"/>
      <c r="F186" s="61"/>
      <c r="G186" s="61"/>
      <c r="H186" s="168"/>
      <c r="I186" s="168"/>
      <c r="J186" s="168"/>
      <c r="K186" s="168"/>
      <c r="L186" s="168"/>
      <c r="M186" s="175"/>
      <c r="N186" s="170"/>
    </row>
    <row r="187" spans="1:14" ht="27" customHeight="1">
      <c r="A187" s="164"/>
      <c r="B187" s="190"/>
      <c r="C187" s="186"/>
      <c r="D187" s="172"/>
      <c r="E187" s="172"/>
      <c r="F187" s="61"/>
      <c r="G187" s="61"/>
      <c r="H187" s="168"/>
      <c r="I187" s="168"/>
      <c r="J187" s="168"/>
      <c r="K187" s="168"/>
      <c r="L187" s="168"/>
      <c r="M187" s="175"/>
      <c r="N187" s="170"/>
    </row>
    <row r="188" spans="1:14" ht="27" customHeight="1">
      <c r="A188" s="164"/>
      <c r="B188" s="190"/>
      <c r="C188" s="186"/>
      <c r="D188" s="172"/>
      <c r="E188" s="172"/>
      <c r="F188" s="61"/>
      <c r="G188" s="61"/>
      <c r="H188" s="186"/>
      <c r="I188" s="171"/>
      <c r="J188" s="168"/>
      <c r="K188" s="168"/>
      <c r="L188" s="168"/>
      <c r="M188" s="175"/>
      <c r="N188" s="170"/>
    </row>
    <row r="189" spans="1:14" ht="27" customHeight="1">
      <c r="A189" s="164"/>
      <c r="B189" s="190"/>
      <c r="C189" s="186"/>
      <c r="D189" s="172"/>
      <c r="E189" s="172"/>
      <c r="F189" s="61"/>
      <c r="G189" s="61"/>
      <c r="H189" s="168"/>
      <c r="I189" s="168"/>
      <c r="J189" s="168"/>
      <c r="K189" s="168"/>
      <c r="L189" s="168"/>
      <c r="M189" s="175"/>
      <c r="N189" s="170"/>
    </row>
    <row r="190" spans="1:14" ht="27" customHeight="1">
      <c r="A190" s="164"/>
      <c r="B190" s="190"/>
      <c r="C190" s="186"/>
      <c r="D190" s="172"/>
      <c r="E190" s="172"/>
      <c r="F190" s="61"/>
      <c r="G190" s="61"/>
      <c r="H190" s="168"/>
      <c r="I190" s="168"/>
      <c r="J190" s="168"/>
      <c r="K190" s="168"/>
      <c r="L190" s="168"/>
      <c r="M190" s="175"/>
      <c r="N190" s="170"/>
    </row>
    <row r="191" spans="1:14" ht="27" customHeight="1">
      <c r="A191" s="164"/>
      <c r="B191" s="190"/>
      <c r="C191" s="186"/>
      <c r="D191" s="172"/>
      <c r="E191" s="172"/>
      <c r="F191" s="61"/>
      <c r="G191" s="61"/>
      <c r="H191" s="168"/>
      <c r="I191" s="168"/>
      <c r="J191" s="168"/>
      <c r="K191" s="168"/>
      <c r="L191" s="168"/>
      <c r="M191" s="175"/>
      <c r="N191" s="170"/>
    </row>
    <row r="192" spans="1:14" ht="27" customHeight="1">
      <c r="A192" s="164"/>
      <c r="B192" s="190"/>
      <c r="C192" s="186"/>
      <c r="D192" s="172"/>
      <c r="E192" s="172"/>
      <c r="F192" s="61"/>
      <c r="G192" s="61"/>
      <c r="H192" s="168"/>
      <c r="I192" s="168"/>
      <c r="J192" s="168"/>
      <c r="K192" s="168"/>
      <c r="L192" s="168"/>
      <c r="M192" s="175"/>
      <c r="N192" s="170"/>
    </row>
    <row r="193" spans="1:14" ht="27" customHeight="1">
      <c r="A193" s="164"/>
      <c r="B193" s="190"/>
      <c r="C193" s="186"/>
      <c r="D193" s="172"/>
      <c r="E193" s="172"/>
      <c r="F193" s="61"/>
      <c r="G193" s="61"/>
      <c r="H193" s="168"/>
      <c r="I193" s="168"/>
      <c r="J193" s="168"/>
      <c r="K193" s="168"/>
      <c r="L193" s="168"/>
      <c r="M193" s="175"/>
      <c r="N193" s="170"/>
    </row>
    <row r="194" spans="1:14" ht="27" customHeight="1">
      <c r="A194" s="1101"/>
      <c r="B194" s="1102"/>
      <c r="C194" s="1102"/>
      <c r="D194" s="183"/>
      <c r="E194" s="183"/>
      <c r="F194" s="66"/>
      <c r="G194" s="66"/>
      <c r="H194" s="164"/>
      <c r="I194" s="164"/>
      <c r="J194" s="164"/>
      <c r="K194" s="164"/>
      <c r="L194" s="164"/>
      <c r="M194" s="164"/>
      <c r="N194" s="170"/>
    </row>
    <row r="195" spans="1:14" ht="27" customHeight="1">
      <c r="A195" s="164"/>
      <c r="B195" s="190"/>
      <c r="C195" s="186"/>
      <c r="D195" s="173"/>
      <c r="E195" s="173"/>
      <c r="F195" s="61"/>
      <c r="G195" s="61"/>
      <c r="H195" s="186"/>
      <c r="I195" s="171"/>
      <c r="J195" s="168"/>
      <c r="K195" s="168"/>
      <c r="L195" s="168"/>
      <c r="M195" s="175"/>
      <c r="N195" s="170"/>
    </row>
    <row r="196" spans="1:14" ht="27" customHeight="1">
      <c r="A196" s="164"/>
      <c r="B196" s="190"/>
      <c r="C196" s="186"/>
      <c r="D196" s="172"/>
      <c r="E196" s="172"/>
      <c r="F196" s="61"/>
      <c r="G196" s="61"/>
      <c r="H196" s="168"/>
      <c r="I196" s="171"/>
      <c r="J196" s="168"/>
      <c r="K196" s="168"/>
      <c r="L196" s="168"/>
      <c r="M196" s="175"/>
      <c r="N196" s="170"/>
    </row>
    <row r="197" spans="1:14" ht="27" customHeight="1">
      <c r="A197" s="164"/>
      <c r="B197" s="190"/>
      <c r="C197" s="186"/>
      <c r="D197" s="172"/>
      <c r="E197" s="172"/>
      <c r="F197" s="61"/>
      <c r="G197" s="61"/>
      <c r="H197" s="168"/>
      <c r="I197" s="168"/>
      <c r="J197" s="168"/>
      <c r="K197" s="168"/>
      <c r="L197" s="168"/>
      <c r="M197" s="175"/>
      <c r="N197" s="170"/>
    </row>
    <row r="198" spans="1:14" ht="27" customHeight="1">
      <c r="A198" s="164"/>
      <c r="B198" s="190"/>
      <c r="C198" s="186"/>
      <c r="D198" s="172"/>
      <c r="E198" s="172"/>
      <c r="F198" s="61"/>
      <c r="G198" s="61"/>
      <c r="H198" s="168"/>
      <c r="I198" s="168"/>
      <c r="J198" s="168"/>
      <c r="K198" s="168"/>
      <c r="L198" s="168"/>
      <c r="M198" s="175"/>
      <c r="N198" s="170"/>
    </row>
    <row r="199" spans="1:14" ht="27" customHeight="1">
      <c r="A199" s="164"/>
      <c r="B199" s="190"/>
      <c r="C199" s="186"/>
      <c r="D199" s="172"/>
      <c r="E199" s="172"/>
      <c r="F199" s="61"/>
      <c r="G199" s="61"/>
      <c r="H199" s="168"/>
      <c r="I199" s="168"/>
      <c r="J199" s="168"/>
      <c r="K199" s="168"/>
      <c r="L199" s="168"/>
      <c r="M199" s="175"/>
      <c r="N199" s="170"/>
    </row>
    <row r="200" spans="1:14" ht="27" customHeight="1">
      <c r="A200" s="164"/>
      <c r="B200" s="190"/>
      <c r="C200" s="186"/>
      <c r="D200" s="172"/>
      <c r="E200" s="172"/>
      <c r="F200" s="61"/>
      <c r="G200" s="61"/>
      <c r="H200" s="186"/>
      <c r="I200" s="171"/>
      <c r="J200" s="168"/>
      <c r="K200" s="168"/>
      <c r="L200" s="168"/>
      <c r="M200" s="175"/>
      <c r="N200" s="170"/>
    </row>
    <row r="201" spans="1:14" ht="27" customHeight="1">
      <c r="A201" s="164"/>
      <c r="B201" s="190"/>
      <c r="C201" s="186"/>
      <c r="D201" s="172"/>
      <c r="E201" s="172"/>
      <c r="F201" s="61"/>
      <c r="G201" s="61"/>
      <c r="H201" s="168"/>
      <c r="I201" s="168"/>
      <c r="J201" s="168"/>
      <c r="K201" s="168"/>
      <c r="L201" s="168"/>
      <c r="M201" s="175"/>
      <c r="N201" s="170"/>
    </row>
    <row r="202" spans="1:14" ht="27" customHeight="1">
      <c r="A202" s="164"/>
      <c r="B202" s="190"/>
      <c r="C202" s="186"/>
      <c r="D202" s="172"/>
      <c r="E202" s="172"/>
      <c r="F202" s="61"/>
      <c r="G202" s="61"/>
      <c r="H202" s="168"/>
      <c r="I202" s="168"/>
      <c r="J202" s="168"/>
      <c r="K202" s="168"/>
      <c r="L202" s="168"/>
      <c r="M202" s="175"/>
      <c r="N202" s="170"/>
    </row>
    <row r="203" spans="1:14" ht="27" customHeight="1">
      <c r="A203" s="164"/>
      <c r="B203" s="190"/>
      <c r="C203" s="186"/>
      <c r="D203" s="172"/>
      <c r="E203" s="172"/>
      <c r="F203" s="61"/>
      <c r="G203" s="61"/>
      <c r="H203" s="168"/>
      <c r="I203" s="168"/>
      <c r="J203" s="168"/>
      <c r="K203" s="168"/>
      <c r="L203" s="168"/>
      <c r="M203" s="175"/>
      <c r="N203" s="170"/>
    </row>
    <row r="204" spans="1:14" ht="27" customHeight="1">
      <c r="A204" s="164"/>
      <c r="B204" s="190"/>
      <c r="C204" s="186"/>
      <c r="D204" s="172"/>
      <c r="E204" s="172"/>
      <c r="F204" s="61"/>
      <c r="G204" s="61"/>
      <c r="H204" s="168"/>
      <c r="I204" s="168"/>
      <c r="J204" s="168"/>
      <c r="K204" s="168"/>
      <c r="L204" s="168"/>
      <c r="M204" s="175"/>
      <c r="N204" s="170"/>
    </row>
    <row r="205" spans="1:14" ht="27" customHeight="1">
      <c r="A205" s="164"/>
      <c r="B205" s="190"/>
      <c r="C205" s="186"/>
      <c r="D205" s="172"/>
      <c r="E205" s="172"/>
      <c r="F205" s="61"/>
      <c r="G205" s="61"/>
      <c r="H205" s="168"/>
      <c r="I205" s="168"/>
      <c r="J205" s="168"/>
      <c r="K205" s="168"/>
      <c r="L205" s="168"/>
      <c r="M205" s="175"/>
      <c r="N205" s="170"/>
    </row>
    <row r="206" spans="1:14" ht="27" customHeight="1">
      <c r="A206" s="164"/>
      <c r="B206" s="190"/>
      <c r="C206" s="186"/>
      <c r="D206" s="172"/>
      <c r="E206" s="172"/>
      <c r="F206" s="61"/>
      <c r="G206" s="61"/>
      <c r="H206" s="168"/>
      <c r="I206" s="168"/>
      <c r="J206" s="168"/>
      <c r="K206" s="168"/>
      <c r="L206" s="168"/>
      <c r="M206" s="175"/>
      <c r="N206" s="170"/>
    </row>
    <row r="207" spans="1:14" ht="27" customHeight="1">
      <c r="A207" s="164"/>
      <c r="B207" s="190"/>
      <c r="C207" s="186"/>
      <c r="D207" s="173"/>
      <c r="E207" s="173"/>
      <c r="F207" s="61"/>
      <c r="G207" s="61"/>
      <c r="H207" s="168"/>
      <c r="I207" s="168"/>
      <c r="J207" s="168"/>
      <c r="K207" s="168"/>
      <c r="L207" s="168"/>
      <c r="M207" s="175"/>
      <c r="N207" s="170"/>
    </row>
    <row r="208" spans="1:14" ht="27" customHeight="1">
      <c r="A208" s="164"/>
      <c r="B208" s="190"/>
      <c r="C208" s="186"/>
      <c r="D208" s="172"/>
      <c r="E208" s="172"/>
      <c r="F208" s="61"/>
      <c r="G208" s="61"/>
      <c r="H208" s="168"/>
      <c r="I208" s="168"/>
      <c r="J208" s="168"/>
      <c r="K208" s="168"/>
      <c r="L208" s="168"/>
      <c r="M208" s="175"/>
      <c r="N208" s="170"/>
    </row>
    <row r="209" spans="1:14" ht="27" customHeight="1">
      <c r="A209" s="164"/>
      <c r="B209" s="191"/>
      <c r="C209" s="186"/>
      <c r="D209" s="172"/>
      <c r="E209" s="172"/>
      <c r="F209" s="61"/>
      <c r="G209" s="85"/>
      <c r="H209" s="168"/>
      <c r="I209" s="168"/>
      <c r="J209" s="168"/>
      <c r="K209" s="168"/>
      <c r="L209" s="168"/>
      <c r="M209" s="175"/>
      <c r="N209" s="170"/>
    </row>
    <row r="210" spans="1:14" ht="27" customHeight="1">
      <c r="A210" s="164"/>
      <c r="B210" s="191"/>
      <c r="C210" s="186"/>
      <c r="D210" s="172"/>
      <c r="E210" s="172"/>
      <c r="F210" s="61"/>
      <c r="G210" s="85"/>
      <c r="H210" s="168"/>
      <c r="I210" s="168"/>
      <c r="J210" s="168"/>
      <c r="K210" s="168"/>
      <c r="L210" s="168"/>
      <c r="M210" s="175"/>
      <c r="N210" s="170"/>
    </row>
    <row r="211" spans="1:14" ht="27" customHeight="1">
      <c r="A211" s="164"/>
      <c r="B211" s="190"/>
      <c r="C211" s="186"/>
      <c r="D211" s="172"/>
      <c r="E211" s="172"/>
      <c r="F211" s="61"/>
      <c r="G211" s="61"/>
      <c r="H211" s="168"/>
      <c r="I211" s="168"/>
      <c r="J211" s="168"/>
      <c r="K211" s="168"/>
      <c r="L211" s="168"/>
      <c r="M211" s="175"/>
      <c r="N211" s="170"/>
    </row>
    <row r="212" spans="1:14" ht="27" customHeight="1">
      <c r="A212" s="164"/>
      <c r="B212" s="190"/>
      <c r="C212" s="186"/>
      <c r="D212" s="172"/>
      <c r="E212" s="172"/>
      <c r="F212" s="61"/>
      <c r="G212" s="61"/>
      <c r="H212" s="168"/>
      <c r="I212" s="168"/>
      <c r="J212" s="168"/>
      <c r="K212" s="168"/>
      <c r="L212" s="168"/>
      <c r="M212" s="175"/>
      <c r="N212" s="170"/>
    </row>
    <row r="213" spans="1:14" ht="27" customHeight="1">
      <c r="A213" s="164"/>
      <c r="B213" s="190"/>
      <c r="C213" s="186"/>
      <c r="D213" s="172"/>
      <c r="E213" s="172"/>
      <c r="F213" s="61"/>
      <c r="G213" s="61"/>
      <c r="H213" s="168"/>
      <c r="I213" s="168"/>
      <c r="J213" s="168"/>
      <c r="K213" s="168"/>
      <c r="L213" s="168"/>
      <c r="M213" s="175"/>
      <c r="N213" s="170"/>
    </row>
    <row r="214" spans="1:14" ht="27" customHeight="1">
      <c r="A214" s="164"/>
      <c r="B214" s="190"/>
      <c r="C214" s="186"/>
      <c r="D214" s="172"/>
      <c r="E214" s="172"/>
      <c r="F214" s="61"/>
      <c r="G214" s="61"/>
      <c r="H214" s="186"/>
      <c r="I214" s="171"/>
      <c r="J214" s="168"/>
      <c r="K214" s="168"/>
      <c r="L214" s="168"/>
      <c r="M214" s="175"/>
      <c r="N214" s="170"/>
    </row>
    <row r="215" spans="1:14" ht="27" customHeight="1">
      <c r="A215" s="1101"/>
      <c r="B215" s="1102"/>
      <c r="C215" s="1102"/>
      <c r="D215" s="183"/>
      <c r="E215" s="183"/>
      <c r="F215" s="66"/>
      <c r="G215" s="66"/>
      <c r="H215" s="164"/>
      <c r="I215" s="164"/>
      <c r="J215" s="164"/>
      <c r="K215" s="164"/>
      <c r="L215" s="164"/>
      <c r="M215" s="164"/>
      <c r="N215" s="170"/>
    </row>
    <row r="216" spans="1:14" ht="27" customHeight="1">
      <c r="A216" s="164"/>
      <c r="B216" s="190"/>
      <c r="C216" s="186"/>
      <c r="D216" s="172"/>
      <c r="E216" s="172"/>
      <c r="F216" s="61"/>
      <c r="G216" s="61"/>
      <c r="H216" s="168"/>
      <c r="I216" s="168"/>
      <c r="J216" s="168"/>
      <c r="K216" s="168"/>
      <c r="L216" s="168"/>
      <c r="M216" s="177"/>
      <c r="N216" s="170"/>
    </row>
    <row r="217" spans="1:14" ht="27" customHeight="1">
      <c r="A217" s="164"/>
      <c r="B217" s="190"/>
      <c r="C217" s="186"/>
      <c r="D217" s="173"/>
      <c r="E217" s="172"/>
      <c r="F217" s="61"/>
      <c r="G217" s="61"/>
      <c r="H217" s="171"/>
      <c r="I217" s="171"/>
      <c r="J217" s="168"/>
      <c r="K217" s="168"/>
      <c r="L217" s="168"/>
      <c r="M217" s="175"/>
      <c r="N217" s="170"/>
    </row>
    <row r="218" spans="1:14" ht="27" customHeight="1">
      <c r="A218" s="164"/>
      <c r="B218" s="190"/>
      <c r="C218" s="186"/>
      <c r="D218" s="173"/>
      <c r="E218" s="172"/>
      <c r="F218" s="61"/>
      <c r="G218" s="61"/>
      <c r="H218" s="171"/>
      <c r="I218" s="171"/>
      <c r="J218" s="168"/>
      <c r="K218" s="168"/>
      <c r="L218" s="168"/>
      <c r="M218" s="175"/>
      <c r="N218" s="170"/>
    </row>
    <row r="219" spans="1:14" ht="27" customHeight="1">
      <c r="A219" s="164"/>
      <c r="B219" s="190"/>
      <c r="C219" s="186"/>
      <c r="D219" s="173"/>
      <c r="E219" s="172"/>
      <c r="F219" s="61"/>
      <c r="G219" s="61"/>
      <c r="H219" s="171"/>
      <c r="I219" s="171"/>
      <c r="J219" s="168"/>
      <c r="K219" s="168"/>
      <c r="L219" s="168"/>
      <c r="M219" s="175"/>
      <c r="N219" s="170"/>
    </row>
    <row r="220" spans="1:14" ht="27" customHeight="1">
      <c r="A220" s="164"/>
      <c r="B220" s="190"/>
      <c r="C220" s="186"/>
      <c r="D220" s="173"/>
      <c r="E220" s="172"/>
      <c r="F220" s="61"/>
      <c r="G220" s="61"/>
      <c r="H220" s="171"/>
      <c r="I220" s="168"/>
      <c r="J220" s="168"/>
      <c r="K220" s="168"/>
      <c r="L220" s="168"/>
      <c r="M220" s="175"/>
      <c r="N220" s="170"/>
    </row>
    <row r="221" spans="1:14" ht="27" customHeight="1">
      <c r="A221" s="164"/>
      <c r="B221" s="190"/>
      <c r="C221" s="186"/>
      <c r="D221" s="172"/>
      <c r="E221" s="172"/>
      <c r="F221" s="61"/>
      <c r="G221" s="61"/>
      <c r="H221" s="168"/>
      <c r="I221" s="168"/>
      <c r="J221" s="168"/>
      <c r="K221" s="168"/>
      <c r="L221" s="168"/>
      <c r="M221" s="175"/>
      <c r="N221" s="170"/>
    </row>
    <row r="222" spans="1:14" ht="27" customHeight="1">
      <c r="A222" s="164"/>
      <c r="B222" s="190"/>
      <c r="C222" s="168"/>
      <c r="D222" s="172"/>
      <c r="E222" s="172"/>
      <c r="F222" s="61"/>
      <c r="G222" s="61"/>
      <c r="H222" s="186"/>
      <c r="I222" s="171"/>
      <c r="J222" s="168"/>
      <c r="K222" s="168"/>
      <c r="L222" s="168"/>
      <c r="M222" s="175"/>
      <c r="N222" s="170"/>
    </row>
    <row r="223" spans="1:14" ht="27" customHeight="1">
      <c r="A223" s="164"/>
      <c r="B223" s="190"/>
      <c r="C223" s="186"/>
      <c r="D223" s="172"/>
      <c r="E223" s="172"/>
      <c r="F223" s="61"/>
      <c r="G223" s="61"/>
      <c r="H223" s="168"/>
      <c r="I223" s="168"/>
      <c r="J223" s="168"/>
      <c r="K223" s="168"/>
      <c r="L223" s="168"/>
      <c r="M223" s="175"/>
      <c r="N223" s="170"/>
    </row>
    <row r="224" spans="1:14" ht="27" customHeight="1">
      <c r="A224" s="164"/>
      <c r="B224" s="190"/>
      <c r="C224" s="186"/>
      <c r="D224" s="172"/>
      <c r="E224" s="172"/>
      <c r="F224" s="61"/>
      <c r="G224" s="61"/>
      <c r="H224" s="168"/>
      <c r="I224" s="168"/>
      <c r="J224" s="168"/>
      <c r="K224" s="168"/>
      <c r="L224" s="168"/>
      <c r="M224" s="175"/>
      <c r="N224" s="170"/>
    </row>
    <row r="225" spans="1:14" ht="27" customHeight="1">
      <c r="A225" s="164">
        <v>210</v>
      </c>
      <c r="B225" s="190"/>
      <c r="C225" s="186"/>
      <c r="D225" s="172"/>
      <c r="E225" s="172"/>
      <c r="F225" s="61"/>
      <c r="G225" s="61"/>
      <c r="H225" s="168"/>
      <c r="I225" s="168"/>
      <c r="J225" s="168"/>
      <c r="K225" s="168"/>
      <c r="L225" s="168"/>
      <c r="M225" s="175"/>
      <c r="N225" s="170" t="str">
        <f t="shared" ref="N225:N288" si="2">CONCATENATE(C225,H225)</f>
        <v/>
      </c>
    </row>
    <row r="226" spans="1:14" ht="27" customHeight="1">
      <c r="A226" s="164">
        <v>211</v>
      </c>
      <c r="B226" s="190"/>
      <c r="C226" s="186"/>
      <c r="D226" s="172"/>
      <c r="E226" s="172"/>
      <c r="F226" s="61"/>
      <c r="G226" s="61"/>
      <c r="H226" s="168"/>
      <c r="I226" s="168"/>
      <c r="J226" s="168"/>
      <c r="K226" s="168"/>
      <c r="L226" s="168"/>
      <c r="M226" s="175"/>
      <c r="N226" s="170" t="str">
        <f t="shared" si="2"/>
        <v/>
      </c>
    </row>
    <row r="227" spans="1:14" ht="27" customHeight="1">
      <c r="A227" s="164">
        <v>212</v>
      </c>
      <c r="B227" s="190"/>
      <c r="C227" s="186"/>
      <c r="D227" s="172"/>
      <c r="E227" s="172"/>
      <c r="F227" s="61"/>
      <c r="G227" s="61"/>
      <c r="H227" s="168"/>
      <c r="I227" s="168"/>
      <c r="J227" s="168"/>
      <c r="K227" s="168"/>
      <c r="L227" s="168"/>
      <c r="M227" s="175"/>
      <c r="N227" s="170" t="str">
        <f t="shared" si="2"/>
        <v/>
      </c>
    </row>
    <row r="228" spans="1:14" ht="27" customHeight="1">
      <c r="A228" s="164">
        <v>213</v>
      </c>
      <c r="B228" s="191"/>
      <c r="C228" s="186"/>
      <c r="D228" s="172"/>
      <c r="E228" s="172"/>
      <c r="F228" s="61"/>
      <c r="G228" s="61"/>
      <c r="H228" s="168"/>
      <c r="I228" s="168"/>
      <c r="J228" s="168"/>
      <c r="K228" s="168"/>
      <c r="L228" s="168"/>
      <c r="M228" s="175"/>
      <c r="N228" s="170" t="str">
        <f t="shared" si="2"/>
        <v/>
      </c>
    </row>
    <row r="229" spans="1:14" ht="27" customHeight="1">
      <c r="A229" s="164">
        <v>214</v>
      </c>
      <c r="B229" s="190"/>
      <c r="C229" s="186"/>
      <c r="D229" s="172"/>
      <c r="E229" s="172"/>
      <c r="F229" s="61"/>
      <c r="G229" s="61"/>
      <c r="H229" s="168"/>
      <c r="I229" s="168"/>
      <c r="J229" s="168"/>
      <c r="K229" s="168"/>
      <c r="L229" s="168"/>
      <c r="M229" s="175"/>
      <c r="N229" s="170" t="str">
        <f t="shared" si="2"/>
        <v/>
      </c>
    </row>
    <row r="230" spans="1:14" ht="27" customHeight="1">
      <c r="A230" s="164">
        <v>215</v>
      </c>
      <c r="B230" s="190"/>
      <c r="C230" s="186"/>
      <c r="D230" s="172"/>
      <c r="E230" s="172"/>
      <c r="F230" s="61"/>
      <c r="G230" s="61"/>
      <c r="H230" s="168"/>
      <c r="I230" s="168"/>
      <c r="J230" s="168"/>
      <c r="K230" s="168"/>
      <c r="L230" s="168"/>
      <c r="M230" s="175"/>
      <c r="N230" s="170" t="str">
        <f t="shared" si="2"/>
        <v/>
      </c>
    </row>
    <row r="231" spans="1:14" ht="27" customHeight="1">
      <c r="A231" s="164">
        <v>216</v>
      </c>
      <c r="B231" s="190"/>
      <c r="C231" s="186"/>
      <c r="D231" s="172"/>
      <c r="E231" s="172"/>
      <c r="F231" s="61"/>
      <c r="G231" s="61"/>
      <c r="H231" s="168"/>
      <c r="I231" s="168"/>
      <c r="J231" s="168"/>
      <c r="K231" s="168"/>
      <c r="L231" s="168"/>
      <c r="M231" s="175"/>
      <c r="N231" s="170" t="str">
        <f t="shared" si="2"/>
        <v/>
      </c>
    </row>
    <row r="232" spans="1:14" ht="27" customHeight="1">
      <c r="A232" s="164">
        <v>217</v>
      </c>
      <c r="B232" s="190"/>
      <c r="C232" s="186"/>
      <c r="D232" s="172"/>
      <c r="E232" s="172"/>
      <c r="F232" s="61"/>
      <c r="G232" s="85"/>
      <c r="H232" s="168"/>
      <c r="I232" s="168"/>
      <c r="J232" s="168"/>
      <c r="K232" s="168"/>
      <c r="L232" s="168"/>
      <c r="M232" s="177"/>
      <c r="N232" s="170" t="str">
        <f t="shared" si="2"/>
        <v/>
      </c>
    </row>
    <row r="233" spans="1:14" ht="27" customHeight="1">
      <c r="A233" s="164">
        <v>218</v>
      </c>
      <c r="B233" s="190"/>
      <c r="C233" s="186"/>
      <c r="D233" s="172"/>
      <c r="E233" s="172"/>
      <c r="F233" s="61"/>
      <c r="G233" s="61"/>
      <c r="H233" s="168"/>
      <c r="I233" s="168"/>
      <c r="J233" s="168"/>
      <c r="K233" s="168"/>
      <c r="L233" s="168"/>
      <c r="M233" s="175"/>
      <c r="N233" s="170" t="str">
        <f t="shared" si="2"/>
        <v/>
      </c>
    </row>
    <row r="234" spans="1:14" ht="27" customHeight="1">
      <c r="A234" s="164">
        <v>219</v>
      </c>
      <c r="B234" s="190"/>
      <c r="C234" s="186"/>
      <c r="D234" s="172"/>
      <c r="E234" s="172"/>
      <c r="F234" s="61"/>
      <c r="G234" s="61"/>
      <c r="H234" s="186"/>
      <c r="I234" s="171"/>
      <c r="J234" s="168"/>
      <c r="K234" s="168"/>
      <c r="L234" s="168"/>
      <c r="M234" s="175"/>
      <c r="N234" s="170" t="str">
        <f t="shared" si="2"/>
        <v/>
      </c>
    </row>
    <row r="235" spans="1:14" ht="27" customHeight="1">
      <c r="A235" s="164">
        <v>220</v>
      </c>
      <c r="B235" s="190"/>
      <c r="C235" s="186"/>
      <c r="D235" s="172"/>
      <c r="E235" s="172"/>
      <c r="F235" s="61"/>
      <c r="G235" s="61"/>
      <c r="H235" s="168"/>
      <c r="I235" s="171"/>
      <c r="J235" s="168"/>
      <c r="K235" s="168"/>
      <c r="L235" s="168"/>
      <c r="M235" s="175"/>
      <c r="N235" s="170" t="str">
        <f t="shared" si="2"/>
        <v/>
      </c>
    </row>
    <row r="236" spans="1:14" ht="27" customHeight="1">
      <c r="A236" s="1101" t="s">
        <v>38</v>
      </c>
      <c r="B236" s="1102"/>
      <c r="C236" s="1102"/>
      <c r="D236" s="183"/>
      <c r="E236" s="183">
        <f>SUM(E216:E235)</f>
        <v>0</v>
      </c>
      <c r="F236" s="66"/>
      <c r="G236" s="66"/>
      <c r="H236" s="164"/>
      <c r="I236" s="164"/>
      <c r="J236" s="164"/>
      <c r="K236" s="164"/>
      <c r="L236" s="164"/>
      <c r="M236" s="164"/>
      <c r="N236" s="170" t="str">
        <f t="shared" si="2"/>
        <v/>
      </c>
    </row>
    <row r="237" spans="1:14" ht="27" customHeight="1">
      <c r="A237" s="164">
        <v>221</v>
      </c>
      <c r="B237" s="190"/>
      <c r="C237" s="186"/>
      <c r="D237" s="172"/>
      <c r="E237" s="172"/>
      <c r="F237" s="61"/>
      <c r="G237" s="61"/>
      <c r="H237" s="168"/>
      <c r="I237" s="168"/>
      <c r="J237" s="168"/>
      <c r="K237" s="168"/>
      <c r="L237" s="168"/>
      <c r="M237" s="175"/>
      <c r="N237" s="170" t="str">
        <f t="shared" si="2"/>
        <v/>
      </c>
    </row>
    <row r="238" spans="1:14" ht="27" customHeight="1">
      <c r="A238" s="164">
        <v>222</v>
      </c>
      <c r="B238" s="190"/>
      <c r="C238" s="186"/>
      <c r="D238" s="172"/>
      <c r="E238" s="172"/>
      <c r="F238" s="61"/>
      <c r="G238" s="61"/>
      <c r="H238" s="168"/>
      <c r="I238" s="168"/>
      <c r="J238" s="168"/>
      <c r="K238" s="168"/>
      <c r="L238" s="168"/>
      <c r="M238" s="175"/>
      <c r="N238" s="170" t="str">
        <f t="shared" si="2"/>
        <v/>
      </c>
    </row>
    <row r="239" spans="1:14" ht="27" customHeight="1">
      <c r="A239" s="164">
        <v>223</v>
      </c>
      <c r="B239" s="190"/>
      <c r="C239" s="168"/>
      <c r="D239" s="172"/>
      <c r="E239" s="172"/>
      <c r="F239" s="61"/>
      <c r="G239" s="61"/>
      <c r="H239" s="168"/>
      <c r="I239" s="168"/>
      <c r="J239" s="168"/>
      <c r="K239" s="168"/>
      <c r="L239" s="168"/>
      <c r="M239" s="175"/>
      <c r="N239" s="170" t="str">
        <f t="shared" si="2"/>
        <v/>
      </c>
    </row>
    <row r="240" spans="1:14" ht="27" customHeight="1">
      <c r="A240" s="164">
        <v>224</v>
      </c>
      <c r="B240" s="190"/>
      <c r="C240" s="186"/>
      <c r="D240" s="172"/>
      <c r="E240" s="172"/>
      <c r="F240" s="61"/>
      <c r="G240" s="85"/>
      <c r="H240" s="168"/>
      <c r="I240" s="168"/>
      <c r="J240" s="168"/>
      <c r="K240" s="168"/>
      <c r="L240" s="168"/>
      <c r="M240" s="175"/>
      <c r="N240" s="170" t="str">
        <f t="shared" si="2"/>
        <v/>
      </c>
    </row>
    <row r="241" spans="1:14" ht="27" customHeight="1">
      <c r="A241" s="164">
        <v>225</v>
      </c>
      <c r="B241" s="190"/>
      <c r="C241" s="168"/>
      <c r="D241" s="172"/>
      <c r="E241" s="172"/>
      <c r="F241" s="61"/>
      <c r="G241" s="61"/>
      <c r="H241" s="168"/>
      <c r="I241" s="168"/>
      <c r="J241" s="168"/>
      <c r="K241" s="168"/>
      <c r="L241" s="168"/>
      <c r="M241" s="175"/>
      <c r="N241" s="170" t="str">
        <f t="shared" si="2"/>
        <v/>
      </c>
    </row>
    <row r="242" spans="1:14" ht="27" customHeight="1">
      <c r="A242" s="164">
        <v>226</v>
      </c>
      <c r="B242" s="190"/>
      <c r="C242" s="186"/>
      <c r="D242" s="172"/>
      <c r="E242" s="173"/>
      <c r="F242" s="61"/>
      <c r="G242" s="61"/>
      <c r="H242" s="168"/>
      <c r="I242" s="168"/>
      <c r="J242" s="168"/>
      <c r="K242" s="168"/>
      <c r="L242" s="168"/>
      <c r="M242" s="175"/>
      <c r="N242" s="170" t="str">
        <f t="shared" si="2"/>
        <v/>
      </c>
    </row>
    <row r="243" spans="1:14" ht="27" customHeight="1">
      <c r="A243" s="164">
        <v>227</v>
      </c>
      <c r="B243" s="190"/>
      <c r="C243" s="186"/>
      <c r="D243" s="172"/>
      <c r="E243" s="172"/>
      <c r="F243" s="61"/>
      <c r="G243" s="61"/>
      <c r="H243" s="168"/>
      <c r="I243" s="168"/>
      <c r="J243" s="168"/>
      <c r="K243" s="168"/>
      <c r="L243" s="168"/>
      <c r="M243" s="175"/>
      <c r="N243" s="170" t="str">
        <f t="shared" si="2"/>
        <v/>
      </c>
    </row>
    <row r="244" spans="1:14" ht="27" customHeight="1">
      <c r="A244" s="164">
        <v>228</v>
      </c>
      <c r="B244" s="190"/>
      <c r="C244" s="168"/>
      <c r="D244" s="172"/>
      <c r="E244" s="172"/>
      <c r="F244" s="61"/>
      <c r="G244" s="61"/>
      <c r="H244" s="186"/>
      <c r="I244" s="171"/>
      <c r="J244" s="168"/>
      <c r="K244" s="168"/>
      <c r="L244" s="168"/>
      <c r="M244" s="175"/>
      <c r="N244" s="170" t="str">
        <f t="shared" si="2"/>
        <v/>
      </c>
    </row>
    <row r="245" spans="1:14" ht="27" customHeight="1">
      <c r="A245" s="164">
        <v>229</v>
      </c>
      <c r="B245" s="190"/>
      <c r="C245" s="186"/>
      <c r="D245" s="172"/>
      <c r="E245" s="172"/>
      <c r="F245" s="61"/>
      <c r="G245" s="85"/>
      <c r="H245" s="168"/>
      <c r="I245" s="168"/>
      <c r="J245" s="168"/>
      <c r="K245" s="168"/>
      <c r="L245" s="168"/>
      <c r="M245" s="175"/>
      <c r="N245" s="170" t="str">
        <f t="shared" si="2"/>
        <v/>
      </c>
    </row>
    <row r="246" spans="1:14" ht="27" customHeight="1">
      <c r="A246" s="164">
        <v>230</v>
      </c>
      <c r="B246" s="190"/>
      <c r="C246" s="186"/>
      <c r="D246" s="172"/>
      <c r="E246" s="172"/>
      <c r="F246" s="61"/>
      <c r="G246" s="61"/>
      <c r="H246" s="168"/>
      <c r="I246" s="168"/>
      <c r="J246" s="168"/>
      <c r="K246" s="168"/>
      <c r="L246" s="168"/>
      <c r="M246" s="175"/>
      <c r="N246" s="170" t="str">
        <f t="shared" si="2"/>
        <v/>
      </c>
    </row>
    <row r="247" spans="1:14" ht="27" customHeight="1">
      <c r="A247" s="164">
        <v>231</v>
      </c>
      <c r="B247" s="190"/>
      <c r="C247" s="186"/>
      <c r="D247" s="172"/>
      <c r="E247" s="172"/>
      <c r="F247" s="61"/>
      <c r="G247" s="61"/>
      <c r="H247" s="168"/>
      <c r="I247" s="168"/>
      <c r="J247" s="168"/>
      <c r="K247" s="168"/>
      <c r="L247" s="168"/>
      <c r="M247" s="175"/>
      <c r="N247" s="170" t="str">
        <f t="shared" si="2"/>
        <v/>
      </c>
    </row>
    <row r="248" spans="1:14" ht="27" customHeight="1">
      <c r="A248" s="164">
        <v>232</v>
      </c>
      <c r="B248" s="190"/>
      <c r="C248" s="186"/>
      <c r="D248" s="172"/>
      <c r="E248" s="172"/>
      <c r="F248" s="61"/>
      <c r="G248" s="61"/>
      <c r="H248" s="168"/>
      <c r="I248" s="168"/>
      <c r="J248" s="168"/>
      <c r="K248" s="168"/>
      <c r="L248" s="168"/>
      <c r="M248" s="175"/>
      <c r="N248" s="170" t="str">
        <f t="shared" si="2"/>
        <v/>
      </c>
    </row>
    <row r="249" spans="1:14" ht="27" customHeight="1">
      <c r="A249" s="164">
        <v>233</v>
      </c>
      <c r="B249" s="191"/>
      <c r="C249" s="186"/>
      <c r="D249" s="172"/>
      <c r="E249" s="172"/>
      <c r="F249" s="61"/>
      <c r="G249" s="61"/>
      <c r="H249" s="168"/>
      <c r="I249" s="168"/>
      <c r="J249" s="168"/>
      <c r="K249" s="168"/>
      <c r="L249" s="168"/>
      <c r="M249" s="177"/>
      <c r="N249" s="170" t="str">
        <f t="shared" si="2"/>
        <v/>
      </c>
    </row>
    <row r="250" spans="1:14" ht="27" customHeight="1">
      <c r="A250" s="164">
        <v>234</v>
      </c>
      <c r="B250" s="190"/>
      <c r="C250" s="186"/>
      <c r="D250" s="172"/>
      <c r="E250" s="172"/>
      <c r="F250" s="61"/>
      <c r="G250" s="61"/>
      <c r="H250" s="168"/>
      <c r="I250" s="168"/>
      <c r="J250" s="168"/>
      <c r="K250" s="168"/>
      <c r="L250" s="168"/>
      <c r="M250" s="175"/>
      <c r="N250" s="170" t="str">
        <f t="shared" si="2"/>
        <v/>
      </c>
    </row>
    <row r="251" spans="1:14" ht="27" customHeight="1">
      <c r="A251" s="164">
        <v>235</v>
      </c>
      <c r="B251" s="190"/>
      <c r="C251" s="186"/>
      <c r="D251" s="172"/>
      <c r="E251" s="172"/>
      <c r="F251" s="61"/>
      <c r="G251" s="61"/>
      <c r="H251" s="168"/>
      <c r="I251" s="168"/>
      <c r="J251" s="168"/>
      <c r="K251" s="168"/>
      <c r="L251" s="168"/>
      <c r="M251" s="175"/>
      <c r="N251" s="170" t="str">
        <f t="shared" si="2"/>
        <v/>
      </c>
    </row>
    <row r="252" spans="1:14" ht="27" customHeight="1">
      <c r="A252" s="164">
        <v>236</v>
      </c>
      <c r="B252" s="190"/>
      <c r="C252" s="186"/>
      <c r="D252" s="172"/>
      <c r="E252" s="172"/>
      <c r="F252" s="61"/>
      <c r="G252" s="61"/>
      <c r="H252" s="168"/>
      <c r="I252" s="168"/>
      <c r="J252" s="168"/>
      <c r="K252" s="168"/>
      <c r="L252" s="168"/>
      <c r="M252" s="175"/>
      <c r="N252" s="170" t="str">
        <f t="shared" si="2"/>
        <v/>
      </c>
    </row>
    <row r="253" spans="1:14" ht="27" customHeight="1">
      <c r="A253" s="164">
        <v>237</v>
      </c>
      <c r="B253" s="190"/>
      <c r="C253" s="186"/>
      <c r="D253" s="172"/>
      <c r="E253" s="172"/>
      <c r="F253" s="61"/>
      <c r="G253" s="61"/>
      <c r="H253" s="168"/>
      <c r="I253" s="168"/>
      <c r="J253" s="168"/>
      <c r="K253" s="168"/>
      <c r="L253" s="168"/>
      <c r="M253" s="175"/>
      <c r="N253" s="170" t="str">
        <f t="shared" si="2"/>
        <v/>
      </c>
    </row>
    <row r="254" spans="1:14" ht="27" customHeight="1">
      <c r="A254" s="164">
        <v>238</v>
      </c>
      <c r="B254" s="190"/>
      <c r="C254" s="186"/>
      <c r="D254" s="172"/>
      <c r="E254" s="172"/>
      <c r="F254" s="61"/>
      <c r="G254" s="61"/>
      <c r="H254" s="168"/>
      <c r="I254" s="168"/>
      <c r="J254" s="168"/>
      <c r="K254" s="168"/>
      <c r="L254" s="168"/>
      <c r="M254" s="175"/>
      <c r="N254" s="170" t="str">
        <f t="shared" si="2"/>
        <v/>
      </c>
    </row>
    <row r="255" spans="1:14" ht="27" customHeight="1">
      <c r="A255" s="164">
        <v>239</v>
      </c>
      <c r="B255" s="190"/>
      <c r="C255" s="186"/>
      <c r="D255" s="172"/>
      <c r="E255" s="172"/>
      <c r="F255" s="61"/>
      <c r="G255" s="61"/>
      <c r="H255" s="168"/>
      <c r="I255" s="168"/>
      <c r="J255" s="168"/>
      <c r="K255" s="168"/>
      <c r="L255" s="168"/>
      <c r="M255" s="175"/>
      <c r="N255" s="170" t="str">
        <f t="shared" si="2"/>
        <v/>
      </c>
    </row>
    <row r="256" spans="1:14" ht="27" customHeight="1">
      <c r="A256" s="164">
        <v>240</v>
      </c>
      <c r="B256" s="190"/>
      <c r="C256" s="186"/>
      <c r="D256" s="172"/>
      <c r="E256" s="172"/>
      <c r="F256" s="61"/>
      <c r="G256" s="61"/>
      <c r="H256" s="168"/>
      <c r="I256" s="168"/>
      <c r="J256" s="168"/>
      <c r="K256" s="168"/>
      <c r="L256" s="168"/>
      <c r="M256" s="175"/>
      <c r="N256" s="170" t="str">
        <f t="shared" si="2"/>
        <v/>
      </c>
    </row>
    <row r="257" spans="1:18" ht="27" customHeight="1">
      <c r="A257" s="1101" t="s">
        <v>38</v>
      </c>
      <c r="B257" s="1102"/>
      <c r="C257" s="1102"/>
      <c r="D257" s="183"/>
      <c r="E257" s="183">
        <f>SUM(E237:E256)</f>
        <v>0</v>
      </c>
      <c r="F257" s="66"/>
      <c r="G257" s="66"/>
      <c r="H257" s="164"/>
      <c r="I257" s="164"/>
      <c r="J257" s="164"/>
      <c r="K257" s="164"/>
      <c r="L257" s="164"/>
      <c r="M257" s="164"/>
      <c r="N257" s="170" t="str">
        <f t="shared" si="2"/>
        <v/>
      </c>
    </row>
    <row r="258" spans="1:18" ht="27" customHeight="1">
      <c r="A258" s="164">
        <v>241</v>
      </c>
      <c r="B258" s="190"/>
      <c r="C258" s="186"/>
      <c r="D258" s="172"/>
      <c r="E258" s="172"/>
      <c r="F258" s="61"/>
      <c r="G258" s="61"/>
      <c r="H258" s="168"/>
      <c r="I258" s="168"/>
      <c r="J258" s="168"/>
      <c r="K258" s="168"/>
      <c r="L258" s="168"/>
      <c r="M258" s="175"/>
      <c r="N258" s="170" t="str">
        <f t="shared" si="2"/>
        <v/>
      </c>
    </row>
    <row r="259" spans="1:18" ht="27" customHeight="1">
      <c r="A259" s="164">
        <v>242</v>
      </c>
      <c r="B259" s="190"/>
      <c r="C259" s="186"/>
      <c r="D259" s="172"/>
      <c r="E259" s="172"/>
      <c r="F259" s="57"/>
      <c r="G259" s="57"/>
      <c r="H259" s="168"/>
      <c r="I259" s="168"/>
      <c r="J259" s="168"/>
      <c r="K259" s="168"/>
      <c r="L259" s="168"/>
      <c r="M259" s="175"/>
      <c r="N259" s="170" t="str">
        <f t="shared" si="2"/>
        <v/>
      </c>
    </row>
    <row r="260" spans="1:18" ht="27" customHeight="1">
      <c r="A260" s="164">
        <v>243</v>
      </c>
      <c r="B260" s="190"/>
      <c r="C260" s="186"/>
      <c r="D260" s="172"/>
      <c r="E260" s="172"/>
      <c r="F260" s="61"/>
      <c r="G260" s="61"/>
      <c r="H260" s="168"/>
      <c r="I260" s="168"/>
      <c r="J260" s="168"/>
      <c r="K260" s="168"/>
      <c r="L260" s="168"/>
      <c r="M260" s="175"/>
      <c r="N260" s="170" t="str">
        <f t="shared" si="2"/>
        <v/>
      </c>
    </row>
    <row r="261" spans="1:18" ht="27" customHeight="1">
      <c r="A261" s="164">
        <v>244</v>
      </c>
      <c r="B261" s="190"/>
      <c r="C261" s="186"/>
      <c r="D261" s="172"/>
      <c r="E261" s="172"/>
      <c r="F261" s="61"/>
      <c r="G261" s="61"/>
      <c r="H261" s="168"/>
      <c r="I261" s="168"/>
      <c r="J261" s="168"/>
      <c r="K261" s="168"/>
      <c r="L261" s="168"/>
      <c r="M261" s="175"/>
      <c r="N261" s="170" t="str">
        <f t="shared" si="2"/>
        <v/>
      </c>
    </row>
    <row r="262" spans="1:18" ht="27" customHeight="1">
      <c r="A262" s="164">
        <v>245</v>
      </c>
      <c r="B262" s="190"/>
      <c r="C262" s="168"/>
      <c r="D262" s="173"/>
      <c r="E262" s="173"/>
      <c r="F262" s="61"/>
      <c r="G262" s="61"/>
      <c r="H262" s="186"/>
      <c r="I262" s="171"/>
      <c r="J262" s="168"/>
      <c r="K262" s="168"/>
      <c r="L262" s="168"/>
      <c r="M262" s="175"/>
      <c r="N262" s="170" t="str">
        <f t="shared" si="2"/>
        <v/>
      </c>
    </row>
    <row r="263" spans="1:18" ht="27" customHeight="1">
      <c r="A263" s="192">
        <v>246</v>
      </c>
      <c r="B263" s="193"/>
      <c r="C263" s="194"/>
      <c r="D263" s="195"/>
      <c r="E263" s="195"/>
      <c r="F263" s="196"/>
      <c r="G263" s="196"/>
      <c r="H263" s="194"/>
      <c r="I263" s="194"/>
      <c r="J263" s="194"/>
      <c r="K263" s="194"/>
      <c r="L263" s="194"/>
      <c r="M263" s="197"/>
      <c r="N263" s="170" t="str">
        <f t="shared" si="2"/>
        <v/>
      </c>
    </row>
    <row r="264" spans="1:18" s="206" customFormat="1" ht="27.75" customHeight="1">
      <c r="A264" s="198">
        <v>247</v>
      </c>
      <c r="B264" s="198"/>
      <c r="C264" s="198"/>
      <c r="D264" s="199"/>
      <c r="E264" s="200"/>
      <c r="F264" s="70"/>
      <c r="G264" s="70"/>
      <c r="H264" s="201"/>
      <c r="I264" s="201"/>
      <c r="J264" s="202"/>
      <c r="K264" s="202"/>
      <c r="L264" s="203"/>
      <c r="M264" s="203"/>
      <c r="N264" s="204" t="str">
        <f t="shared" si="2"/>
        <v/>
      </c>
      <c r="O264" s="205"/>
      <c r="P264" s="205"/>
      <c r="Q264" s="205"/>
      <c r="R264" s="205"/>
    </row>
    <row r="265" spans="1:18" s="206" customFormat="1" ht="27.75" customHeight="1">
      <c r="A265" s="198">
        <v>248</v>
      </c>
      <c r="B265" s="198"/>
      <c r="C265" s="198"/>
      <c r="D265" s="199"/>
      <c r="E265" s="200"/>
      <c r="F265" s="70"/>
      <c r="G265" s="70"/>
      <c r="H265" s="201"/>
      <c r="I265" s="201"/>
      <c r="J265" s="202"/>
      <c r="K265" s="202"/>
      <c r="L265" s="203"/>
      <c r="M265" s="203"/>
      <c r="N265" s="204" t="str">
        <f t="shared" si="2"/>
        <v/>
      </c>
      <c r="O265" s="205"/>
      <c r="P265" s="205"/>
      <c r="Q265" s="205"/>
      <c r="R265" s="205"/>
    </row>
    <row r="266" spans="1:18" s="206" customFormat="1" ht="27.75" customHeight="1">
      <c r="A266" s="198">
        <v>249</v>
      </c>
      <c r="B266" s="198"/>
      <c r="C266" s="198"/>
      <c r="D266" s="199"/>
      <c r="E266" s="200"/>
      <c r="F266" s="70"/>
      <c r="G266" s="70"/>
      <c r="H266" s="201"/>
      <c r="I266" s="201"/>
      <c r="J266" s="202"/>
      <c r="K266" s="202"/>
      <c r="L266" s="203"/>
      <c r="M266" s="203"/>
      <c r="N266" s="204" t="str">
        <f t="shared" si="2"/>
        <v/>
      </c>
      <c r="O266" s="205"/>
      <c r="P266" s="205"/>
      <c r="Q266" s="205"/>
      <c r="R266" s="205"/>
    </row>
    <row r="267" spans="1:18" s="206" customFormat="1" ht="27.75" customHeight="1">
      <c r="A267" s="198">
        <v>250</v>
      </c>
      <c r="B267" s="198"/>
      <c r="C267" s="198"/>
      <c r="D267" s="199"/>
      <c r="E267" s="200"/>
      <c r="F267" s="70"/>
      <c r="G267" s="70"/>
      <c r="H267" s="201"/>
      <c r="I267" s="201"/>
      <c r="J267" s="202"/>
      <c r="K267" s="202"/>
      <c r="L267" s="203"/>
      <c r="M267" s="203"/>
      <c r="N267" s="204" t="str">
        <f t="shared" si="2"/>
        <v/>
      </c>
      <c r="O267" s="205"/>
      <c r="P267" s="205"/>
      <c r="Q267" s="205"/>
      <c r="R267" s="205"/>
    </row>
    <row r="268" spans="1:18" s="206" customFormat="1" ht="27.75" customHeight="1">
      <c r="A268" s="198">
        <v>251</v>
      </c>
      <c r="B268" s="198"/>
      <c r="C268" s="198"/>
      <c r="D268" s="199"/>
      <c r="E268" s="200"/>
      <c r="F268" s="70"/>
      <c r="G268" s="70"/>
      <c r="H268" s="201"/>
      <c r="I268" s="201"/>
      <c r="J268" s="202"/>
      <c r="K268" s="203"/>
      <c r="L268" s="203"/>
      <c r="M268" s="203"/>
      <c r="N268" s="204" t="str">
        <f t="shared" si="2"/>
        <v/>
      </c>
      <c r="O268" s="205"/>
      <c r="P268" s="205"/>
      <c r="Q268" s="205"/>
      <c r="R268" s="205"/>
    </row>
    <row r="269" spans="1:18" s="206" customFormat="1" ht="27.75" customHeight="1">
      <c r="A269" s="198">
        <v>252</v>
      </c>
      <c r="B269" s="198"/>
      <c r="C269" s="198"/>
      <c r="D269" s="199"/>
      <c r="E269" s="200"/>
      <c r="F269" s="70"/>
      <c r="G269" s="70"/>
      <c r="H269" s="201"/>
      <c r="I269" s="201"/>
      <c r="J269" s="202"/>
      <c r="K269" s="202"/>
      <c r="L269" s="203"/>
      <c r="M269" s="203"/>
      <c r="N269" s="204" t="str">
        <f t="shared" si="2"/>
        <v/>
      </c>
      <c r="O269" s="205"/>
      <c r="P269" s="205"/>
      <c r="Q269" s="205"/>
      <c r="R269" s="205"/>
    </row>
    <row r="270" spans="1:18" s="206" customFormat="1" ht="27.75" customHeight="1">
      <c r="A270" s="198">
        <v>253</v>
      </c>
      <c r="B270" s="198"/>
      <c r="C270" s="198"/>
      <c r="D270" s="199"/>
      <c r="E270" s="200"/>
      <c r="F270" s="207"/>
      <c r="G270" s="207"/>
      <c r="H270" s="201"/>
      <c r="I270" s="201"/>
      <c r="J270" s="202"/>
      <c r="K270" s="202"/>
      <c r="L270" s="203"/>
      <c r="M270" s="203"/>
      <c r="N270" s="204" t="str">
        <f t="shared" si="2"/>
        <v/>
      </c>
      <c r="O270" s="205"/>
      <c r="P270" s="205"/>
      <c r="Q270" s="205"/>
      <c r="R270" s="205"/>
    </row>
    <row r="271" spans="1:18" s="206" customFormat="1" ht="27.75" customHeight="1">
      <c r="A271" s="198">
        <v>254</v>
      </c>
      <c r="B271" s="198"/>
      <c r="C271" s="198"/>
      <c r="D271" s="199"/>
      <c r="E271" s="200"/>
      <c r="F271" s="70"/>
      <c r="G271" s="70"/>
      <c r="H271" s="201"/>
      <c r="I271" s="201"/>
      <c r="J271" s="202"/>
      <c r="K271" s="202"/>
      <c r="L271" s="203"/>
      <c r="M271" s="203"/>
      <c r="N271" s="204" t="str">
        <f t="shared" si="2"/>
        <v/>
      </c>
      <c r="O271" s="205"/>
      <c r="P271" s="205"/>
      <c r="Q271" s="205"/>
      <c r="R271" s="205"/>
    </row>
    <row r="272" spans="1:18" s="206" customFormat="1" ht="27.75" customHeight="1">
      <c r="A272" s="198">
        <v>255</v>
      </c>
      <c r="B272" s="198"/>
      <c r="C272" s="198"/>
      <c r="D272" s="199"/>
      <c r="E272" s="200"/>
      <c r="F272" s="70"/>
      <c r="G272" s="70"/>
      <c r="H272" s="201"/>
      <c r="I272" s="201"/>
      <c r="J272" s="202"/>
      <c r="K272" s="202"/>
      <c r="L272" s="203"/>
      <c r="M272" s="203"/>
      <c r="N272" s="204" t="str">
        <f t="shared" si="2"/>
        <v/>
      </c>
      <c r="O272" s="205"/>
      <c r="P272" s="205"/>
      <c r="Q272" s="205"/>
      <c r="R272" s="205"/>
    </row>
    <row r="273" spans="1:18" s="206" customFormat="1" ht="27.75" customHeight="1">
      <c r="A273" s="198">
        <v>256</v>
      </c>
      <c r="B273" s="198"/>
      <c r="C273" s="198"/>
      <c r="D273" s="199"/>
      <c r="E273" s="200"/>
      <c r="F273" s="70"/>
      <c r="G273" s="70"/>
      <c r="H273" s="201"/>
      <c r="I273" s="201"/>
      <c r="J273" s="202"/>
      <c r="K273" s="202"/>
      <c r="L273" s="203"/>
      <c r="M273" s="203"/>
      <c r="N273" s="204" t="str">
        <f t="shared" si="2"/>
        <v/>
      </c>
      <c r="O273" s="205"/>
      <c r="P273" s="205"/>
      <c r="Q273" s="205"/>
      <c r="R273" s="205"/>
    </row>
    <row r="274" spans="1:18" s="206" customFormat="1" ht="27.75" customHeight="1">
      <c r="A274" s="198">
        <v>257</v>
      </c>
      <c r="B274" s="198"/>
      <c r="C274" s="198"/>
      <c r="D274" s="199"/>
      <c r="E274" s="200"/>
      <c r="F274" s="70"/>
      <c r="G274" s="70"/>
      <c r="H274" s="201"/>
      <c r="I274" s="201"/>
      <c r="J274" s="202"/>
      <c r="K274" s="202"/>
      <c r="L274" s="203"/>
      <c r="M274" s="203"/>
      <c r="N274" s="204" t="str">
        <f t="shared" si="2"/>
        <v/>
      </c>
      <c r="O274" s="205"/>
      <c r="P274" s="205"/>
      <c r="Q274" s="205"/>
      <c r="R274" s="205"/>
    </row>
    <row r="275" spans="1:18" s="206" customFormat="1" ht="27.75" customHeight="1">
      <c r="A275" s="198">
        <v>258</v>
      </c>
      <c r="B275" s="198"/>
      <c r="C275" s="198"/>
      <c r="D275" s="199"/>
      <c r="E275" s="200"/>
      <c r="F275" s="70"/>
      <c r="G275" s="70"/>
      <c r="H275" s="201"/>
      <c r="I275" s="201"/>
      <c r="J275" s="202"/>
      <c r="K275" s="202"/>
      <c r="L275" s="203"/>
      <c r="M275" s="203"/>
      <c r="N275" s="204" t="str">
        <f t="shared" si="2"/>
        <v/>
      </c>
      <c r="O275" s="205"/>
      <c r="P275" s="205"/>
      <c r="Q275" s="205"/>
      <c r="R275" s="205"/>
    </row>
    <row r="276" spans="1:18" s="206" customFormat="1" ht="27.75" customHeight="1">
      <c r="A276" s="198">
        <v>259</v>
      </c>
      <c r="B276" s="198"/>
      <c r="C276" s="198"/>
      <c r="D276" s="199"/>
      <c r="E276" s="200"/>
      <c r="F276" s="70"/>
      <c r="G276" s="70"/>
      <c r="H276" s="201"/>
      <c r="I276" s="201"/>
      <c r="J276" s="202"/>
      <c r="K276" s="202"/>
      <c r="L276" s="203"/>
      <c r="M276" s="203"/>
      <c r="N276" s="204" t="str">
        <f t="shared" si="2"/>
        <v/>
      </c>
      <c r="O276" s="205"/>
      <c r="P276" s="205"/>
      <c r="Q276" s="205"/>
      <c r="R276" s="205"/>
    </row>
    <row r="277" spans="1:18" s="206" customFormat="1" ht="27.75" customHeight="1">
      <c r="A277" s="198">
        <v>260</v>
      </c>
      <c r="B277" s="198"/>
      <c r="C277" s="198"/>
      <c r="D277" s="199"/>
      <c r="E277" s="200"/>
      <c r="F277" s="207"/>
      <c r="G277" s="207"/>
      <c r="H277" s="201"/>
      <c r="I277" s="201"/>
      <c r="J277" s="202"/>
      <c r="K277" s="202"/>
      <c r="L277" s="203"/>
      <c r="M277" s="203"/>
      <c r="N277" s="204" t="str">
        <f t="shared" si="2"/>
        <v/>
      </c>
      <c r="O277" s="205"/>
      <c r="P277" s="205"/>
      <c r="Q277" s="205"/>
      <c r="R277" s="205"/>
    </row>
    <row r="278" spans="1:18" ht="27" customHeight="1">
      <c r="A278" s="1101" t="s">
        <v>38</v>
      </c>
      <c r="B278" s="1102"/>
      <c r="C278" s="1102"/>
      <c r="D278" s="183"/>
      <c r="E278" s="183">
        <f>SUM(E258:E277)</f>
        <v>0</v>
      </c>
      <c r="F278" s="66"/>
      <c r="G278" s="66"/>
      <c r="H278" s="164"/>
      <c r="I278" s="164"/>
      <c r="J278" s="164"/>
      <c r="K278" s="164"/>
      <c r="L278" s="164"/>
      <c r="M278" s="164"/>
      <c r="N278" s="170" t="str">
        <f t="shared" si="2"/>
        <v/>
      </c>
    </row>
    <row r="279" spans="1:18" ht="27" customHeight="1">
      <c r="A279" s="208"/>
      <c r="B279" s="209"/>
      <c r="C279" s="210"/>
      <c r="D279" s="211"/>
      <c r="E279" s="211">
        <f>SUM(E278,E257,E236,E215,E194,E173,E152,E131,E110,E89,E68,E47,E26)</f>
        <v>0</v>
      </c>
      <c r="F279" s="212"/>
      <c r="G279" s="212"/>
      <c r="H279" s="213"/>
      <c r="I279" s="213"/>
      <c r="J279" s="213"/>
      <c r="K279" s="213"/>
      <c r="L279" s="213"/>
      <c r="M279" s="214"/>
      <c r="N279" s="170" t="str">
        <f t="shared" si="2"/>
        <v/>
      </c>
    </row>
    <row r="280" spans="1:18" ht="27" customHeight="1">
      <c r="A280" s="215"/>
      <c r="B280" s="216"/>
      <c r="C280" s="217"/>
      <c r="D280" s="218"/>
      <c r="E280" s="218"/>
      <c r="F280" s="77"/>
      <c r="G280" s="219"/>
      <c r="H280" s="216"/>
      <c r="I280" s="220"/>
      <c r="J280" s="170"/>
      <c r="K280" s="170"/>
      <c r="L280" s="170"/>
      <c r="M280" s="221"/>
      <c r="N280" s="170" t="str">
        <f t="shared" si="2"/>
        <v/>
      </c>
    </row>
    <row r="281" spans="1:18" ht="27" customHeight="1">
      <c r="A281" s="215"/>
      <c r="B281" s="216"/>
      <c r="C281" s="217"/>
      <c r="D281" s="222"/>
      <c r="E281" s="222"/>
      <c r="F281" s="77"/>
      <c r="G281" s="77"/>
      <c r="H281" s="170"/>
      <c r="I281" s="170"/>
      <c r="J281" s="170"/>
      <c r="K281" s="170"/>
      <c r="L281" s="170"/>
      <c r="M281" s="221"/>
      <c r="N281" s="170" t="str">
        <f t="shared" si="2"/>
        <v/>
      </c>
    </row>
    <row r="282" spans="1:18" ht="27" customHeight="1">
      <c r="A282" s="215"/>
      <c r="B282" s="216"/>
      <c r="C282" s="170"/>
      <c r="D282" s="222"/>
      <c r="E282" s="222"/>
      <c r="F282" s="77"/>
      <c r="G282" s="77"/>
      <c r="H282" s="170"/>
      <c r="I282" s="170"/>
      <c r="J282" s="170"/>
      <c r="K282" s="170"/>
      <c r="L282" s="170"/>
      <c r="M282" s="221"/>
      <c r="N282" s="170" t="str">
        <f t="shared" si="2"/>
        <v/>
      </c>
    </row>
    <row r="283" spans="1:18" ht="27" customHeight="1">
      <c r="A283" s="215"/>
      <c r="B283" s="216"/>
      <c r="C283" s="217"/>
      <c r="D283" s="222"/>
      <c r="E283" s="222"/>
      <c r="F283" s="77"/>
      <c r="G283" s="77"/>
      <c r="H283" s="170"/>
      <c r="I283" s="170"/>
      <c r="J283" s="170"/>
      <c r="K283" s="170"/>
      <c r="L283" s="170"/>
      <c r="M283" s="223"/>
      <c r="N283" s="170" t="str">
        <f t="shared" si="2"/>
        <v/>
      </c>
    </row>
    <row r="284" spans="1:18" ht="27" customHeight="1">
      <c r="A284" s="215"/>
      <c r="B284" s="216"/>
      <c r="C284" s="217"/>
      <c r="D284" s="222"/>
      <c r="E284" s="222"/>
      <c r="F284" s="77"/>
      <c r="G284" s="77"/>
      <c r="H284" s="170"/>
      <c r="I284" s="170"/>
      <c r="J284" s="170"/>
      <c r="K284" s="170"/>
      <c r="L284" s="170"/>
      <c r="M284" s="221"/>
      <c r="N284" s="170" t="str">
        <f t="shared" si="2"/>
        <v/>
      </c>
    </row>
    <row r="285" spans="1:18" ht="27" customHeight="1">
      <c r="A285" s="215"/>
      <c r="B285" s="216"/>
      <c r="C285" s="217"/>
      <c r="D285" s="222"/>
      <c r="E285" s="222"/>
      <c r="F285" s="77"/>
      <c r="G285" s="77"/>
      <c r="H285" s="170"/>
      <c r="I285" s="170"/>
      <c r="J285" s="170"/>
      <c r="K285" s="170"/>
      <c r="L285" s="170"/>
      <c r="M285" s="221"/>
      <c r="N285" s="170" t="str">
        <f t="shared" si="2"/>
        <v/>
      </c>
    </row>
    <row r="286" spans="1:18" ht="27" customHeight="1">
      <c r="A286" s="215"/>
      <c r="B286" s="216"/>
      <c r="C286" s="217"/>
      <c r="D286" s="222"/>
      <c r="E286" s="222"/>
      <c r="F286" s="77"/>
      <c r="G286" s="77"/>
      <c r="H286" s="170"/>
      <c r="I286" s="170"/>
      <c r="J286" s="170"/>
      <c r="K286" s="170"/>
      <c r="L286" s="170"/>
      <c r="M286" s="221"/>
      <c r="N286" s="170" t="str">
        <f t="shared" si="2"/>
        <v/>
      </c>
    </row>
    <row r="287" spans="1:18" ht="27" customHeight="1">
      <c r="A287" s="215"/>
      <c r="B287" s="216"/>
      <c r="C287" s="217"/>
      <c r="D287" s="222"/>
      <c r="E287" s="222"/>
      <c r="F287" s="77"/>
      <c r="G287" s="77"/>
      <c r="H287" s="170"/>
      <c r="I287" s="170"/>
      <c r="J287" s="170"/>
      <c r="K287" s="170"/>
      <c r="L287" s="170"/>
      <c r="M287" s="221"/>
      <c r="N287" s="170" t="str">
        <f t="shared" si="2"/>
        <v/>
      </c>
    </row>
    <row r="288" spans="1:18" ht="27" customHeight="1">
      <c r="A288" s="215"/>
      <c r="B288" s="216"/>
      <c r="C288" s="217"/>
      <c r="D288" s="222"/>
      <c r="E288" s="222"/>
      <c r="F288" s="77"/>
      <c r="G288" s="77"/>
      <c r="H288" s="170"/>
      <c r="I288" s="170"/>
      <c r="J288" s="170"/>
      <c r="K288" s="170"/>
      <c r="L288" s="170"/>
      <c r="M288" s="221"/>
      <c r="N288" s="170" t="str">
        <f t="shared" si="2"/>
        <v/>
      </c>
    </row>
    <row r="289" spans="1:14" ht="27" customHeight="1">
      <c r="A289" s="215"/>
      <c r="B289" s="216"/>
      <c r="C289" s="217"/>
      <c r="D289" s="222"/>
      <c r="E289" s="222"/>
      <c r="F289" s="82"/>
      <c r="G289" s="82"/>
      <c r="H289" s="170"/>
      <c r="I289" s="170"/>
      <c r="J289" s="170"/>
      <c r="K289" s="170"/>
      <c r="L289" s="170"/>
      <c r="M289" s="223"/>
      <c r="N289" s="170" t="str">
        <f t="shared" ref="N289:N352" si="3">CONCATENATE(C289,H289)</f>
        <v/>
      </c>
    </row>
    <row r="290" spans="1:14" ht="27" customHeight="1">
      <c r="A290" s="215"/>
      <c r="B290" s="216"/>
      <c r="C290" s="217"/>
      <c r="D290" s="222"/>
      <c r="E290" s="222"/>
      <c r="F290" s="77"/>
      <c r="G290" s="77"/>
      <c r="H290" s="170"/>
      <c r="I290" s="170"/>
      <c r="J290" s="170"/>
      <c r="K290" s="170"/>
      <c r="L290" s="170"/>
      <c r="M290" s="223"/>
      <c r="N290" s="170" t="str">
        <f t="shared" si="3"/>
        <v/>
      </c>
    </row>
    <row r="291" spans="1:14" ht="27" customHeight="1">
      <c r="A291" s="215"/>
      <c r="B291" s="216"/>
      <c r="C291" s="170"/>
      <c r="D291" s="222"/>
      <c r="E291" s="222"/>
      <c r="F291" s="77"/>
      <c r="G291" s="77"/>
      <c r="H291" s="170"/>
      <c r="I291" s="170"/>
      <c r="J291" s="170"/>
      <c r="K291" s="170"/>
      <c r="L291" s="170"/>
      <c r="M291" s="221"/>
      <c r="N291" s="170" t="str">
        <f t="shared" si="3"/>
        <v/>
      </c>
    </row>
    <row r="292" spans="1:14" ht="27" customHeight="1">
      <c r="A292" s="215"/>
      <c r="B292" s="216"/>
      <c r="C292" s="217"/>
      <c r="D292" s="222"/>
      <c r="E292" s="222"/>
      <c r="F292" s="77"/>
      <c r="G292" s="77"/>
      <c r="H292" s="170"/>
      <c r="I292" s="170"/>
      <c r="J292" s="170"/>
      <c r="K292" s="170"/>
      <c r="L292" s="170"/>
      <c r="M292" s="221"/>
      <c r="N292" s="170" t="str">
        <f t="shared" si="3"/>
        <v/>
      </c>
    </row>
    <row r="293" spans="1:14" ht="27" customHeight="1">
      <c r="A293" s="215"/>
      <c r="B293" s="216"/>
      <c r="C293" s="217"/>
      <c r="D293" s="222"/>
      <c r="E293" s="222"/>
      <c r="F293" s="77"/>
      <c r="G293" s="77"/>
      <c r="H293" s="170"/>
      <c r="I293" s="170"/>
      <c r="J293" s="170"/>
      <c r="K293" s="170"/>
      <c r="L293" s="170"/>
      <c r="M293" s="221"/>
      <c r="N293" s="170" t="str">
        <f t="shared" si="3"/>
        <v/>
      </c>
    </row>
    <row r="294" spans="1:14" ht="27" customHeight="1">
      <c r="A294" s="215"/>
      <c r="B294" s="216"/>
      <c r="C294" s="217"/>
      <c r="D294" s="222"/>
      <c r="E294" s="222"/>
      <c r="F294" s="77"/>
      <c r="G294" s="77"/>
      <c r="H294" s="170"/>
      <c r="I294" s="170"/>
      <c r="J294" s="170"/>
      <c r="K294" s="170"/>
      <c r="L294" s="170"/>
      <c r="M294" s="221"/>
      <c r="N294" s="170" t="str">
        <f t="shared" si="3"/>
        <v/>
      </c>
    </row>
    <row r="295" spans="1:14" ht="27" customHeight="1">
      <c r="A295" s="215"/>
      <c r="B295" s="216"/>
      <c r="C295" s="217"/>
      <c r="D295" s="222"/>
      <c r="E295" s="222"/>
      <c r="F295" s="77"/>
      <c r="G295" s="77"/>
      <c r="H295" s="170"/>
      <c r="I295" s="224"/>
      <c r="J295" s="170"/>
      <c r="K295" s="170"/>
      <c r="L295" s="170"/>
      <c r="M295" s="221"/>
      <c r="N295" s="170" t="str">
        <f t="shared" si="3"/>
        <v/>
      </c>
    </row>
    <row r="296" spans="1:14" ht="27" customHeight="1">
      <c r="A296" s="215"/>
      <c r="B296" s="216"/>
      <c r="C296" s="217"/>
      <c r="D296" s="222"/>
      <c r="E296" s="222"/>
      <c r="F296" s="77"/>
      <c r="G296" s="77"/>
      <c r="H296" s="170"/>
      <c r="I296" s="170"/>
      <c r="J296" s="170"/>
      <c r="K296" s="170"/>
      <c r="L296" s="170"/>
      <c r="M296" s="221"/>
      <c r="N296" s="170" t="str">
        <f t="shared" si="3"/>
        <v/>
      </c>
    </row>
    <row r="297" spans="1:14" ht="27" customHeight="1">
      <c r="A297" s="215"/>
      <c r="B297" s="216"/>
      <c r="C297" s="170"/>
      <c r="D297" s="218"/>
      <c r="E297" s="218"/>
      <c r="F297" s="77"/>
      <c r="G297" s="77"/>
      <c r="H297" s="216"/>
      <c r="I297" s="220"/>
      <c r="J297" s="170"/>
      <c r="K297" s="170"/>
      <c r="L297" s="170"/>
      <c r="M297" s="221"/>
      <c r="N297" s="170" t="str">
        <f t="shared" si="3"/>
        <v/>
      </c>
    </row>
    <row r="298" spans="1:14" ht="27" customHeight="1">
      <c r="A298" s="215"/>
      <c r="B298" s="216"/>
      <c r="C298" s="217"/>
      <c r="D298" s="222"/>
      <c r="E298" s="222"/>
      <c r="F298" s="77"/>
      <c r="G298" s="77"/>
      <c r="H298" s="170"/>
      <c r="I298" s="170"/>
      <c r="J298" s="170"/>
      <c r="K298" s="170"/>
      <c r="L298" s="170"/>
      <c r="M298" s="221"/>
      <c r="N298" s="170" t="str">
        <f t="shared" si="3"/>
        <v/>
      </c>
    </row>
    <row r="299" spans="1:14" ht="27" customHeight="1">
      <c r="A299" s="215"/>
      <c r="B299" s="225"/>
      <c r="C299" s="225"/>
      <c r="D299" s="226"/>
      <c r="E299" s="226">
        <f>SUM(E279:E298)</f>
        <v>0</v>
      </c>
      <c r="F299" s="227"/>
      <c r="G299" s="227"/>
      <c r="H299" s="228"/>
      <c r="I299" s="228"/>
      <c r="J299" s="228"/>
      <c r="K299" s="228"/>
      <c r="L299" s="228"/>
      <c r="M299" s="228"/>
      <c r="N299" s="170" t="str">
        <f t="shared" si="3"/>
        <v/>
      </c>
    </row>
    <row r="300" spans="1:14" ht="27" customHeight="1">
      <c r="A300" s="215"/>
      <c r="B300" s="216"/>
      <c r="C300" s="217"/>
      <c r="D300" s="222"/>
      <c r="E300" s="222"/>
      <c r="F300" s="77"/>
      <c r="G300" s="77"/>
      <c r="H300" s="170"/>
      <c r="I300" s="170"/>
      <c r="J300" s="170"/>
      <c r="K300" s="170"/>
      <c r="L300" s="170"/>
      <c r="M300" s="221"/>
      <c r="N300" s="170" t="str">
        <f t="shared" si="3"/>
        <v/>
      </c>
    </row>
    <row r="301" spans="1:14" ht="27" customHeight="1">
      <c r="A301" s="215"/>
      <c r="B301" s="216"/>
      <c r="C301" s="170"/>
      <c r="D301" s="222"/>
      <c r="E301" s="222"/>
      <c r="F301" s="77"/>
      <c r="G301" s="77"/>
      <c r="H301" s="170"/>
      <c r="I301" s="170"/>
      <c r="J301" s="170"/>
      <c r="K301" s="170"/>
      <c r="L301" s="170"/>
      <c r="M301" s="221"/>
      <c r="N301" s="170" t="str">
        <f t="shared" si="3"/>
        <v/>
      </c>
    </row>
    <row r="302" spans="1:14" ht="27" customHeight="1">
      <c r="A302" s="215"/>
      <c r="B302" s="216"/>
      <c r="C302" s="170"/>
      <c r="D302" s="222"/>
      <c r="E302" s="222"/>
      <c r="F302" s="77"/>
      <c r="G302" s="77"/>
      <c r="H302" s="170"/>
      <c r="I302" s="170"/>
      <c r="J302" s="170"/>
      <c r="K302" s="170"/>
      <c r="L302" s="170"/>
      <c r="M302" s="221"/>
      <c r="N302" s="170" t="str">
        <f t="shared" si="3"/>
        <v/>
      </c>
    </row>
    <row r="303" spans="1:14" ht="27" customHeight="1">
      <c r="A303" s="215"/>
      <c r="B303" s="216"/>
      <c r="C303" s="170"/>
      <c r="D303" s="222"/>
      <c r="E303" s="222"/>
      <c r="F303" s="77"/>
      <c r="G303" s="77"/>
      <c r="H303" s="170"/>
      <c r="I303" s="170"/>
      <c r="J303" s="170"/>
      <c r="K303" s="170"/>
      <c r="L303" s="170"/>
      <c r="M303" s="221"/>
      <c r="N303" s="170" t="str">
        <f t="shared" si="3"/>
        <v/>
      </c>
    </row>
    <row r="304" spans="1:14" ht="27" customHeight="1">
      <c r="A304" s="215"/>
      <c r="B304" s="216"/>
      <c r="C304" s="170"/>
      <c r="D304" s="218"/>
      <c r="E304" s="218"/>
      <c r="F304" s="77"/>
      <c r="G304" s="77"/>
      <c r="H304" s="216"/>
      <c r="I304" s="220"/>
      <c r="J304" s="170"/>
      <c r="K304" s="170"/>
      <c r="L304" s="170"/>
      <c r="M304" s="223"/>
      <c r="N304" s="170" t="str">
        <f t="shared" si="3"/>
        <v/>
      </c>
    </row>
    <row r="305" spans="1:14" ht="27" customHeight="1">
      <c r="A305" s="215"/>
      <c r="B305" s="216"/>
      <c r="C305" s="170"/>
      <c r="D305" s="218"/>
      <c r="E305" s="218"/>
      <c r="F305" s="77"/>
      <c r="G305" s="77"/>
      <c r="H305" s="216"/>
      <c r="I305" s="170"/>
      <c r="J305" s="170"/>
      <c r="K305" s="170"/>
      <c r="L305" s="170"/>
      <c r="M305" s="221"/>
      <c r="N305" s="170" t="str">
        <f t="shared" si="3"/>
        <v/>
      </c>
    </row>
    <row r="306" spans="1:14" ht="27" customHeight="1">
      <c r="A306" s="215"/>
      <c r="B306" s="216"/>
      <c r="C306" s="170"/>
      <c r="D306" s="218"/>
      <c r="E306" s="218"/>
      <c r="F306" s="77"/>
      <c r="G306" s="77"/>
      <c r="H306" s="216"/>
      <c r="I306" s="220"/>
      <c r="J306" s="170"/>
      <c r="K306" s="170"/>
      <c r="L306" s="170"/>
      <c r="M306" s="221"/>
      <c r="N306" s="170" t="str">
        <f t="shared" si="3"/>
        <v/>
      </c>
    </row>
    <row r="307" spans="1:14" ht="27" customHeight="1">
      <c r="A307" s="215"/>
      <c r="B307" s="216"/>
      <c r="C307" s="170"/>
      <c r="D307" s="222"/>
      <c r="E307" s="222"/>
      <c r="F307" s="77"/>
      <c r="G307" s="77"/>
      <c r="H307" s="170"/>
      <c r="I307" s="170"/>
      <c r="J307" s="170"/>
      <c r="K307" s="170"/>
      <c r="L307" s="170"/>
      <c r="M307" s="221"/>
      <c r="N307" s="170" t="str">
        <f t="shared" si="3"/>
        <v/>
      </c>
    </row>
    <row r="308" spans="1:14" ht="27" customHeight="1">
      <c r="A308" s="215"/>
      <c r="B308" s="216"/>
      <c r="C308" s="170"/>
      <c r="D308" s="222"/>
      <c r="E308" s="222"/>
      <c r="F308" s="77"/>
      <c r="G308" s="77"/>
      <c r="H308" s="170"/>
      <c r="I308" s="170"/>
      <c r="J308" s="170"/>
      <c r="K308" s="170"/>
      <c r="L308" s="170"/>
      <c r="M308" s="221"/>
      <c r="N308" s="170" t="str">
        <f t="shared" si="3"/>
        <v/>
      </c>
    </row>
    <row r="309" spans="1:14" ht="27" customHeight="1">
      <c r="A309" s="215"/>
      <c r="B309" s="216"/>
      <c r="C309" s="170"/>
      <c r="D309" s="218"/>
      <c r="E309" s="218"/>
      <c r="F309" s="77"/>
      <c r="G309" s="77"/>
      <c r="H309" s="216"/>
      <c r="I309" s="220"/>
      <c r="J309" s="170"/>
      <c r="K309" s="170"/>
      <c r="L309" s="170"/>
      <c r="M309" s="221"/>
      <c r="N309" s="170" t="str">
        <f t="shared" si="3"/>
        <v/>
      </c>
    </row>
    <row r="310" spans="1:14" ht="27" customHeight="1">
      <c r="A310" s="215"/>
      <c r="B310" s="216"/>
      <c r="C310" s="170"/>
      <c r="D310" s="218"/>
      <c r="E310" s="218"/>
      <c r="F310" s="77"/>
      <c r="G310" s="77"/>
      <c r="H310" s="216"/>
      <c r="I310" s="220"/>
      <c r="J310" s="170"/>
      <c r="K310" s="170"/>
      <c r="L310" s="170"/>
      <c r="M310" s="223"/>
      <c r="N310" s="170" t="str">
        <f t="shared" si="3"/>
        <v/>
      </c>
    </row>
    <row r="311" spans="1:14" ht="27" customHeight="1">
      <c r="A311" s="215"/>
      <c r="B311" s="216"/>
      <c r="C311" s="217"/>
      <c r="D311" s="222"/>
      <c r="E311" s="222"/>
      <c r="F311" s="77"/>
      <c r="G311" s="77"/>
      <c r="H311" s="170"/>
      <c r="I311" s="170"/>
      <c r="J311" s="170"/>
      <c r="K311" s="170"/>
      <c r="L311" s="170"/>
      <c r="M311" s="220"/>
      <c r="N311" s="170" t="str">
        <f t="shared" si="3"/>
        <v/>
      </c>
    </row>
    <row r="312" spans="1:14" ht="27" customHeight="1">
      <c r="A312" s="215"/>
      <c r="B312" s="216"/>
      <c r="C312" s="170"/>
      <c r="D312" s="222"/>
      <c r="E312" s="222"/>
      <c r="F312" s="77"/>
      <c r="G312" s="77"/>
      <c r="H312" s="170"/>
      <c r="I312" s="170"/>
      <c r="J312" s="170"/>
      <c r="K312" s="170"/>
      <c r="L312" s="170"/>
      <c r="M312" s="221"/>
      <c r="N312" s="170" t="str">
        <f t="shared" si="3"/>
        <v/>
      </c>
    </row>
    <row r="313" spans="1:14" ht="27" customHeight="1">
      <c r="A313" s="215"/>
      <c r="B313" s="216"/>
      <c r="C313" s="217"/>
      <c r="D313" s="222"/>
      <c r="E313" s="222"/>
      <c r="F313" s="77"/>
      <c r="G313" s="77"/>
      <c r="H313" s="170"/>
      <c r="I313" s="170"/>
      <c r="J313" s="170"/>
      <c r="K313" s="170"/>
      <c r="L313" s="170"/>
      <c r="M313" s="221"/>
      <c r="N313" s="170" t="str">
        <f t="shared" si="3"/>
        <v/>
      </c>
    </row>
    <row r="314" spans="1:14" ht="27" customHeight="1">
      <c r="A314" s="215"/>
      <c r="B314" s="216"/>
      <c r="C314" s="217"/>
      <c r="D314" s="222"/>
      <c r="E314" s="222"/>
      <c r="F314" s="77"/>
      <c r="G314" s="77"/>
      <c r="H314" s="170"/>
      <c r="I314" s="170"/>
      <c r="J314" s="170"/>
      <c r="K314" s="170"/>
      <c r="L314" s="170"/>
      <c r="M314" s="221"/>
      <c r="N314" s="170" t="str">
        <f t="shared" si="3"/>
        <v/>
      </c>
    </row>
    <row r="315" spans="1:14" ht="27" customHeight="1">
      <c r="A315" s="215"/>
      <c r="B315" s="216"/>
      <c r="C315" s="217"/>
      <c r="D315" s="222"/>
      <c r="E315" s="222"/>
      <c r="F315" s="77"/>
      <c r="G315" s="77"/>
      <c r="H315" s="170"/>
      <c r="I315" s="170"/>
      <c r="J315" s="170"/>
      <c r="K315" s="170"/>
      <c r="L315" s="170"/>
      <c r="M315" s="221"/>
      <c r="N315" s="170" t="str">
        <f t="shared" si="3"/>
        <v/>
      </c>
    </row>
    <row r="316" spans="1:14" ht="27" customHeight="1">
      <c r="A316" s="215"/>
      <c r="B316" s="216"/>
      <c r="C316" s="217"/>
      <c r="D316" s="222"/>
      <c r="E316" s="222"/>
      <c r="F316" s="77"/>
      <c r="G316" s="77"/>
      <c r="H316" s="170"/>
      <c r="I316" s="224"/>
      <c r="J316" s="170"/>
      <c r="K316" s="170"/>
      <c r="L316" s="170"/>
      <c r="M316" s="221"/>
      <c r="N316" s="170" t="str">
        <f t="shared" si="3"/>
        <v/>
      </c>
    </row>
    <row r="317" spans="1:14" ht="27" customHeight="1">
      <c r="A317" s="215"/>
      <c r="B317" s="216"/>
      <c r="C317" s="217"/>
      <c r="D317" s="222"/>
      <c r="E317" s="222"/>
      <c r="F317" s="77"/>
      <c r="G317" s="77"/>
      <c r="H317" s="170"/>
      <c r="I317" s="170"/>
      <c r="J317" s="170"/>
      <c r="K317" s="170"/>
      <c r="L317" s="170"/>
      <c r="M317" s="221"/>
      <c r="N317" s="170" t="str">
        <f t="shared" si="3"/>
        <v/>
      </c>
    </row>
    <row r="318" spans="1:14" ht="27" customHeight="1">
      <c r="A318" s="215"/>
      <c r="B318" s="216"/>
      <c r="C318" s="217"/>
      <c r="D318" s="222"/>
      <c r="E318" s="222"/>
      <c r="F318" s="77"/>
      <c r="G318" s="77"/>
      <c r="H318" s="170"/>
      <c r="I318" s="170"/>
      <c r="J318" s="170"/>
      <c r="K318" s="170"/>
      <c r="L318" s="170"/>
      <c r="M318" s="221"/>
      <c r="N318" s="170" t="str">
        <f t="shared" si="3"/>
        <v/>
      </c>
    </row>
    <row r="319" spans="1:14" ht="27" customHeight="1">
      <c r="A319" s="215"/>
      <c r="B319" s="216"/>
      <c r="C319" s="217"/>
      <c r="D319" s="222"/>
      <c r="E319" s="222"/>
      <c r="F319" s="77"/>
      <c r="G319" s="77"/>
      <c r="H319" s="170"/>
      <c r="I319" s="170"/>
      <c r="J319" s="170"/>
      <c r="K319" s="170"/>
      <c r="L319" s="170"/>
      <c r="M319" s="221"/>
      <c r="N319" s="170" t="str">
        <f t="shared" si="3"/>
        <v/>
      </c>
    </row>
    <row r="320" spans="1:14" ht="27" customHeight="1">
      <c r="A320" s="215"/>
      <c r="B320" s="225"/>
      <c r="C320" s="225"/>
      <c r="D320" s="226"/>
      <c r="E320" s="226">
        <f>SUM(E300:E319)</f>
        <v>0</v>
      </c>
      <c r="F320" s="227"/>
      <c r="G320" s="227"/>
      <c r="H320" s="228"/>
      <c r="I320" s="228"/>
      <c r="J320" s="228"/>
      <c r="K320" s="228"/>
      <c r="L320" s="228"/>
      <c r="M320" s="228"/>
      <c r="N320" s="170" t="str">
        <f t="shared" si="3"/>
        <v/>
      </c>
    </row>
    <row r="321" spans="1:14" ht="27" customHeight="1">
      <c r="A321" s="215"/>
      <c r="B321" s="216"/>
      <c r="C321" s="217"/>
      <c r="D321" s="222"/>
      <c r="E321" s="222"/>
      <c r="F321" s="77"/>
      <c r="G321" s="77"/>
      <c r="H321" s="170"/>
      <c r="I321" s="170"/>
      <c r="J321" s="170"/>
      <c r="K321" s="170"/>
      <c r="L321" s="170"/>
      <c r="M321" s="221"/>
      <c r="N321" s="170" t="str">
        <f t="shared" si="3"/>
        <v/>
      </c>
    </row>
    <row r="322" spans="1:14" ht="27" customHeight="1">
      <c r="A322" s="215"/>
      <c r="B322" s="216"/>
      <c r="C322" s="217"/>
      <c r="D322" s="222"/>
      <c r="E322" s="222"/>
      <c r="F322" s="77"/>
      <c r="G322" s="77"/>
      <c r="H322" s="170"/>
      <c r="I322" s="170"/>
      <c r="J322" s="170"/>
      <c r="K322" s="170"/>
      <c r="L322" s="170"/>
      <c r="M322" s="221"/>
      <c r="N322" s="170" t="str">
        <f t="shared" si="3"/>
        <v/>
      </c>
    </row>
    <row r="323" spans="1:14" ht="27" customHeight="1">
      <c r="A323" s="215"/>
      <c r="B323" s="216"/>
      <c r="C323" s="217"/>
      <c r="D323" s="218"/>
      <c r="E323" s="218"/>
      <c r="F323" s="77"/>
      <c r="G323" s="219"/>
      <c r="H323" s="217"/>
      <c r="I323" s="220"/>
      <c r="J323" s="170"/>
      <c r="K323" s="170"/>
      <c r="L323" s="170"/>
      <c r="M323" s="221"/>
      <c r="N323" s="170" t="str">
        <f t="shared" si="3"/>
        <v/>
      </c>
    </row>
    <row r="324" spans="1:14" ht="27" customHeight="1">
      <c r="A324" s="215"/>
      <c r="B324" s="216"/>
      <c r="C324" s="217"/>
      <c r="D324" s="222"/>
      <c r="E324" s="222"/>
      <c r="F324" s="77"/>
      <c r="G324" s="77"/>
      <c r="H324" s="170"/>
      <c r="I324" s="170"/>
      <c r="J324" s="170"/>
      <c r="K324" s="170"/>
      <c r="L324" s="170"/>
      <c r="M324" s="221"/>
      <c r="N324" s="170" t="str">
        <f t="shared" si="3"/>
        <v/>
      </c>
    </row>
    <row r="325" spans="1:14" ht="27" customHeight="1">
      <c r="A325" s="215"/>
      <c r="B325" s="216"/>
      <c r="C325" s="170"/>
      <c r="D325" s="222"/>
      <c r="E325" s="222"/>
      <c r="F325" s="77"/>
      <c r="G325" s="77"/>
      <c r="H325" s="170"/>
      <c r="I325" s="170"/>
      <c r="J325" s="170"/>
      <c r="K325" s="170"/>
      <c r="L325" s="170"/>
      <c r="M325" s="223"/>
      <c r="N325" s="170" t="str">
        <f t="shared" si="3"/>
        <v/>
      </c>
    </row>
    <row r="326" spans="1:14" ht="27" customHeight="1">
      <c r="A326" s="215"/>
      <c r="B326" s="216"/>
      <c r="C326" s="217"/>
      <c r="D326" s="222"/>
      <c r="E326" s="222"/>
      <c r="F326" s="77"/>
      <c r="G326" s="77"/>
      <c r="H326" s="170"/>
      <c r="I326" s="170"/>
      <c r="J326" s="170"/>
      <c r="K326" s="170"/>
      <c r="L326" s="170"/>
      <c r="M326" s="221"/>
      <c r="N326" s="170" t="str">
        <f t="shared" si="3"/>
        <v/>
      </c>
    </row>
    <row r="327" spans="1:14" ht="27" customHeight="1">
      <c r="A327" s="215"/>
      <c r="B327" s="216"/>
      <c r="C327" s="217"/>
      <c r="D327" s="222"/>
      <c r="E327" s="222"/>
      <c r="F327" s="77"/>
      <c r="G327" s="77"/>
      <c r="H327" s="170"/>
      <c r="I327" s="170"/>
      <c r="J327" s="170"/>
      <c r="K327" s="170"/>
      <c r="L327" s="170"/>
      <c r="M327" s="221"/>
      <c r="N327" s="170" t="str">
        <f t="shared" si="3"/>
        <v/>
      </c>
    </row>
    <row r="328" spans="1:14" ht="27" customHeight="1">
      <c r="A328" s="215"/>
      <c r="B328" s="216"/>
      <c r="C328" s="217"/>
      <c r="D328" s="222"/>
      <c r="E328" s="222"/>
      <c r="F328" s="77"/>
      <c r="G328" s="77"/>
      <c r="H328" s="170"/>
      <c r="I328" s="170"/>
      <c r="J328" s="170"/>
      <c r="K328" s="170"/>
      <c r="L328" s="170"/>
      <c r="M328" s="221"/>
      <c r="N328" s="170" t="str">
        <f t="shared" si="3"/>
        <v/>
      </c>
    </row>
    <row r="329" spans="1:14" ht="27" customHeight="1">
      <c r="A329" s="215"/>
      <c r="B329" s="216"/>
      <c r="C329" s="217"/>
      <c r="D329" s="222"/>
      <c r="E329" s="222"/>
      <c r="F329" s="77"/>
      <c r="G329" s="77"/>
      <c r="H329" s="170"/>
      <c r="I329" s="170"/>
      <c r="J329" s="170"/>
      <c r="K329" s="170"/>
      <c r="L329" s="170"/>
      <c r="M329" s="220"/>
      <c r="N329" s="170" t="str">
        <f t="shared" si="3"/>
        <v/>
      </c>
    </row>
    <row r="330" spans="1:14" ht="27" customHeight="1">
      <c r="A330" s="215"/>
      <c r="B330" s="216"/>
      <c r="C330" s="170"/>
      <c r="D330" s="218"/>
      <c r="E330" s="218"/>
      <c r="F330" s="77"/>
      <c r="G330" s="77"/>
      <c r="H330" s="216"/>
      <c r="I330" s="220"/>
      <c r="J330" s="170"/>
      <c r="K330" s="170"/>
      <c r="L330" s="170"/>
      <c r="M330" s="221"/>
      <c r="N330" s="170" t="str">
        <f t="shared" si="3"/>
        <v/>
      </c>
    </row>
    <row r="331" spans="1:14" ht="27" customHeight="1">
      <c r="A331" s="215"/>
      <c r="B331" s="216"/>
      <c r="C331" s="170"/>
      <c r="D331" s="218"/>
      <c r="E331" s="218"/>
      <c r="F331" s="77"/>
      <c r="G331" s="77"/>
      <c r="H331" s="216"/>
      <c r="I331" s="220"/>
      <c r="J331" s="170"/>
      <c r="K331" s="170"/>
      <c r="L331" s="170"/>
      <c r="M331" s="223"/>
      <c r="N331" s="170" t="str">
        <f t="shared" si="3"/>
        <v/>
      </c>
    </row>
    <row r="332" spans="1:14" ht="27" customHeight="1">
      <c r="A332" s="215"/>
      <c r="B332" s="216"/>
      <c r="C332" s="170"/>
      <c r="D332" s="218"/>
      <c r="E332" s="218"/>
      <c r="F332" s="77"/>
      <c r="G332" s="219"/>
      <c r="H332" s="216"/>
      <c r="I332" s="220"/>
      <c r="J332" s="170"/>
      <c r="K332" s="170"/>
      <c r="L332" s="170"/>
      <c r="M332" s="223"/>
      <c r="N332" s="170" t="str">
        <f t="shared" si="3"/>
        <v/>
      </c>
    </row>
    <row r="333" spans="1:14" ht="27" customHeight="1">
      <c r="A333" s="215"/>
      <c r="B333" s="216"/>
      <c r="C333" s="170"/>
      <c r="D333" s="218"/>
      <c r="E333" s="218"/>
      <c r="F333" s="77"/>
      <c r="G333" s="77"/>
      <c r="H333" s="216"/>
      <c r="I333" s="220"/>
      <c r="J333" s="170"/>
      <c r="K333" s="170"/>
      <c r="L333" s="170"/>
      <c r="M333" s="221"/>
      <c r="N333" s="170" t="str">
        <f t="shared" si="3"/>
        <v/>
      </c>
    </row>
    <row r="334" spans="1:14" ht="27" customHeight="1">
      <c r="A334" s="215"/>
      <c r="B334" s="216"/>
      <c r="C334" s="170"/>
      <c r="D334" s="222"/>
      <c r="E334" s="222"/>
      <c r="F334" s="77"/>
      <c r="G334" s="77"/>
      <c r="H334" s="170"/>
      <c r="I334" s="170"/>
      <c r="J334" s="170"/>
      <c r="K334" s="170"/>
      <c r="L334" s="170"/>
      <c r="M334" s="221"/>
      <c r="N334" s="170" t="str">
        <f t="shared" si="3"/>
        <v/>
      </c>
    </row>
    <row r="335" spans="1:14" ht="27" customHeight="1">
      <c r="A335" s="215"/>
      <c r="B335" s="216"/>
      <c r="C335" s="170"/>
      <c r="D335" s="218"/>
      <c r="E335" s="218"/>
      <c r="F335" s="77"/>
      <c r="G335" s="77"/>
      <c r="H335" s="216"/>
      <c r="I335" s="220"/>
      <c r="J335" s="170"/>
      <c r="K335" s="170"/>
      <c r="L335" s="170"/>
      <c r="M335" s="221"/>
      <c r="N335" s="170" t="str">
        <f t="shared" si="3"/>
        <v/>
      </c>
    </row>
    <row r="336" spans="1:14" ht="27" customHeight="1">
      <c r="A336" s="215"/>
      <c r="B336" s="216"/>
      <c r="C336" s="170"/>
      <c r="D336" s="218"/>
      <c r="E336" s="218"/>
      <c r="F336" s="77"/>
      <c r="G336" s="77"/>
      <c r="H336" s="216"/>
      <c r="I336" s="220"/>
      <c r="J336" s="170"/>
      <c r="K336" s="170"/>
      <c r="L336" s="170"/>
      <c r="M336" s="221"/>
      <c r="N336" s="170" t="str">
        <f t="shared" si="3"/>
        <v/>
      </c>
    </row>
    <row r="337" spans="1:14" ht="27" customHeight="1">
      <c r="A337" s="215"/>
      <c r="B337" s="216"/>
      <c r="C337" s="217"/>
      <c r="D337" s="222"/>
      <c r="E337" s="222"/>
      <c r="F337" s="77"/>
      <c r="G337" s="77"/>
      <c r="H337" s="170"/>
      <c r="I337" s="170"/>
      <c r="J337" s="170"/>
      <c r="K337" s="170"/>
      <c r="L337" s="170"/>
      <c r="M337" s="221"/>
      <c r="N337" s="170" t="str">
        <f t="shared" si="3"/>
        <v/>
      </c>
    </row>
    <row r="338" spans="1:14" ht="27" customHeight="1">
      <c r="A338" s="215"/>
      <c r="B338" s="216"/>
      <c r="C338" s="217"/>
      <c r="D338" s="222"/>
      <c r="E338" s="222"/>
      <c r="F338" s="77"/>
      <c r="G338" s="77"/>
      <c r="H338" s="170"/>
      <c r="I338" s="170"/>
      <c r="J338" s="170"/>
      <c r="K338" s="170"/>
      <c r="L338" s="170"/>
      <c r="M338" s="221"/>
      <c r="N338" s="170" t="str">
        <f t="shared" si="3"/>
        <v/>
      </c>
    </row>
    <row r="339" spans="1:14" ht="27" customHeight="1">
      <c r="A339" s="215"/>
      <c r="B339" s="216"/>
      <c r="C339" s="170"/>
      <c r="D339" s="222"/>
      <c r="E339" s="222"/>
      <c r="F339" s="77"/>
      <c r="G339" s="77"/>
      <c r="H339" s="170"/>
      <c r="I339" s="170"/>
      <c r="J339" s="170"/>
      <c r="K339" s="170"/>
      <c r="L339" s="170"/>
      <c r="M339" s="221"/>
      <c r="N339" s="170" t="str">
        <f t="shared" si="3"/>
        <v/>
      </c>
    </row>
    <row r="340" spans="1:14" ht="27" customHeight="1">
      <c r="A340" s="215"/>
      <c r="B340" s="216"/>
      <c r="C340" s="217"/>
      <c r="D340" s="222"/>
      <c r="E340" s="222"/>
      <c r="F340" s="77"/>
      <c r="G340" s="77"/>
      <c r="H340" s="170"/>
      <c r="I340" s="170"/>
      <c r="J340" s="170"/>
      <c r="K340" s="170"/>
      <c r="L340" s="170"/>
      <c r="M340" s="221"/>
      <c r="N340" s="170" t="str">
        <f t="shared" si="3"/>
        <v/>
      </c>
    </row>
    <row r="341" spans="1:14" ht="27" customHeight="1">
      <c r="A341" s="215"/>
      <c r="B341" s="225"/>
      <c r="C341" s="225"/>
      <c r="D341" s="226"/>
      <c r="E341" s="226">
        <f>SUM(E321:E340)</f>
        <v>0</v>
      </c>
      <c r="F341" s="227"/>
      <c r="G341" s="227"/>
      <c r="H341" s="228"/>
      <c r="I341" s="228"/>
      <c r="J341" s="228"/>
      <c r="K341" s="228"/>
      <c r="L341" s="228"/>
      <c r="M341" s="228"/>
      <c r="N341" s="170" t="str">
        <f t="shared" si="3"/>
        <v/>
      </c>
    </row>
    <row r="342" spans="1:14" ht="27" customHeight="1">
      <c r="A342" s="215"/>
      <c r="B342" s="216"/>
      <c r="C342" s="217"/>
      <c r="D342" s="218"/>
      <c r="E342" s="222"/>
      <c r="F342" s="77"/>
      <c r="G342" s="77"/>
      <c r="H342" s="216"/>
      <c r="I342" s="220"/>
      <c r="J342" s="170"/>
      <c r="K342" s="170"/>
      <c r="L342" s="170"/>
      <c r="M342" s="221"/>
      <c r="N342" s="170" t="str">
        <f t="shared" si="3"/>
        <v/>
      </c>
    </row>
    <row r="343" spans="1:14" ht="27" customHeight="1">
      <c r="A343" s="215"/>
      <c r="B343" s="216"/>
      <c r="C343" s="217"/>
      <c r="D343" s="222"/>
      <c r="E343" s="222"/>
      <c r="F343" s="77"/>
      <c r="G343" s="77"/>
      <c r="H343" s="170"/>
      <c r="I343" s="170"/>
      <c r="J343" s="170"/>
      <c r="K343" s="170"/>
      <c r="L343" s="170"/>
      <c r="M343" s="221"/>
      <c r="N343" s="170" t="str">
        <f t="shared" si="3"/>
        <v/>
      </c>
    </row>
    <row r="344" spans="1:14" ht="27" customHeight="1">
      <c r="A344" s="215"/>
      <c r="B344" s="216"/>
      <c r="C344" s="217"/>
      <c r="D344" s="222"/>
      <c r="E344" s="222"/>
      <c r="F344" s="77"/>
      <c r="G344" s="77"/>
      <c r="H344" s="170"/>
      <c r="I344" s="170"/>
      <c r="J344" s="170"/>
      <c r="K344" s="170"/>
      <c r="L344" s="170"/>
      <c r="M344" s="221"/>
      <c r="N344" s="170" t="str">
        <f t="shared" si="3"/>
        <v/>
      </c>
    </row>
    <row r="345" spans="1:14" ht="27" customHeight="1">
      <c r="A345" s="215"/>
      <c r="B345" s="216"/>
      <c r="C345" s="217"/>
      <c r="D345" s="218"/>
      <c r="E345" s="218"/>
      <c r="F345" s="77"/>
      <c r="G345" s="219"/>
      <c r="H345" s="217"/>
      <c r="I345" s="220"/>
      <c r="J345" s="170"/>
      <c r="K345" s="170"/>
      <c r="L345" s="170"/>
      <c r="M345" s="221"/>
      <c r="N345" s="170" t="str">
        <f t="shared" si="3"/>
        <v/>
      </c>
    </row>
    <row r="346" spans="1:14" ht="27" customHeight="1">
      <c r="A346" s="215"/>
      <c r="B346" s="216"/>
      <c r="C346" s="217"/>
      <c r="D346" s="222"/>
      <c r="E346" s="222"/>
      <c r="F346" s="82"/>
      <c r="G346" s="82"/>
      <c r="H346" s="170"/>
      <c r="I346" s="170"/>
      <c r="J346" s="170"/>
      <c r="K346" s="170"/>
      <c r="L346" s="170"/>
      <c r="M346" s="223"/>
      <c r="N346" s="170" t="str">
        <f t="shared" si="3"/>
        <v/>
      </c>
    </row>
    <row r="347" spans="1:14" ht="27" customHeight="1">
      <c r="A347" s="215"/>
      <c r="B347" s="216"/>
      <c r="C347" s="217"/>
      <c r="D347" s="222"/>
      <c r="E347" s="222"/>
      <c r="F347" s="77"/>
      <c r="G347" s="77"/>
      <c r="H347" s="170"/>
      <c r="I347" s="220"/>
      <c r="J347" s="170"/>
      <c r="K347" s="170"/>
      <c r="L347" s="170"/>
      <c r="M347" s="221"/>
      <c r="N347" s="170" t="str">
        <f t="shared" si="3"/>
        <v/>
      </c>
    </row>
    <row r="348" spans="1:14" ht="27" customHeight="1">
      <c r="A348" s="215"/>
      <c r="B348" s="216"/>
      <c r="C348" s="217"/>
      <c r="D348" s="222"/>
      <c r="E348" s="222"/>
      <c r="F348" s="77"/>
      <c r="G348" s="77"/>
      <c r="H348" s="217"/>
      <c r="I348" s="220"/>
      <c r="J348" s="170"/>
      <c r="K348" s="170"/>
      <c r="L348" s="170"/>
      <c r="M348" s="221"/>
      <c r="N348" s="170" t="str">
        <f t="shared" si="3"/>
        <v/>
      </c>
    </row>
    <row r="349" spans="1:14" ht="27" customHeight="1">
      <c r="A349" s="215"/>
      <c r="B349" s="216"/>
      <c r="C349" s="217"/>
      <c r="D349" s="222"/>
      <c r="E349" s="222"/>
      <c r="F349" s="77"/>
      <c r="G349" s="77"/>
      <c r="H349" s="170"/>
      <c r="I349" s="170"/>
      <c r="J349" s="170"/>
      <c r="K349" s="170"/>
      <c r="L349" s="170"/>
      <c r="M349" s="221"/>
      <c r="N349" s="170" t="str">
        <f t="shared" si="3"/>
        <v/>
      </c>
    </row>
    <row r="350" spans="1:14" ht="27" customHeight="1">
      <c r="A350" s="215"/>
      <c r="B350" s="216"/>
      <c r="C350" s="217"/>
      <c r="D350" s="222"/>
      <c r="E350" s="222"/>
      <c r="F350" s="77"/>
      <c r="G350" s="77"/>
      <c r="H350" s="170"/>
      <c r="I350" s="170"/>
      <c r="J350" s="170"/>
      <c r="K350" s="170"/>
      <c r="L350" s="170"/>
      <c r="M350" s="221"/>
      <c r="N350" s="170" t="str">
        <f t="shared" si="3"/>
        <v/>
      </c>
    </row>
    <row r="351" spans="1:14" ht="27" customHeight="1">
      <c r="A351" s="215"/>
      <c r="B351" s="216"/>
      <c r="C351" s="217"/>
      <c r="D351" s="222"/>
      <c r="E351" s="222"/>
      <c r="F351" s="77"/>
      <c r="G351" s="77"/>
      <c r="H351" s="170"/>
      <c r="I351" s="170"/>
      <c r="J351" s="170"/>
      <c r="K351" s="170"/>
      <c r="L351" s="170"/>
      <c r="M351" s="221"/>
      <c r="N351" s="170" t="str">
        <f t="shared" si="3"/>
        <v/>
      </c>
    </row>
    <row r="352" spans="1:14" ht="27" customHeight="1">
      <c r="A352" s="215"/>
      <c r="B352" s="216"/>
      <c r="C352" s="217"/>
      <c r="D352" s="222"/>
      <c r="E352" s="222"/>
      <c r="F352" s="77"/>
      <c r="G352" s="77"/>
      <c r="H352" s="170"/>
      <c r="I352" s="170"/>
      <c r="J352" s="170"/>
      <c r="K352" s="170"/>
      <c r="L352" s="170"/>
      <c r="M352" s="223"/>
      <c r="N352" s="170" t="str">
        <f t="shared" si="3"/>
        <v/>
      </c>
    </row>
    <row r="353" spans="1:14" ht="27" customHeight="1">
      <c r="A353" s="215"/>
      <c r="B353" s="216"/>
      <c r="C353" s="217"/>
      <c r="D353" s="222"/>
      <c r="E353" s="222"/>
      <c r="F353" s="77"/>
      <c r="G353" s="77"/>
      <c r="H353" s="170"/>
      <c r="I353" s="170"/>
      <c r="J353" s="170"/>
      <c r="K353" s="170"/>
      <c r="L353" s="170"/>
      <c r="M353" s="223"/>
      <c r="N353" s="170" t="str">
        <f t="shared" ref="N353:N393" si="4">CONCATENATE(C353,H353)</f>
        <v/>
      </c>
    </row>
    <row r="354" spans="1:14" ht="27" customHeight="1">
      <c r="A354" s="215"/>
      <c r="B354" s="216"/>
      <c r="C354" s="217"/>
      <c r="D354" s="222"/>
      <c r="E354" s="222"/>
      <c r="F354" s="77"/>
      <c r="G354" s="77"/>
      <c r="H354" s="170"/>
      <c r="I354" s="170"/>
      <c r="J354" s="170"/>
      <c r="K354" s="170"/>
      <c r="L354" s="170"/>
      <c r="M354" s="221"/>
      <c r="N354" s="170" t="str">
        <f t="shared" si="4"/>
        <v/>
      </c>
    </row>
    <row r="355" spans="1:14" ht="27" customHeight="1">
      <c r="A355" s="215"/>
      <c r="B355" s="216"/>
      <c r="C355" s="217"/>
      <c r="D355" s="222"/>
      <c r="E355" s="222"/>
      <c r="F355" s="77"/>
      <c r="G355" s="77"/>
      <c r="H355" s="170"/>
      <c r="I355" s="170"/>
      <c r="J355" s="170"/>
      <c r="K355" s="170"/>
      <c r="L355" s="170"/>
      <c r="M355" s="221"/>
      <c r="N355" s="170" t="str">
        <f t="shared" si="4"/>
        <v/>
      </c>
    </row>
    <row r="356" spans="1:14" ht="27" customHeight="1">
      <c r="A356" s="215"/>
      <c r="B356" s="216"/>
      <c r="C356" s="217"/>
      <c r="D356" s="222"/>
      <c r="E356" s="222"/>
      <c r="F356" s="77"/>
      <c r="G356" s="77"/>
      <c r="H356" s="170"/>
      <c r="I356" s="170"/>
      <c r="J356" s="170"/>
      <c r="K356" s="170"/>
      <c r="L356" s="170"/>
      <c r="M356" s="221"/>
      <c r="N356" s="170" t="str">
        <f t="shared" si="4"/>
        <v/>
      </c>
    </row>
    <row r="357" spans="1:14" ht="27" customHeight="1">
      <c r="A357" s="215"/>
      <c r="B357" s="216"/>
      <c r="C357" s="217"/>
      <c r="D357" s="222"/>
      <c r="E357" s="222"/>
      <c r="F357" s="77"/>
      <c r="G357" s="77"/>
      <c r="H357" s="170"/>
      <c r="I357" s="170"/>
      <c r="J357" s="170"/>
      <c r="K357" s="170"/>
      <c r="L357" s="170"/>
      <c r="M357" s="221"/>
      <c r="N357" s="170" t="str">
        <f t="shared" si="4"/>
        <v/>
      </c>
    </row>
    <row r="358" spans="1:14" ht="27" customHeight="1">
      <c r="A358" s="215"/>
      <c r="B358" s="216"/>
      <c r="C358" s="170"/>
      <c r="D358" s="222"/>
      <c r="E358" s="222"/>
      <c r="F358" s="77"/>
      <c r="G358" s="77"/>
      <c r="H358" s="170"/>
      <c r="I358" s="170"/>
      <c r="J358" s="170"/>
      <c r="K358" s="170"/>
      <c r="L358" s="170"/>
      <c r="M358" s="221"/>
      <c r="N358" s="170" t="str">
        <f t="shared" si="4"/>
        <v/>
      </c>
    </row>
    <row r="359" spans="1:14" ht="27" customHeight="1">
      <c r="A359" s="215"/>
      <c r="B359" s="216"/>
      <c r="C359" s="217"/>
      <c r="D359" s="222"/>
      <c r="E359" s="222"/>
      <c r="F359" s="77"/>
      <c r="G359" s="77"/>
      <c r="H359" s="170"/>
      <c r="I359" s="170"/>
      <c r="J359" s="170"/>
      <c r="K359" s="170"/>
      <c r="L359" s="170"/>
      <c r="M359" s="221"/>
      <c r="N359" s="170" t="str">
        <f t="shared" si="4"/>
        <v/>
      </c>
    </row>
    <row r="360" spans="1:14" ht="27" customHeight="1">
      <c r="A360" s="215"/>
      <c r="B360" s="216"/>
      <c r="C360" s="217"/>
      <c r="D360" s="222"/>
      <c r="E360" s="222"/>
      <c r="F360" s="77"/>
      <c r="G360" s="77"/>
      <c r="H360" s="170"/>
      <c r="I360" s="170"/>
      <c r="J360" s="170"/>
      <c r="K360" s="170"/>
      <c r="L360" s="170"/>
      <c r="M360" s="221"/>
      <c r="N360" s="170" t="str">
        <f t="shared" si="4"/>
        <v/>
      </c>
    </row>
    <row r="361" spans="1:14" ht="27" customHeight="1">
      <c r="A361" s="215"/>
      <c r="B361" s="216"/>
      <c r="C361" s="217"/>
      <c r="D361" s="222"/>
      <c r="E361" s="222"/>
      <c r="F361" s="77"/>
      <c r="G361" s="77"/>
      <c r="H361" s="170"/>
      <c r="I361" s="170"/>
      <c r="J361" s="170"/>
      <c r="K361" s="170"/>
      <c r="L361" s="170"/>
      <c r="M361" s="221"/>
      <c r="N361" s="170" t="str">
        <f t="shared" si="4"/>
        <v/>
      </c>
    </row>
    <row r="362" spans="1:14" ht="27" customHeight="1">
      <c r="A362" s="215"/>
      <c r="B362" s="225"/>
      <c r="C362" s="225"/>
      <c r="D362" s="226"/>
      <c r="E362" s="226">
        <f>SUM(E342:E361)</f>
        <v>0</v>
      </c>
      <c r="F362" s="227"/>
      <c r="G362" s="227"/>
      <c r="H362" s="228"/>
      <c r="I362" s="228"/>
      <c r="J362" s="228"/>
      <c r="K362" s="228"/>
      <c r="L362" s="228"/>
      <c r="M362" s="228"/>
      <c r="N362" s="170" t="str">
        <f t="shared" si="4"/>
        <v/>
      </c>
    </row>
    <row r="363" spans="1:14" ht="27" customHeight="1">
      <c r="A363" s="215"/>
      <c r="B363" s="216"/>
      <c r="C363" s="217"/>
      <c r="D363" s="222"/>
      <c r="E363" s="222"/>
      <c r="F363" s="77"/>
      <c r="G363" s="77"/>
      <c r="H363" s="170"/>
      <c r="I363" s="170"/>
      <c r="J363" s="170"/>
      <c r="K363" s="170"/>
      <c r="L363" s="170"/>
      <c r="M363" s="223"/>
      <c r="N363" s="170" t="str">
        <f t="shared" si="4"/>
        <v/>
      </c>
    </row>
    <row r="364" spans="1:14" ht="27" customHeight="1">
      <c r="A364" s="215"/>
      <c r="B364" s="216"/>
      <c r="C364" s="217"/>
      <c r="D364" s="218"/>
      <c r="E364" s="218"/>
      <c r="F364" s="77"/>
      <c r="G364" s="77"/>
      <c r="H364" s="217"/>
      <c r="I364" s="220"/>
      <c r="J364" s="170"/>
      <c r="K364" s="170"/>
      <c r="L364" s="170"/>
      <c r="M364" s="223"/>
      <c r="N364" s="170" t="str">
        <f t="shared" si="4"/>
        <v/>
      </c>
    </row>
    <row r="365" spans="1:14" ht="27" customHeight="1">
      <c r="A365" s="215"/>
      <c r="B365" s="216"/>
      <c r="C365" s="217"/>
      <c r="D365" s="222"/>
      <c r="E365" s="222"/>
      <c r="F365" s="77"/>
      <c r="G365" s="77"/>
      <c r="H365" s="170"/>
      <c r="I365" s="229"/>
      <c r="J365" s="170"/>
      <c r="K365" s="170"/>
      <c r="L365" s="170"/>
      <c r="M365" s="223"/>
      <c r="N365" s="170" t="str">
        <f t="shared" si="4"/>
        <v/>
      </c>
    </row>
    <row r="366" spans="1:14" ht="27" customHeight="1">
      <c r="A366" s="215"/>
      <c r="B366" s="216"/>
      <c r="C366" s="217"/>
      <c r="D366" s="222"/>
      <c r="E366" s="222"/>
      <c r="F366" s="77"/>
      <c r="G366" s="77"/>
      <c r="H366" s="170"/>
      <c r="I366" s="170"/>
      <c r="J366" s="170"/>
      <c r="K366" s="170"/>
      <c r="L366" s="170"/>
      <c r="M366" s="223"/>
      <c r="N366" s="170" t="str">
        <f t="shared" si="4"/>
        <v/>
      </c>
    </row>
    <row r="367" spans="1:14" ht="27" customHeight="1">
      <c r="A367" s="215"/>
      <c r="B367" s="216"/>
      <c r="C367" s="217"/>
      <c r="D367" s="222"/>
      <c r="E367" s="222"/>
      <c r="F367" s="77"/>
      <c r="G367" s="77"/>
      <c r="H367" s="217"/>
      <c r="I367" s="220"/>
      <c r="J367" s="170"/>
      <c r="K367" s="170"/>
      <c r="L367" s="170"/>
      <c r="M367" s="223"/>
      <c r="N367" s="170" t="str">
        <f t="shared" si="4"/>
        <v/>
      </c>
    </row>
    <row r="368" spans="1:14" ht="27" customHeight="1">
      <c r="A368" s="215"/>
      <c r="B368" s="216"/>
      <c r="C368" s="217"/>
      <c r="D368" s="222"/>
      <c r="E368" s="222"/>
      <c r="F368" s="77"/>
      <c r="G368" s="77"/>
      <c r="H368" s="170"/>
      <c r="I368" s="170"/>
      <c r="J368" s="170"/>
      <c r="K368" s="170"/>
      <c r="L368" s="170"/>
      <c r="M368" s="223"/>
      <c r="N368" s="170" t="str">
        <f t="shared" si="4"/>
        <v/>
      </c>
    </row>
    <row r="369" spans="1:14" ht="27" customHeight="1">
      <c r="A369" s="215"/>
      <c r="B369" s="216"/>
      <c r="C369" s="217"/>
      <c r="D369" s="222"/>
      <c r="E369" s="222"/>
      <c r="F369" s="77"/>
      <c r="G369" s="77"/>
      <c r="H369" s="170"/>
      <c r="I369" s="170"/>
      <c r="J369" s="170"/>
      <c r="K369" s="170"/>
      <c r="L369" s="170"/>
      <c r="M369" s="223"/>
      <c r="N369" s="170" t="str">
        <f t="shared" si="4"/>
        <v/>
      </c>
    </row>
    <row r="370" spans="1:14" ht="27" customHeight="1">
      <c r="A370" s="215"/>
      <c r="B370" s="216"/>
      <c r="C370" s="217"/>
      <c r="D370" s="222"/>
      <c r="E370" s="222"/>
      <c r="F370" s="77"/>
      <c r="G370" s="77"/>
      <c r="H370" s="170"/>
      <c r="I370" s="170"/>
      <c r="J370" s="170"/>
      <c r="K370" s="170"/>
      <c r="L370" s="170"/>
      <c r="M370" s="223"/>
      <c r="N370" s="170" t="str">
        <f t="shared" si="4"/>
        <v/>
      </c>
    </row>
    <row r="371" spans="1:14" ht="27" customHeight="1">
      <c r="A371" s="215"/>
      <c r="B371" s="216"/>
      <c r="C371" s="217"/>
      <c r="D371" s="222"/>
      <c r="E371" s="222"/>
      <c r="F371" s="77"/>
      <c r="G371" s="77"/>
      <c r="H371" s="170"/>
      <c r="I371" s="170"/>
      <c r="J371" s="170"/>
      <c r="K371" s="170"/>
      <c r="L371" s="170"/>
      <c r="M371" s="223"/>
      <c r="N371" s="170" t="str">
        <f t="shared" si="4"/>
        <v/>
      </c>
    </row>
    <row r="372" spans="1:14" ht="27" customHeight="1">
      <c r="A372" s="215"/>
      <c r="B372" s="216"/>
      <c r="C372" s="217"/>
      <c r="D372" s="222"/>
      <c r="E372" s="222"/>
      <c r="F372" s="77"/>
      <c r="G372" s="77"/>
      <c r="H372" s="170"/>
      <c r="I372" s="170"/>
      <c r="J372" s="170"/>
      <c r="K372" s="170"/>
      <c r="L372" s="170"/>
      <c r="M372" s="223"/>
      <c r="N372" s="170" t="str">
        <f t="shared" si="4"/>
        <v/>
      </c>
    </row>
    <row r="373" spans="1:14" ht="27" customHeight="1">
      <c r="A373" s="215"/>
      <c r="B373" s="216"/>
      <c r="C373" s="217"/>
      <c r="D373" s="218"/>
      <c r="E373" s="218"/>
      <c r="F373" s="77"/>
      <c r="G373" s="77"/>
      <c r="H373" s="217"/>
      <c r="I373" s="220"/>
      <c r="J373" s="170"/>
      <c r="K373" s="170"/>
      <c r="L373" s="170"/>
      <c r="M373" s="223"/>
      <c r="N373" s="170" t="str">
        <f t="shared" si="4"/>
        <v/>
      </c>
    </row>
    <row r="374" spans="1:14" ht="27" customHeight="1">
      <c r="A374" s="215"/>
      <c r="B374" s="216"/>
      <c r="C374" s="217"/>
      <c r="D374" s="222"/>
      <c r="E374" s="222"/>
      <c r="F374" s="124"/>
      <c r="G374" s="124"/>
      <c r="H374" s="170"/>
      <c r="I374" s="220"/>
      <c r="J374" s="170"/>
      <c r="K374" s="170"/>
      <c r="L374" s="170"/>
      <c r="M374" s="223"/>
      <c r="N374" s="170" t="str">
        <f t="shared" si="4"/>
        <v/>
      </c>
    </row>
    <row r="375" spans="1:14" ht="27" customHeight="1">
      <c r="A375" s="215"/>
      <c r="B375" s="216"/>
      <c r="C375" s="217"/>
      <c r="D375" s="222"/>
      <c r="E375" s="222"/>
      <c r="F375" s="77"/>
      <c r="G375" s="77"/>
      <c r="H375" s="170"/>
      <c r="I375" s="170"/>
      <c r="J375" s="170"/>
      <c r="K375" s="170"/>
      <c r="L375" s="170"/>
      <c r="M375" s="223"/>
      <c r="N375" s="170" t="str">
        <f t="shared" si="4"/>
        <v/>
      </c>
    </row>
    <row r="376" spans="1:14" ht="27" customHeight="1">
      <c r="A376" s="215"/>
      <c r="B376" s="216"/>
      <c r="C376" s="217"/>
      <c r="D376" s="222"/>
      <c r="E376" s="222"/>
      <c r="F376" s="77"/>
      <c r="G376" s="77"/>
      <c r="H376" s="170"/>
      <c r="I376" s="170"/>
      <c r="J376" s="170"/>
      <c r="K376" s="170"/>
      <c r="L376" s="170"/>
      <c r="M376" s="223"/>
      <c r="N376" s="170" t="str">
        <f t="shared" si="4"/>
        <v/>
      </c>
    </row>
    <row r="377" spans="1:14" ht="27" customHeight="1">
      <c r="A377" s="215"/>
      <c r="B377" s="216"/>
      <c r="C377" s="217"/>
      <c r="D377" s="222"/>
      <c r="E377" s="222"/>
      <c r="F377" s="107"/>
      <c r="G377" s="107"/>
      <c r="H377" s="170"/>
      <c r="I377" s="170"/>
      <c r="J377" s="170"/>
      <c r="K377" s="170"/>
      <c r="L377" s="170"/>
      <c r="M377" s="223"/>
      <c r="N377" s="170" t="str">
        <f t="shared" si="4"/>
        <v/>
      </c>
    </row>
    <row r="378" spans="1:14" ht="27" customHeight="1">
      <c r="A378" s="215"/>
      <c r="B378" s="216"/>
      <c r="C378" s="217"/>
      <c r="D378" s="222"/>
      <c r="E378" s="222"/>
      <c r="F378" s="77"/>
      <c r="G378" s="77"/>
      <c r="H378" s="217"/>
      <c r="I378" s="220"/>
      <c r="J378" s="170"/>
      <c r="K378" s="170"/>
      <c r="L378" s="170"/>
      <c r="M378" s="223"/>
      <c r="N378" s="170" t="str">
        <f t="shared" si="4"/>
        <v/>
      </c>
    </row>
    <row r="379" spans="1:14" ht="27" customHeight="1">
      <c r="A379" s="215"/>
      <c r="B379" s="216"/>
      <c r="C379" s="217"/>
      <c r="D379" s="222"/>
      <c r="E379" s="222"/>
      <c r="F379" s="77"/>
      <c r="G379" s="77"/>
      <c r="H379" s="170"/>
      <c r="I379" s="170"/>
      <c r="J379" s="170"/>
      <c r="K379" s="170"/>
      <c r="L379" s="170"/>
      <c r="M379" s="223"/>
      <c r="N379" s="170" t="str">
        <f t="shared" si="4"/>
        <v/>
      </c>
    </row>
    <row r="380" spans="1:14" ht="27" customHeight="1">
      <c r="A380" s="215"/>
      <c r="B380" s="216"/>
      <c r="C380" s="217"/>
      <c r="D380" s="222"/>
      <c r="E380" s="222"/>
      <c r="F380" s="77"/>
      <c r="G380" s="77"/>
      <c r="H380" s="170"/>
      <c r="I380" s="170"/>
      <c r="J380" s="170"/>
      <c r="K380" s="170"/>
      <c r="L380" s="170"/>
      <c r="M380" s="223"/>
      <c r="N380" s="170" t="str">
        <f t="shared" si="4"/>
        <v/>
      </c>
    </row>
    <row r="381" spans="1:14" ht="27" customHeight="1">
      <c r="A381" s="215"/>
      <c r="B381" s="216"/>
      <c r="C381" s="217"/>
      <c r="D381" s="222"/>
      <c r="E381" s="222"/>
      <c r="F381" s="77"/>
      <c r="G381" s="77"/>
      <c r="H381" s="170"/>
      <c r="I381" s="170"/>
      <c r="J381" s="170"/>
      <c r="K381" s="170"/>
      <c r="L381" s="170"/>
      <c r="M381" s="223"/>
      <c r="N381" s="170" t="str">
        <f t="shared" si="4"/>
        <v/>
      </c>
    </row>
    <row r="382" spans="1:14" ht="27" customHeight="1">
      <c r="A382" s="215"/>
      <c r="B382" s="216"/>
      <c r="C382" s="217"/>
      <c r="D382" s="222"/>
      <c r="E382" s="222"/>
      <c r="F382" s="77"/>
      <c r="G382" s="77"/>
      <c r="H382" s="170"/>
      <c r="I382" s="170"/>
      <c r="J382" s="170"/>
      <c r="K382" s="170"/>
      <c r="L382" s="170"/>
      <c r="M382" s="223"/>
      <c r="N382" s="170" t="str">
        <f t="shared" si="4"/>
        <v/>
      </c>
    </row>
    <row r="383" spans="1:14" ht="27" customHeight="1">
      <c r="A383" s="215"/>
      <c r="B383" s="225"/>
      <c r="C383" s="225"/>
      <c r="D383" s="226"/>
      <c r="E383" s="226">
        <f>SUM(E363:E382)</f>
        <v>0</v>
      </c>
      <c r="F383" s="227"/>
      <c r="G383" s="227"/>
      <c r="H383" s="228"/>
      <c r="I383" s="228"/>
      <c r="J383" s="228"/>
      <c r="K383" s="228"/>
      <c r="L383" s="228"/>
      <c r="M383" s="228"/>
      <c r="N383" s="170" t="str">
        <f t="shared" si="4"/>
        <v/>
      </c>
    </row>
    <row r="384" spans="1:14" ht="27" customHeight="1">
      <c r="A384" s="215"/>
      <c r="B384" s="216"/>
      <c r="C384" s="217"/>
      <c r="D384" s="222"/>
      <c r="E384" s="222"/>
      <c r="F384" s="77"/>
      <c r="G384" s="77"/>
      <c r="H384" s="170"/>
      <c r="I384" s="170"/>
      <c r="J384" s="170"/>
      <c r="K384" s="170"/>
      <c r="L384" s="170"/>
      <c r="M384" s="223"/>
      <c r="N384" s="170" t="str">
        <f t="shared" si="4"/>
        <v/>
      </c>
    </row>
    <row r="385" spans="1:14" ht="27" customHeight="1">
      <c r="A385" s="215"/>
      <c r="B385" s="216"/>
      <c r="C385" s="217"/>
      <c r="D385" s="222"/>
      <c r="E385" s="222"/>
      <c r="F385" s="77"/>
      <c r="G385" s="77"/>
      <c r="H385" s="170"/>
      <c r="I385" s="170"/>
      <c r="J385" s="170"/>
      <c r="K385" s="170"/>
      <c r="L385" s="170"/>
      <c r="M385" s="223"/>
      <c r="N385" s="170" t="str">
        <f t="shared" si="4"/>
        <v/>
      </c>
    </row>
    <row r="386" spans="1:14" ht="27" customHeight="1">
      <c r="A386" s="215"/>
      <c r="B386" s="216"/>
      <c r="C386" s="217"/>
      <c r="D386" s="218"/>
      <c r="E386" s="218"/>
      <c r="F386" s="77"/>
      <c r="G386" s="77"/>
      <c r="H386" s="170"/>
      <c r="I386" s="170"/>
      <c r="J386" s="170"/>
      <c r="K386" s="170"/>
      <c r="L386" s="170"/>
      <c r="M386" s="223"/>
      <c r="N386" s="170" t="str">
        <f t="shared" si="4"/>
        <v/>
      </c>
    </row>
    <row r="387" spans="1:14" ht="27" customHeight="1">
      <c r="A387" s="215"/>
      <c r="B387" s="216"/>
      <c r="C387" s="217"/>
      <c r="D387" s="222"/>
      <c r="E387" s="222"/>
      <c r="F387" s="77"/>
      <c r="G387" s="77"/>
      <c r="H387" s="170"/>
      <c r="I387" s="170"/>
      <c r="J387" s="170"/>
      <c r="K387" s="170"/>
      <c r="L387" s="170"/>
      <c r="M387" s="223"/>
      <c r="N387" s="170" t="str">
        <f t="shared" si="4"/>
        <v/>
      </c>
    </row>
    <row r="388" spans="1:14" ht="27" customHeight="1">
      <c r="A388" s="215"/>
      <c r="B388" s="216"/>
      <c r="C388" s="217"/>
      <c r="D388" s="222"/>
      <c r="E388" s="222"/>
      <c r="F388" s="77"/>
      <c r="G388" s="219"/>
      <c r="H388" s="170"/>
      <c r="I388" s="170"/>
      <c r="J388" s="170"/>
      <c r="K388" s="170"/>
      <c r="L388" s="170"/>
      <c r="M388" s="223"/>
      <c r="N388" s="170" t="str">
        <f t="shared" si="4"/>
        <v/>
      </c>
    </row>
    <row r="389" spans="1:14" ht="27" customHeight="1">
      <c r="A389" s="215"/>
      <c r="B389" s="216"/>
      <c r="C389" s="217"/>
      <c r="D389" s="222"/>
      <c r="E389" s="222"/>
      <c r="F389" s="77"/>
      <c r="G389" s="219"/>
      <c r="H389" s="170"/>
      <c r="I389" s="170"/>
      <c r="J389" s="170"/>
      <c r="K389" s="170"/>
      <c r="L389" s="170"/>
      <c r="M389" s="223"/>
      <c r="N389" s="170" t="str">
        <f t="shared" si="4"/>
        <v/>
      </c>
    </row>
    <row r="390" spans="1:14" ht="27" customHeight="1">
      <c r="A390" s="215"/>
      <c r="B390" s="216"/>
      <c r="C390" s="217"/>
      <c r="D390" s="222"/>
      <c r="E390" s="222"/>
      <c r="F390" s="77"/>
      <c r="G390" s="77"/>
      <c r="H390" s="170"/>
      <c r="I390" s="170"/>
      <c r="J390" s="170"/>
      <c r="K390" s="170"/>
      <c r="L390" s="170"/>
      <c r="M390" s="223"/>
      <c r="N390" s="170" t="str">
        <f t="shared" si="4"/>
        <v/>
      </c>
    </row>
    <row r="391" spans="1:14" ht="27" customHeight="1">
      <c r="A391" s="215"/>
      <c r="B391" s="216"/>
      <c r="C391" s="217"/>
      <c r="D391" s="222"/>
      <c r="E391" s="222"/>
      <c r="F391" s="77"/>
      <c r="G391" s="77"/>
      <c r="H391" s="170"/>
      <c r="I391" s="170"/>
      <c r="J391" s="170"/>
      <c r="K391" s="170"/>
      <c r="L391" s="170"/>
      <c r="M391" s="223"/>
      <c r="N391" s="170" t="str">
        <f t="shared" si="4"/>
        <v/>
      </c>
    </row>
    <row r="392" spans="1:14" ht="27" customHeight="1">
      <c r="A392" s="215"/>
      <c r="B392" s="216"/>
      <c r="C392" s="217"/>
      <c r="D392" s="222"/>
      <c r="E392" s="222"/>
      <c r="F392" s="77"/>
      <c r="G392" s="77"/>
      <c r="H392" s="170"/>
      <c r="I392" s="170"/>
      <c r="J392" s="170"/>
      <c r="K392" s="170"/>
      <c r="L392" s="170"/>
      <c r="M392" s="223"/>
      <c r="N392" s="170" t="str">
        <f t="shared" si="4"/>
        <v/>
      </c>
    </row>
    <row r="393" spans="1:14" ht="27" customHeight="1">
      <c r="A393" s="215"/>
      <c r="B393" s="216"/>
      <c r="C393" s="217"/>
      <c r="D393" s="222"/>
      <c r="E393" s="222"/>
      <c r="F393" s="77"/>
      <c r="G393" s="77"/>
      <c r="H393" s="217"/>
      <c r="I393" s="220"/>
      <c r="J393" s="170"/>
      <c r="K393" s="170"/>
      <c r="L393" s="170"/>
      <c r="M393" s="223"/>
      <c r="N393" s="170" t="str">
        <f t="shared" si="4"/>
        <v/>
      </c>
    </row>
    <row r="394" spans="1:14">
      <c r="A394" s="215"/>
      <c r="B394" s="216"/>
      <c r="C394" s="217"/>
      <c r="D394" s="222"/>
      <c r="E394" s="222"/>
      <c r="F394" s="77"/>
      <c r="G394" s="77"/>
      <c r="H394" s="229"/>
      <c r="I394" s="170"/>
      <c r="J394" s="170"/>
      <c r="K394" s="170"/>
      <c r="L394" s="170"/>
      <c r="M394" s="220"/>
    </row>
    <row r="395" spans="1:14">
      <c r="A395" s="215"/>
      <c r="B395" s="216"/>
      <c r="C395" s="217"/>
      <c r="D395" s="222"/>
      <c r="E395" s="222"/>
      <c r="F395" s="77"/>
      <c r="G395" s="77"/>
      <c r="H395" s="217"/>
      <c r="I395" s="220"/>
      <c r="J395" s="170"/>
      <c r="K395" s="170"/>
      <c r="L395" s="170"/>
      <c r="M395" s="223"/>
    </row>
    <row r="396" spans="1:14">
      <c r="A396" s="215"/>
      <c r="B396" s="216"/>
      <c r="C396" s="217"/>
      <c r="D396" s="222"/>
      <c r="E396" s="222"/>
      <c r="F396" s="77"/>
      <c r="G396" s="77"/>
      <c r="H396" s="170"/>
      <c r="I396" s="170"/>
      <c r="J396" s="170"/>
      <c r="K396" s="170"/>
      <c r="L396" s="170"/>
      <c r="M396" s="223"/>
    </row>
    <row r="397" spans="1:14">
      <c r="A397" s="215"/>
      <c r="B397" s="216"/>
      <c r="C397" s="217"/>
      <c r="D397" s="222"/>
      <c r="E397" s="222"/>
      <c r="F397" s="77"/>
      <c r="G397" s="77"/>
      <c r="H397" s="170"/>
      <c r="I397" s="170"/>
      <c r="J397" s="170"/>
      <c r="K397" s="170"/>
      <c r="L397" s="170"/>
      <c r="M397" s="223"/>
    </row>
    <row r="398" spans="1:14">
      <c r="A398" s="215"/>
      <c r="B398" s="216"/>
      <c r="C398" s="217"/>
      <c r="D398" s="218"/>
      <c r="E398" s="222"/>
      <c r="F398" s="77"/>
      <c r="G398" s="77"/>
      <c r="H398" s="216"/>
      <c r="I398" s="220"/>
      <c r="J398" s="170"/>
      <c r="K398" s="170"/>
      <c r="L398" s="170"/>
      <c r="M398" s="223"/>
    </row>
    <row r="399" spans="1:14">
      <c r="A399" s="215"/>
      <c r="B399" s="216"/>
      <c r="C399" s="217"/>
      <c r="D399" s="218"/>
      <c r="E399" s="222"/>
      <c r="F399" s="77"/>
      <c r="G399" s="77"/>
      <c r="H399" s="216"/>
      <c r="I399" s="220"/>
      <c r="J399" s="170"/>
      <c r="K399" s="170"/>
      <c r="L399" s="170"/>
      <c r="M399" s="223"/>
    </row>
    <row r="400" spans="1:14">
      <c r="A400" s="215"/>
      <c r="B400" s="216"/>
      <c r="C400" s="217"/>
      <c r="D400" s="218"/>
      <c r="E400" s="222"/>
      <c r="F400" s="77"/>
      <c r="G400" s="77"/>
      <c r="H400" s="216"/>
      <c r="I400" s="220"/>
      <c r="J400" s="170"/>
      <c r="K400" s="170"/>
      <c r="L400" s="170"/>
      <c r="M400" s="223"/>
    </row>
    <row r="401" spans="1:13">
      <c r="A401" s="215"/>
      <c r="B401" s="216"/>
      <c r="C401" s="217"/>
      <c r="D401" s="218"/>
      <c r="E401" s="222"/>
      <c r="F401" s="77"/>
      <c r="G401" s="77"/>
      <c r="H401" s="216"/>
      <c r="I401" s="170"/>
      <c r="J401" s="170"/>
      <c r="K401" s="170"/>
      <c r="L401" s="170"/>
      <c r="M401" s="223"/>
    </row>
    <row r="402" spans="1:13">
      <c r="A402" s="215"/>
      <c r="B402" s="216"/>
      <c r="C402" s="217"/>
      <c r="D402" s="222"/>
      <c r="E402" s="222"/>
      <c r="F402" s="77"/>
      <c r="G402" s="77"/>
      <c r="H402" s="170"/>
      <c r="I402" s="170"/>
      <c r="J402" s="170"/>
      <c r="K402" s="170"/>
      <c r="L402" s="170"/>
      <c r="M402" s="223"/>
    </row>
    <row r="403" spans="1:13">
      <c r="A403" s="215"/>
      <c r="B403" s="216"/>
      <c r="C403" s="170"/>
      <c r="D403" s="222"/>
      <c r="E403" s="222"/>
      <c r="F403" s="77"/>
      <c r="G403" s="77"/>
      <c r="H403" s="217"/>
      <c r="I403" s="220"/>
      <c r="J403" s="170"/>
      <c r="K403" s="170"/>
      <c r="L403" s="170"/>
      <c r="M403" s="223"/>
    </row>
    <row r="404" spans="1:13">
      <c r="A404" s="215"/>
      <c r="B404" s="225"/>
      <c r="C404" s="225"/>
      <c r="D404" s="226"/>
      <c r="E404" s="226"/>
      <c r="F404" s="227"/>
      <c r="G404" s="227"/>
      <c r="H404" s="228"/>
      <c r="I404" s="228"/>
      <c r="J404" s="228"/>
      <c r="K404" s="228"/>
      <c r="L404" s="228"/>
      <c r="M404" s="228"/>
    </row>
    <row r="405" spans="1:13">
      <c r="A405" s="215"/>
      <c r="B405" s="216"/>
      <c r="C405" s="217"/>
      <c r="D405" s="222"/>
      <c r="E405" s="222"/>
      <c r="F405" s="77"/>
      <c r="G405" s="77"/>
      <c r="H405" s="170"/>
      <c r="I405" s="170"/>
      <c r="J405" s="170"/>
      <c r="K405" s="170"/>
      <c r="L405" s="170"/>
      <c r="M405" s="223"/>
    </row>
    <row r="406" spans="1:13">
      <c r="A406" s="215"/>
      <c r="B406" s="216"/>
      <c r="C406" s="217"/>
      <c r="D406" s="222"/>
      <c r="E406" s="222"/>
      <c r="F406" s="77"/>
      <c r="G406" s="77"/>
      <c r="H406" s="170"/>
      <c r="I406" s="170"/>
      <c r="J406" s="170"/>
      <c r="K406" s="170"/>
      <c r="L406" s="170"/>
      <c r="M406" s="223"/>
    </row>
    <row r="407" spans="1:13">
      <c r="A407" s="215"/>
      <c r="B407" s="216"/>
      <c r="C407" s="217"/>
      <c r="D407" s="222"/>
      <c r="E407" s="222"/>
      <c r="F407" s="77"/>
      <c r="G407" s="77"/>
      <c r="H407" s="170"/>
      <c r="I407" s="170"/>
      <c r="J407" s="170"/>
      <c r="K407" s="170"/>
      <c r="L407" s="170"/>
      <c r="M407" s="223"/>
    </row>
    <row r="408" spans="1:13">
      <c r="A408" s="215"/>
      <c r="B408" s="216"/>
      <c r="C408" s="217"/>
      <c r="D408" s="222"/>
      <c r="E408" s="222"/>
      <c r="F408" s="77"/>
      <c r="G408" s="77"/>
      <c r="H408" s="170"/>
      <c r="I408" s="170"/>
      <c r="J408" s="170"/>
      <c r="K408" s="170"/>
      <c r="L408" s="170"/>
      <c r="M408" s="223"/>
    </row>
    <row r="409" spans="1:13">
      <c r="A409" s="215"/>
      <c r="B409" s="216"/>
      <c r="C409" s="217"/>
      <c r="D409" s="222"/>
      <c r="E409" s="222"/>
      <c r="F409" s="77"/>
      <c r="G409" s="77"/>
      <c r="H409" s="170"/>
      <c r="I409" s="170"/>
      <c r="J409" s="170"/>
      <c r="K409" s="170"/>
      <c r="L409" s="170"/>
      <c r="M409" s="223"/>
    </row>
    <row r="410" spans="1:13">
      <c r="A410" s="215"/>
      <c r="B410" s="216"/>
      <c r="C410" s="217"/>
      <c r="D410" s="222"/>
      <c r="E410" s="222"/>
      <c r="F410" s="77"/>
      <c r="G410" s="77"/>
      <c r="H410" s="170"/>
      <c r="I410" s="170"/>
      <c r="J410" s="170"/>
      <c r="K410" s="170"/>
      <c r="L410" s="170"/>
      <c r="M410" s="223"/>
    </row>
    <row r="411" spans="1:13">
      <c r="A411" s="215"/>
      <c r="B411" s="216"/>
      <c r="C411" s="217"/>
      <c r="D411" s="222"/>
      <c r="E411" s="222"/>
      <c r="F411" s="77"/>
      <c r="G411" s="77"/>
      <c r="H411" s="170"/>
      <c r="I411" s="229"/>
      <c r="J411" s="170"/>
      <c r="K411" s="170"/>
      <c r="L411" s="170"/>
      <c r="M411" s="223"/>
    </row>
    <row r="412" spans="1:13">
      <c r="A412" s="215"/>
      <c r="B412" s="216"/>
      <c r="C412" s="217"/>
      <c r="D412" s="222"/>
      <c r="E412" s="222"/>
      <c r="F412" s="77"/>
      <c r="G412" s="77"/>
      <c r="H412" s="170"/>
      <c r="I412" s="170"/>
      <c r="J412" s="170"/>
      <c r="K412" s="170"/>
      <c r="L412" s="170"/>
      <c r="M412" s="223"/>
    </row>
    <row r="413" spans="1:13">
      <c r="A413" s="215"/>
      <c r="B413" s="216"/>
      <c r="C413" s="217"/>
      <c r="D413" s="222"/>
      <c r="E413" s="222"/>
      <c r="F413" s="77"/>
      <c r="G413" s="77"/>
      <c r="H413" s="170"/>
      <c r="I413" s="170"/>
      <c r="J413" s="170"/>
      <c r="K413" s="170"/>
      <c r="L413" s="170"/>
      <c r="M413" s="223"/>
    </row>
    <row r="414" spans="1:13">
      <c r="A414" s="215"/>
      <c r="B414" s="216"/>
      <c r="C414" s="217"/>
      <c r="D414" s="222"/>
      <c r="E414" s="222"/>
      <c r="F414" s="77"/>
      <c r="G414" s="219"/>
      <c r="H414" s="170"/>
      <c r="I414" s="170"/>
      <c r="J414" s="170"/>
      <c r="K414" s="170"/>
      <c r="L414" s="170"/>
      <c r="M414" s="220"/>
    </row>
    <row r="415" spans="1:13">
      <c r="A415" s="215"/>
      <c r="B415" s="216"/>
      <c r="C415" s="217"/>
      <c r="D415" s="222"/>
      <c r="E415" s="222"/>
      <c r="F415" s="77"/>
      <c r="G415" s="77"/>
      <c r="H415" s="170"/>
      <c r="I415" s="170"/>
      <c r="J415" s="170"/>
      <c r="K415" s="170"/>
      <c r="L415" s="170"/>
      <c r="M415" s="223"/>
    </row>
    <row r="416" spans="1:13">
      <c r="A416" s="215"/>
      <c r="B416" s="216"/>
      <c r="C416" s="217"/>
      <c r="D416" s="222"/>
      <c r="E416" s="222"/>
      <c r="F416" s="77"/>
      <c r="G416" s="77"/>
      <c r="H416" s="217"/>
      <c r="I416" s="220"/>
      <c r="J416" s="170"/>
      <c r="K416" s="170"/>
      <c r="L416" s="170"/>
      <c r="M416" s="223"/>
    </row>
    <row r="417" spans="1:13">
      <c r="A417" s="215"/>
      <c r="B417" s="216"/>
      <c r="C417" s="217"/>
      <c r="D417" s="222"/>
      <c r="E417" s="222"/>
      <c r="F417" s="77"/>
      <c r="G417" s="77"/>
      <c r="H417" s="170"/>
      <c r="I417" s="220"/>
      <c r="J417" s="170"/>
      <c r="K417" s="170"/>
      <c r="L417" s="170"/>
      <c r="M417" s="223"/>
    </row>
    <row r="418" spans="1:13">
      <c r="A418" s="215"/>
      <c r="B418" s="216"/>
      <c r="C418" s="217"/>
      <c r="D418" s="222"/>
      <c r="E418" s="222"/>
      <c r="F418" s="77"/>
      <c r="G418" s="77"/>
      <c r="H418" s="170"/>
      <c r="I418" s="170"/>
      <c r="J418" s="170"/>
      <c r="K418" s="170"/>
      <c r="L418" s="170"/>
      <c r="M418" s="223"/>
    </row>
    <row r="419" spans="1:13">
      <c r="A419" s="215"/>
      <c r="B419" s="216"/>
      <c r="C419" s="217"/>
      <c r="D419" s="222"/>
      <c r="E419" s="222"/>
      <c r="F419" s="77"/>
      <c r="G419" s="77"/>
      <c r="H419" s="170"/>
      <c r="I419" s="170"/>
      <c r="J419" s="170"/>
      <c r="K419" s="170"/>
      <c r="L419" s="170"/>
      <c r="M419" s="223"/>
    </row>
    <row r="420" spans="1:13">
      <c r="A420" s="215"/>
      <c r="B420" s="216"/>
      <c r="C420" s="170"/>
      <c r="D420" s="222"/>
      <c r="E420" s="222"/>
      <c r="F420" s="77"/>
      <c r="G420" s="77"/>
      <c r="H420" s="170"/>
      <c r="I420" s="170"/>
      <c r="J420" s="170"/>
      <c r="K420" s="170"/>
      <c r="L420" s="170"/>
      <c r="M420" s="223"/>
    </row>
    <row r="421" spans="1:13">
      <c r="A421" s="215"/>
      <c r="B421" s="216"/>
      <c r="C421" s="217"/>
      <c r="D421" s="222"/>
      <c r="E421" s="222"/>
      <c r="F421" s="77"/>
      <c r="G421" s="219"/>
      <c r="H421" s="170"/>
      <c r="I421" s="170"/>
      <c r="J421" s="170"/>
      <c r="K421" s="170"/>
      <c r="L421" s="170"/>
      <c r="M421" s="223"/>
    </row>
    <row r="422" spans="1:13">
      <c r="A422" s="215"/>
      <c r="B422" s="216"/>
      <c r="C422" s="170"/>
      <c r="D422" s="222"/>
      <c r="E422" s="222"/>
      <c r="F422" s="77"/>
      <c r="G422" s="77"/>
      <c r="H422" s="170"/>
      <c r="I422" s="170"/>
      <c r="J422" s="170"/>
      <c r="K422" s="170"/>
      <c r="L422" s="170"/>
      <c r="M422" s="223"/>
    </row>
    <row r="423" spans="1:13">
      <c r="A423" s="215"/>
      <c r="B423" s="216"/>
      <c r="C423" s="217"/>
      <c r="D423" s="222"/>
      <c r="E423" s="218"/>
      <c r="F423" s="77"/>
      <c r="G423" s="77"/>
      <c r="H423" s="170"/>
      <c r="I423" s="170"/>
      <c r="J423" s="170"/>
      <c r="K423" s="170"/>
      <c r="L423" s="170"/>
      <c r="M423" s="223"/>
    </row>
    <row r="424" spans="1:13">
      <c r="A424" s="215"/>
      <c r="B424" s="216"/>
      <c r="C424" s="217"/>
      <c r="D424" s="222"/>
      <c r="E424" s="222"/>
      <c r="F424" s="77"/>
      <c r="G424" s="77"/>
      <c r="H424" s="170"/>
      <c r="I424" s="170"/>
      <c r="J424" s="170"/>
      <c r="K424" s="170"/>
      <c r="L424" s="170"/>
      <c r="M424" s="223"/>
    </row>
    <row r="425" spans="1:13">
      <c r="A425" s="215"/>
      <c r="B425" s="225"/>
      <c r="C425" s="225"/>
      <c r="D425" s="226"/>
      <c r="E425" s="226">
        <f>SUM(E405:E424)</f>
        <v>0</v>
      </c>
      <c r="F425" s="227"/>
      <c r="G425" s="227"/>
      <c r="H425" s="228"/>
      <c r="I425" s="228"/>
      <c r="J425" s="228"/>
      <c r="K425" s="228"/>
      <c r="L425" s="228"/>
      <c r="M425" s="228"/>
    </row>
    <row r="426" spans="1:13">
      <c r="A426" s="215"/>
      <c r="B426" s="216"/>
      <c r="C426" s="170"/>
      <c r="D426" s="222"/>
      <c r="E426" s="222"/>
      <c r="F426" s="77"/>
      <c r="G426" s="77"/>
      <c r="H426" s="217"/>
      <c r="I426" s="220"/>
      <c r="J426" s="170"/>
      <c r="K426" s="170"/>
      <c r="L426" s="170"/>
      <c r="M426" s="223"/>
    </row>
    <row r="427" spans="1:13">
      <c r="A427" s="215"/>
      <c r="B427" s="216"/>
      <c r="C427" s="217"/>
      <c r="D427" s="222"/>
      <c r="E427" s="222"/>
      <c r="F427" s="77"/>
      <c r="G427" s="219"/>
      <c r="H427" s="170"/>
      <c r="I427" s="170"/>
      <c r="J427" s="170"/>
      <c r="K427" s="170"/>
      <c r="L427" s="170"/>
      <c r="M427" s="223"/>
    </row>
    <row r="428" spans="1:13">
      <c r="A428" s="215"/>
      <c r="B428" s="216"/>
      <c r="C428" s="217"/>
      <c r="D428" s="222"/>
      <c r="E428" s="222"/>
      <c r="F428" s="77"/>
      <c r="G428" s="77"/>
      <c r="H428" s="170"/>
      <c r="I428" s="170"/>
      <c r="J428" s="170"/>
      <c r="K428" s="170"/>
      <c r="L428" s="170"/>
      <c r="M428" s="223"/>
    </row>
    <row r="429" spans="1:13">
      <c r="A429" s="215"/>
      <c r="B429" s="216"/>
      <c r="C429" s="217"/>
      <c r="D429" s="222"/>
      <c r="E429" s="222"/>
      <c r="F429" s="77"/>
      <c r="G429" s="77"/>
      <c r="H429" s="170"/>
      <c r="I429" s="170"/>
      <c r="J429" s="170"/>
      <c r="K429" s="170"/>
      <c r="L429" s="170"/>
      <c r="M429" s="223"/>
    </row>
    <row r="430" spans="1:13">
      <c r="A430" s="215"/>
      <c r="B430" s="216"/>
      <c r="C430" s="217"/>
      <c r="D430" s="222"/>
      <c r="E430" s="222"/>
      <c r="F430" s="77"/>
      <c r="G430" s="77"/>
      <c r="H430" s="170"/>
      <c r="I430" s="170"/>
      <c r="J430" s="170"/>
      <c r="K430" s="170"/>
      <c r="L430" s="170"/>
      <c r="M430" s="223"/>
    </row>
    <row r="431" spans="1:13">
      <c r="A431" s="215"/>
      <c r="B431" s="216"/>
      <c r="C431" s="217"/>
      <c r="D431" s="222"/>
      <c r="E431" s="222"/>
      <c r="F431" s="77"/>
      <c r="G431" s="77"/>
      <c r="H431" s="170"/>
      <c r="I431" s="170"/>
      <c r="J431" s="170"/>
      <c r="K431" s="170"/>
      <c r="L431" s="170"/>
      <c r="M431" s="220"/>
    </row>
    <row r="432" spans="1:13">
      <c r="A432" s="215"/>
      <c r="B432" s="216"/>
      <c r="C432" s="217"/>
      <c r="D432" s="222"/>
      <c r="E432" s="222"/>
      <c r="F432" s="77"/>
      <c r="G432" s="77"/>
      <c r="H432" s="170"/>
      <c r="I432" s="170"/>
      <c r="J432" s="170"/>
      <c r="K432" s="170"/>
      <c r="L432" s="170"/>
      <c r="M432" s="223"/>
    </row>
    <row r="433" spans="1:13">
      <c r="A433" s="215"/>
      <c r="B433" s="216"/>
      <c r="C433" s="217"/>
      <c r="D433" s="222"/>
      <c r="E433" s="222"/>
      <c r="F433" s="77"/>
      <c r="G433" s="77"/>
      <c r="H433" s="170"/>
      <c r="I433" s="170"/>
      <c r="J433" s="170"/>
      <c r="K433" s="170"/>
      <c r="L433" s="170"/>
      <c r="M433" s="223"/>
    </row>
    <row r="434" spans="1:13">
      <c r="A434" s="215"/>
      <c r="B434" s="216"/>
      <c r="C434" s="217"/>
      <c r="D434" s="222"/>
      <c r="E434" s="222"/>
      <c r="F434" s="77"/>
      <c r="G434" s="77"/>
      <c r="H434" s="170"/>
      <c r="I434" s="170"/>
      <c r="J434" s="170"/>
      <c r="K434" s="170"/>
      <c r="L434" s="170"/>
      <c r="M434" s="223"/>
    </row>
    <row r="435" spans="1:13">
      <c r="A435" s="215"/>
      <c r="B435" s="216"/>
      <c r="C435" s="217"/>
      <c r="D435" s="222"/>
      <c r="E435" s="222"/>
      <c r="F435" s="77"/>
      <c r="G435" s="77"/>
      <c r="H435" s="170"/>
      <c r="I435" s="170"/>
      <c r="J435" s="170"/>
      <c r="K435" s="170"/>
      <c r="L435" s="170"/>
      <c r="M435" s="223"/>
    </row>
    <row r="436" spans="1:13">
      <c r="A436" s="215"/>
      <c r="B436" s="216"/>
      <c r="C436" s="217"/>
      <c r="D436" s="222"/>
      <c r="E436" s="222"/>
      <c r="F436" s="77"/>
      <c r="G436" s="77"/>
      <c r="H436" s="231"/>
      <c r="I436" s="170"/>
      <c r="J436" s="170"/>
      <c r="K436" s="170"/>
      <c r="L436" s="170"/>
      <c r="M436" s="223"/>
    </row>
    <row r="437" spans="1:13">
      <c r="A437" s="215"/>
      <c r="B437" s="216"/>
      <c r="C437" s="217"/>
      <c r="D437" s="222"/>
      <c r="E437" s="222"/>
      <c r="F437" s="77"/>
      <c r="G437" s="77"/>
      <c r="H437" s="170"/>
      <c r="I437" s="170"/>
      <c r="J437" s="170"/>
      <c r="K437" s="170"/>
      <c r="L437" s="170"/>
      <c r="M437" s="223"/>
    </row>
    <row r="438" spans="1:13">
      <c r="A438" s="215"/>
      <c r="B438" s="216"/>
      <c r="C438" s="217"/>
      <c r="D438" s="222"/>
      <c r="E438" s="222"/>
      <c r="F438" s="77"/>
      <c r="G438" s="77"/>
      <c r="H438" s="231"/>
      <c r="I438" s="170"/>
      <c r="J438" s="170"/>
      <c r="K438" s="170"/>
      <c r="L438" s="170"/>
      <c r="M438" s="223"/>
    </row>
    <row r="439" spans="1:13">
      <c r="A439" s="215"/>
      <c r="B439" s="216"/>
      <c r="C439" s="217"/>
      <c r="D439" s="222"/>
      <c r="E439" s="222"/>
      <c r="F439" s="77"/>
      <c r="G439" s="77"/>
      <c r="H439" s="170"/>
      <c r="I439" s="170"/>
      <c r="J439" s="170"/>
      <c r="K439" s="170"/>
      <c r="L439" s="170"/>
      <c r="M439" s="223"/>
    </row>
    <row r="440" spans="1:13">
      <c r="A440" s="215"/>
      <c r="B440" s="216"/>
      <c r="C440" s="217"/>
      <c r="D440" s="222"/>
      <c r="E440" s="222"/>
      <c r="F440" s="77"/>
      <c r="G440" s="77"/>
      <c r="H440" s="170"/>
      <c r="I440" s="170"/>
      <c r="J440" s="170"/>
      <c r="K440" s="170"/>
      <c r="L440" s="170"/>
      <c r="M440" s="223"/>
    </row>
    <row r="441" spans="1:13">
      <c r="A441" s="215"/>
      <c r="B441" s="216"/>
      <c r="C441" s="217"/>
      <c r="D441" s="222"/>
      <c r="E441" s="222"/>
      <c r="F441" s="82"/>
      <c r="G441" s="82"/>
      <c r="H441" s="170"/>
      <c r="I441" s="170"/>
      <c r="J441" s="170"/>
      <c r="K441" s="170"/>
      <c r="L441" s="170"/>
      <c r="M441" s="223"/>
    </row>
    <row r="442" spans="1:13">
      <c r="A442" s="215"/>
      <c r="B442" s="216"/>
      <c r="C442" s="217"/>
      <c r="D442" s="222"/>
      <c r="E442" s="222"/>
      <c r="F442" s="77"/>
      <c r="G442" s="77"/>
      <c r="H442" s="170"/>
      <c r="I442" s="170"/>
      <c r="J442" s="170"/>
      <c r="K442" s="170"/>
      <c r="L442" s="170"/>
      <c r="M442" s="223"/>
    </row>
    <row r="443" spans="1:13">
      <c r="A443" s="215"/>
      <c r="B443" s="216"/>
      <c r="C443" s="217"/>
      <c r="D443" s="222"/>
      <c r="E443" s="222"/>
      <c r="F443" s="77"/>
      <c r="G443" s="77"/>
      <c r="H443" s="231"/>
      <c r="I443" s="170"/>
      <c r="J443" s="170"/>
      <c r="K443" s="170"/>
      <c r="L443" s="170"/>
      <c r="M443" s="223"/>
    </row>
    <row r="444" spans="1:13">
      <c r="A444" s="215"/>
      <c r="B444" s="216"/>
      <c r="C444" s="170"/>
      <c r="D444" s="218"/>
      <c r="E444" s="218"/>
      <c r="F444" s="77"/>
      <c r="G444" s="77"/>
      <c r="H444" s="217"/>
      <c r="I444" s="220"/>
      <c r="J444" s="170"/>
      <c r="K444" s="170"/>
      <c r="L444" s="170"/>
      <c r="M444" s="223"/>
    </row>
    <row r="445" spans="1:13">
      <c r="A445" s="215"/>
      <c r="B445" s="216"/>
      <c r="C445" s="170"/>
      <c r="D445" s="222"/>
      <c r="E445" s="222"/>
      <c r="F445" s="77"/>
      <c r="G445" s="77"/>
      <c r="H445" s="170"/>
      <c r="I445" s="170"/>
      <c r="J445" s="170"/>
      <c r="K445" s="170"/>
      <c r="L445" s="170"/>
      <c r="M445" s="223"/>
    </row>
    <row r="446" spans="1:13">
      <c r="A446" s="215"/>
      <c r="B446" s="225"/>
      <c r="C446" s="225"/>
      <c r="D446" s="226"/>
      <c r="E446" s="226">
        <f>SUM(E426:E445)</f>
        <v>0</v>
      </c>
      <c r="F446" s="227"/>
      <c r="G446" s="227"/>
      <c r="H446" s="228"/>
      <c r="I446" s="228"/>
      <c r="J446" s="228"/>
      <c r="K446" s="228"/>
      <c r="L446" s="228"/>
      <c r="M446" s="228"/>
    </row>
    <row r="447" spans="1:13">
      <c r="A447" s="215"/>
      <c r="B447" s="216"/>
      <c r="C447" s="170"/>
      <c r="D447" s="222"/>
      <c r="E447" s="222"/>
      <c r="F447" s="77"/>
      <c r="G447" s="77"/>
      <c r="H447" s="170"/>
      <c r="I447" s="170"/>
      <c r="J447" s="170"/>
      <c r="K447" s="170"/>
      <c r="L447" s="170"/>
      <c r="M447" s="223"/>
    </row>
    <row r="448" spans="1:13">
      <c r="A448" s="215"/>
      <c r="B448" s="216"/>
      <c r="C448" s="170"/>
      <c r="D448" s="222"/>
      <c r="E448" s="222"/>
      <c r="F448" s="77"/>
      <c r="G448" s="77"/>
      <c r="H448" s="170"/>
      <c r="I448" s="170"/>
      <c r="J448" s="170"/>
      <c r="K448" s="170"/>
      <c r="L448" s="170"/>
      <c r="M448" s="223"/>
    </row>
    <row r="449" spans="1:13">
      <c r="A449" s="215"/>
      <c r="B449" s="216"/>
      <c r="C449" s="217"/>
      <c r="D449" s="222"/>
      <c r="E449" s="222"/>
      <c r="F449" s="77"/>
      <c r="G449" s="219"/>
      <c r="H449" s="170"/>
      <c r="I449" s="170"/>
      <c r="J449" s="170"/>
      <c r="K449" s="170"/>
      <c r="L449" s="170"/>
      <c r="M449" s="223"/>
    </row>
    <row r="450" spans="1:13">
      <c r="A450" s="215"/>
      <c r="B450" s="216"/>
      <c r="C450" s="217"/>
      <c r="D450" s="222"/>
      <c r="E450" s="222"/>
      <c r="F450" s="77"/>
      <c r="G450" s="77"/>
      <c r="H450" s="170"/>
      <c r="I450" s="170"/>
      <c r="J450" s="170"/>
      <c r="K450" s="170"/>
      <c r="L450" s="170"/>
      <c r="M450" s="223"/>
    </row>
    <row r="451" spans="1:13">
      <c r="A451" s="215"/>
      <c r="B451" s="216"/>
      <c r="C451" s="217"/>
      <c r="D451" s="222"/>
      <c r="E451" s="222"/>
      <c r="F451" s="77"/>
      <c r="G451" s="77"/>
      <c r="H451" s="170"/>
      <c r="I451" s="170"/>
      <c r="J451" s="170"/>
      <c r="K451" s="170"/>
      <c r="L451" s="170"/>
      <c r="M451" s="223"/>
    </row>
    <row r="452" spans="1:13">
      <c r="A452" s="215"/>
      <c r="B452" s="216"/>
      <c r="C452" s="217"/>
      <c r="D452" s="222"/>
      <c r="E452" s="222"/>
      <c r="F452" s="77"/>
      <c r="G452" s="77"/>
      <c r="H452" s="170"/>
      <c r="I452" s="170"/>
      <c r="J452" s="170"/>
      <c r="K452" s="170"/>
      <c r="L452" s="170"/>
      <c r="M452" s="223"/>
    </row>
    <row r="453" spans="1:13">
      <c r="A453" s="215"/>
      <c r="B453" s="216"/>
      <c r="C453" s="217"/>
      <c r="D453" s="222"/>
      <c r="E453" s="222"/>
      <c r="F453" s="124"/>
      <c r="G453" s="124"/>
      <c r="H453" s="170"/>
      <c r="I453" s="170"/>
      <c r="J453" s="170"/>
      <c r="K453" s="170"/>
      <c r="L453" s="170"/>
      <c r="M453" s="223"/>
    </row>
    <row r="454" spans="1:13">
      <c r="A454" s="215"/>
      <c r="B454" s="216"/>
      <c r="C454" s="217"/>
      <c r="D454" s="222"/>
      <c r="E454" s="222"/>
      <c r="F454" s="77"/>
      <c r="G454" s="77"/>
      <c r="H454" s="170"/>
      <c r="I454" s="224"/>
      <c r="J454" s="170"/>
      <c r="K454" s="170"/>
      <c r="L454" s="170"/>
      <c r="M454" s="223"/>
    </row>
    <row r="455" spans="1:13">
      <c r="A455" s="215"/>
      <c r="B455" s="216"/>
      <c r="C455" s="217"/>
      <c r="D455" s="222"/>
      <c r="E455" s="222"/>
      <c r="F455" s="77"/>
      <c r="G455" s="77"/>
      <c r="H455" s="170"/>
      <c r="I455" s="170"/>
      <c r="J455" s="170"/>
      <c r="K455" s="170"/>
      <c r="L455" s="170"/>
      <c r="M455" s="223"/>
    </row>
    <row r="456" spans="1:13">
      <c r="A456" s="215"/>
      <c r="B456" s="216"/>
      <c r="C456" s="217"/>
      <c r="D456" s="222"/>
      <c r="E456" s="222"/>
      <c r="F456" s="77"/>
      <c r="G456" s="77"/>
      <c r="H456" s="170"/>
      <c r="I456" s="170"/>
      <c r="J456" s="170"/>
      <c r="K456" s="170"/>
      <c r="L456" s="170"/>
      <c r="M456" s="223"/>
    </row>
    <row r="457" spans="1:13">
      <c r="A457" s="215"/>
      <c r="B457" s="216"/>
      <c r="C457" s="217"/>
      <c r="D457" s="222"/>
      <c r="E457" s="222"/>
      <c r="F457" s="77"/>
      <c r="G457" s="77"/>
      <c r="H457" s="170"/>
      <c r="I457" s="170"/>
      <c r="J457" s="170"/>
      <c r="K457" s="170"/>
      <c r="L457" s="170"/>
      <c r="M457" s="223"/>
    </row>
    <row r="458" spans="1:13">
      <c r="A458" s="215"/>
      <c r="B458" s="216"/>
      <c r="C458" s="217"/>
      <c r="D458" s="222"/>
      <c r="E458" s="222"/>
      <c r="F458" s="77"/>
      <c r="G458" s="77"/>
      <c r="H458" s="170"/>
      <c r="I458" s="170"/>
      <c r="J458" s="170"/>
      <c r="K458" s="170"/>
      <c r="L458" s="170"/>
      <c r="M458" s="223"/>
    </row>
    <row r="459" spans="1:13">
      <c r="A459" s="215"/>
      <c r="B459" s="216"/>
      <c r="C459" s="217"/>
      <c r="D459" s="222"/>
      <c r="E459" s="222"/>
      <c r="F459" s="77"/>
      <c r="G459" s="77"/>
      <c r="H459" s="170"/>
      <c r="I459" s="170"/>
      <c r="J459" s="170"/>
      <c r="K459" s="170"/>
      <c r="L459" s="170"/>
      <c r="M459" s="223"/>
    </row>
    <row r="460" spans="1:13">
      <c r="A460" s="215"/>
      <c r="B460" s="216"/>
      <c r="C460" s="217"/>
      <c r="D460" s="222"/>
      <c r="E460" s="222"/>
      <c r="F460" s="77"/>
      <c r="G460" s="77"/>
      <c r="H460" s="170"/>
      <c r="I460" s="170"/>
      <c r="J460" s="170"/>
      <c r="K460" s="170"/>
      <c r="L460" s="170"/>
      <c r="M460" s="223"/>
    </row>
    <row r="461" spans="1:13">
      <c r="A461" s="215"/>
      <c r="B461" s="216"/>
      <c r="C461" s="217"/>
      <c r="D461" s="222"/>
      <c r="E461" s="222"/>
      <c r="F461" s="77"/>
      <c r="G461" s="77"/>
      <c r="H461" s="170"/>
      <c r="I461" s="170"/>
      <c r="J461" s="170"/>
      <c r="K461" s="170"/>
      <c r="L461" s="170"/>
      <c r="M461" s="223"/>
    </row>
    <row r="462" spans="1:13">
      <c r="A462" s="215"/>
      <c r="B462" s="216"/>
      <c r="C462" s="217"/>
      <c r="D462" s="222"/>
      <c r="E462" s="222"/>
      <c r="F462" s="77"/>
      <c r="G462" s="77"/>
      <c r="H462" s="170"/>
      <c r="I462" s="170"/>
      <c r="J462" s="170"/>
      <c r="K462" s="170"/>
      <c r="L462" s="170"/>
      <c r="M462" s="223"/>
    </row>
    <row r="463" spans="1:13">
      <c r="A463" s="215"/>
      <c r="B463" s="216"/>
      <c r="C463" s="217"/>
      <c r="D463" s="222"/>
      <c r="E463" s="222"/>
      <c r="F463" s="77"/>
      <c r="G463" s="77"/>
      <c r="H463" s="170"/>
      <c r="I463" s="170"/>
      <c r="J463" s="170"/>
      <c r="K463" s="170"/>
      <c r="L463" s="170"/>
      <c r="M463" s="223"/>
    </row>
    <row r="464" spans="1:13">
      <c r="A464" s="215"/>
      <c r="B464" s="216"/>
      <c r="C464" s="217"/>
      <c r="D464" s="222"/>
      <c r="E464" s="222"/>
      <c r="F464" s="77"/>
      <c r="G464" s="77"/>
      <c r="H464" s="170"/>
      <c r="I464" s="170"/>
      <c r="J464" s="170"/>
      <c r="K464" s="170"/>
      <c r="L464" s="170"/>
      <c r="M464" s="223"/>
    </row>
    <row r="465" spans="1:13">
      <c r="A465" s="215"/>
      <c r="B465" s="216"/>
      <c r="C465" s="217"/>
      <c r="D465" s="222"/>
      <c r="E465" s="222"/>
      <c r="F465" s="77"/>
      <c r="G465" s="77"/>
      <c r="H465" s="170"/>
      <c r="I465" s="170"/>
      <c r="J465" s="170"/>
      <c r="K465" s="170"/>
      <c r="L465" s="170"/>
      <c r="M465" s="223"/>
    </row>
    <row r="466" spans="1:13">
      <c r="A466" s="215"/>
      <c r="B466" s="216"/>
      <c r="C466" s="217"/>
      <c r="D466" s="222"/>
      <c r="E466" s="222"/>
      <c r="F466" s="107"/>
      <c r="G466" s="107"/>
      <c r="H466" s="170"/>
      <c r="I466" s="170"/>
      <c r="J466" s="170"/>
      <c r="K466" s="170"/>
      <c r="L466" s="170"/>
      <c r="M466" s="223"/>
    </row>
    <row r="467" spans="1:13">
      <c r="A467" s="215"/>
      <c r="B467" s="225"/>
      <c r="C467" s="225"/>
      <c r="D467" s="226"/>
      <c r="E467" s="226"/>
      <c r="F467" s="227"/>
      <c r="G467" s="227"/>
      <c r="H467" s="228"/>
      <c r="I467" s="228"/>
      <c r="J467" s="228"/>
      <c r="K467" s="228"/>
      <c r="L467" s="228"/>
      <c r="M467" s="228"/>
    </row>
    <row r="468" spans="1:13">
      <c r="A468" s="215"/>
      <c r="B468" s="216"/>
      <c r="C468" s="170"/>
      <c r="D468" s="222"/>
      <c r="E468" s="222"/>
      <c r="F468" s="77"/>
      <c r="G468" s="77"/>
      <c r="H468" s="170"/>
      <c r="I468" s="170"/>
      <c r="J468" s="170"/>
      <c r="K468" s="170"/>
      <c r="L468" s="170"/>
      <c r="M468" s="223"/>
    </row>
    <row r="469" spans="1:13">
      <c r="A469" s="215"/>
      <c r="B469" s="216"/>
      <c r="C469" s="170"/>
      <c r="D469" s="222"/>
      <c r="E469" s="222"/>
      <c r="F469" s="77"/>
      <c r="G469" s="77"/>
      <c r="H469" s="170"/>
      <c r="I469" s="170"/>
      <c r="J469" s="170"/>
      <c r="K469" s="170"/>
      <c r="L469" s="170"/>
      <c r="M469" s="223"/>
    </row>
    <row r="470" spans="1:13">
      <c r="A470" s="215"/>
      <c r="B470" s="216"/>
      <c r="C470" s="170"/>
      <c r="D470" s="222"/>
      <c r="E470" s="222"/>
      <c r="F470" s="77"/>
      <c r="G470" s="77"/>
      <c r="H470" s="170"/>
      <c r="I470" s="170"/>
      <c r="J470" s="170"/>
      <c r="K470" s="170"/>
      <c r="L470" s="170"/>
      <c r="M470" s="223"/>
    </row>
    <row r="471" spans="1:13">
      <c r="A471" s="215"/>
      <c r="B471" s="216"/>
      <c r="C471" s="217"/>
      <c r="D471" s="222"/>
      <c r="E471" s="222"/>
      <c r="F471" s="77"/>
      <c r="G471" s="77"/>
      <c r="H471" s="170"/>
      <c r="I471" s="170"/>
      <c r="J471" s="170"/>
      <c r="K471" s="170"/>
      <c r="L471" s="170"/>
      <c r="M471" s="223"/>
    </row>
    <row r="472" spans="1:13">
      <c r="A472" s="215"/>
      <c r="B472" s="216"/>
      <c r="C472" s="217"/>
      <c r="D472" s="222"/>
      <c r="E472" s="218"/>
      <c r="F472" s="77"/>
      <c r="G472" s="219"/>
      <c r="H472" s="170"/>
      <c r="I472" s="170"/>
      <c r="J472" s="170"/>
      <c r="K472" s="170"/>
      <c r="L472" s="170"/>
      <c r="M472" s="223"/>
    </row>
    <row r="473" spans="1:13">
      <c r="A473" s="215"/>
      <c r="B473" s="216"/>
      <c r="C473" s="217"/>
      <c r="D473" s="222"/>
      <c r="E473" s="222"/>
      <c r="F473" s="77"/>
      <c r="G473" s="77"/>
      <c r="H473" s="170"/>
      <c r="I473" s="170"/>
      <c r="J473" s="170"/>
      <c r="K473" s="170"/>
      <c r="L473" s="170"/>
      <c r="M473" s="223"/>
    </row>
    <row r="474" spans="1:13">
      <c r="A474" s="215"/>
      <c r="B474" s="216"/>
      <c r="C474" s="217"/>
      <c r="D474" s="222"/>
      <c r="E474" s="222"/>
      <c r="F474" s="77"/>
      <c r="G474" s="77"/>
      <c r="H474" s="170"/>
      <c r="I474" s="170"/>
      <c r="J474" s="170"/>
      <c r="K474" s="170"/>
      <c r="L474" s="170"/>
      <c r="M474" s="223"/>
    </row>
    <row r="475" spans="1:13">
      <c r="A475" s="215"/>
      <c r="B475" s="216"/>
      <c r="C475" s="217"/>
      <c r="D475" s="222"/>
      <c r="E475" s="222"/>
      <c r="F475" s="77"/>
      <c r="G475" s="77"/>
      <c r="H475" s="170"/>
      <c r="I475" s="170"/>
      <c r="J475" s="170"/>
      <c r="K475" s="170"/>
      <c r="L475" s="170"/>
      <c r="M475" s="223"/>
    </row>
    <row r="476" spans="1:13">
      <c r="A476" s="215"/>
      <c r="B476" s="216"/>
      <c r="C476" s="217"/>
      <c r="D476" s="222"/>
      <c r="E476" s="222"/>
      <c r="F476" s="77"/>
      <c r="G476" s="77"/>
      <c r="H476" s="170"/>
      <c r="I476" s="170"/>
      <c r="J476" s="170"/>
      <c r="K476" s="170"/>
      <c r="L476" s="170"/>
      <c r="M476" s="223"/>
    </row>
    <row r="477" spans="1:13">
      <c r="A477" s="215"/>
      <c r="B477" s="216"/>
      <c r="C477" s="217"/>
      <c r="D477" s="222"/>
      <c r="E477" s="222"/>
      <c r="F477" s="77"/>
      <c r="G477" s="77"/>
      <c r="H477" s="170"/>
      <c r="I477" s="170"/>
      <c r="J477" s="170"/>
      <c r="K477" s="170"/>
      <c r="L477" s="170"/>
      <c r="M477" s="223"/>
    </row>
    <row r="478" spans="1:13">
      <c r="A478" s="215"/>
      <c r="B478" s="216"/>
      <c r="C478" s="217"/>
      <c r="D478" s="222"/>
      <c r="E478" s="222"/>
      <c r="F478" s="77"/>
      <c r="G478" s="77"/>
      <c r="H478" s="170"/>
      <c r="I478" s="170"/>
      <c r="J478" s="170"/>
      <c r="K478" s="170"/>
      <c r="L478" s="170"/>
      <c r="M478" s="223"/>
    </row>
    <row r="479" spans="1:13">
      <c r="A479" s="215"/>
      <c r="B479" s="216"/>
      <c r="C479" s="217"/>
      <c r="D479" s="222"/>
      <c r="E479" s="222"/>
      <c r="F479" s="77"/>
      <c r="G479" s="77"/>
      <c r="H479" s="170"/>
      <c r="I479" s="170"/>
      <c r="J479" s="170"/>
      <c r="K479" s="170"/>
      <c r="L479" s="170"/>
      <c r="M479" s="223"/>
    </row>
    <row r="480" spans="1:13">
      <c r="A480" s="215"/>
      <c r="B480" s="216"/>
      <c r="C480" s="217"/>
      <c r="D480" s="222"/>
      <c r="E480" s="222"/>
      <c r="F480" s="77"/>
      <c r="G480" s="77"/>
      <c r="H480" s="170"/>
      <c r="I480" s="170"/>
      <c r="J480" s="170"/>
      <c r="K480" s="170"/>
      <c r="L480" s="170"/>
      <c r="M480" s="223"/>
    </row>
    <row r="481" spans="1:13">
      <c r="A481" s="215"/>
      <c r="B481" s="216"/>
      <c r="C481" s="217"/>
      <c r="D481" s="222"/>
      <c r="E481" s="222"/>
      <c r="F481" s="77"/>
      <c r="G481" s="77"/>
      <c r="H481" s="170"/>
      <c r="I481" s="170"/>
      <c r="J481" s="170"/>
      <c r="K481" s="170"/>
      <c r="L481" s="170"/>
      <c r="M481" s="223"/>
    </row>
    <row r="482" spans="1:13">
      <c r="A482" s="215"/>
      <c r="B482" s="216"/>
      <c r="C482" s="217"/>
      <c r="D482" s="222"/>
      <c r="E482" s="222"/>
      <c r="F482" s="77"/>
      <c r="G482" s="77"/>
      <c r="H482" s="170"/>
      <c r="I482" s="224"/>
      <c r="J482" s="170"/>
      <c r="K482" s="170"/>
      <c r="L482" s="170"/>
      <c r="M482" s="223"/>
    </row>
    <row r="483" spans="1:13">
      <c r="A483" s="215"/>
      <c r="B483" s="216"/>
      <c r="C483" s="217"/>
      <c r="D483" s="222"/>
      <c r="E483" s="222"/>
      <c r="F483" s="77"/>
      <c r="G483" s="77"/>
      <c r="H483" s="170"/>
      <c r="I483" s="170"/>
      <c r="J483" s="170"/>
      <c r="K483" s="170"/>
      <c r="L483" s="170"/>
      <c r="M483" s="223"/>
    </row>
    <row r="484" spans="1:13">
      <c r="A484" s="215"/>
      <c r="B484" s="216"/>
      <c r="C484" s="217"/>
      <c r="D484" s="222"/>
      <c r="E484" s="222"/>
      <c r="F484" s="77"/>
      <c r="G484" s="77"/>
      <c r="H484" s="170"/>
      <c r="I484" s="170"/>
      <c r="J484" s="170"/>
      <c r="K484" s="170"/>
      <c r="L484" s="170"/>
      <c r="M484" s="223"/>
    </row>
    <row r="485" spans="1:13">
      <c r="A485" s="215"/>
      <c r="B485" s="216"/>
      <c r="C485" s="217"/>
      <c r="D485" s="222"/>
      <c r="E485" s="222"/>
      <c r="F485" s="77"/>
      <c r="G485" s="77"/>
      <c r="H485" s="170"/>
      <c r="I485" s="170"/>
      <c r="J485" s="170"/>
      <c r="K485" s="170"/>
      <c r="L485" s="170"/>
      <c r="M485" s="223"/>
    </row>
    <row r="486" spans="1:13">
      <c r="A486" s="215"/>
      <c r="B486" s="216"/>
      <c r="C486" s="217"/>
      <c r="D486" s="222"/>
      <c r="E486" s="222"/>
      <c r="F486" s="77"/>
      <c r="G486" s="77"/>
      <c r="H486" s="170"/>
      <c r="I486" s="170"/>
      <c r="J486" s="170"/>
      <c r="K486" s="170"/>
      <c r="L486" s="170"/>
      <c r="M486" s="223"/>
    </row>
    <row r="487" spans="1:13">
      <c r="A487" s="215"/>
      <c r="B487" s="216"/>
      <c r="C487" s="217"/>
      <c r="D487" s="222"/>
      <c r="E487" s="222"/>
      <c r="F487" s="77"/>
      <c r="G487" s="77"/>
      <c r="H487" s="170"/>
      <c r="I487" s="170"/>
      <c r="J487" s="170"/>
      <c r="K487" s="170"/>
      <c r="L487" s="170"/>
      <c r="M487" s="223"/>
    </row>
    <row r="488" spans="1:13">
      <c r="A488" s="215"/>
      <c r="B488" s="225"/>
      <c r="C488" s="225"/>
      <c r="D488" s="226"/>
      <c r="E488" s="226"/>
      <c r="F488" s="227"/>
      <c r="G488" s="227"/>
      <c r="H488" s="228"/>
      <c r="I488" s="228"/>
      <c r="J488" s="228"/>
      <c r="K488" s="228"/>
      <c r="L488" s="228"/>
      <c r="M488" s="228"/>
    </row>
    <row r="489" spans="1:13">
      <c r="A489" s="215"/>
      <c r="B489" s="216"/>
      <c r="C489" s="170"/>
      <c r="D489" s="222"/>
      <c r="E489" s="222"/>
      <c r="F489" s="77"/>
      <c r="G489" s="77"/>
      <c r="H489" s="170"/>
      <c r="I489" s="170"/>
      <c r="J489" s="170"/>
      <c r="K489" s="170"/>
      <c r="L489" s="170"/>
      <c r="M489" s="223"/>
    </row>
    <row r="490" spans="1:13">
      <c r="A490" s="215"/>
      <c r="B490" s="232"/>
      <c r="C490" s="170"/>
      <c r="D490" s="222"/>
      <c r="E490" s="222"/>
      <c r="F490" s="77"/>
      <c r="G490" s="77"/>
      <c r="H490" s="170"/>
      <c r="I490" s="170"/>
      <c r="J490" s="170"/>
      <c r="K490" s="170"/>
      <c r="L490" s="170"/>
      <c r="M490" s="223"/>
    </row>
    <row r="491" spans="1:13">
      <c r="A491" s="215"/>
      <c r="B491" s="217"/>
      <c r="C491" s="217"/>
      <c r="D491" s="222"/>
      <c r="E491" s="218"/>
      <c r="F491" s="77"/>
      <c r="G491" s="219"/>
      <c r="H491" s="170"/>
      <c r="I491" s="170"/>
      <c r="J491" s="170"/>
      <c r="K491" s="170"/>
      <c r="L491" s="170"/>
      <c r="M491" s="223"/>
    </row>
    <row r="492" spans="1:13">
      <c r="A492" s="215"/>
      <c r="B492" s="170"/>
      <c r="C492" s="217"/>
      <c r="D492" s="218"/>
      <c r="E492" s="218"/>
      <c r="F492" s="77"/>
      <c r="G492" s="77"/>
      <c r="H492" s="217"/>
      <c r="I492" s="220"/>
      <c r="J492" s="170"/>
      <c r="K492" s="170"/>
      <c r="L492" s="170"/>
      <c r="M492" s="223"/>
    </row>
    <row r="493" spans="1:13">
      <c r="A493" s="215"/>
      <c r="B493" s="170"/>
      <c r="C493" s="217"/>
      <c r="D493" s="222"/>
      <c r="E493" s="222"/>
      <c r="F493" s="77"/>
      <c r="G493" s="77"/>
      <c r="H493" s="170"/>
      <c r="I493" s="170"/>
      <c r="J493" s="170"/>
      <c r="K493" s="170"/>
      <c r="L493" s="170"/>
      <c r="M493" s="223"/>
    </row>
    <row r="494" spans="1:13">
      <c r="A494" s="215"/>
      <c r="B494" s="170"/>
      <c r="C494" s="217"/>
      <c r="D494" s="222"/>
      <c r="E494" s="222"/>
      <c r="F494" s="77"/>
      <c r="G494" s="77"/>
      <c r="H494" s="170"/>
      <c r="I494" s="170"/>
      <c r="J494" s="170"/>
      <c r="K494" s="170"/>
      <c r="L494" s="170"/>
      <c r="M494" s="223"/>
    </row>
    <row r="495" spans="1:13">
      <c r="A495" s="215"/>
      <c r="B495" s="170"/>
      <c r="C495" s="217"/>
      <c r="D495" s="222"/>
      <c r="E495" s="222"/>
      <c r="F495" s="77"/>
      <c r="G495" s="77"/>
      <c r="H495" s="170"/>
      <c r="I495" s="170"/>
      <c r="J495" s="170"/>
      <c r="K495" s="170"/>
      <c r="L495" s="170"/>
      <c r="M495" s="223"/>
    </row>
    <row r="496" spans="1:13">
      <c r="A496" s="215"/>
      <c r="B496" s="170"/>
      <c r="C496" s="217"/>
      <c r="D496" s="222"/>
      <c r="E496" s="222"/>
      <c r="F496" s="77"/>
      <c r="G496" s="77"/>
      <c r="H496" s="170"/>
      <c r="I496" s="170"/>
      <c r="J496" s="170"/>
      <c r="K496" s="170"/>
      <c r="L496" s="170"/>
      <c r="M496" s="223"/>
    </row>
    <row r="497" spans="1:13">
      <c r="A497" s="215"/>
      <c r="B497" s="170"/>
      <c r="C497" s="217"/>
      <c r="D497" s="218"/>
      <c r="E497" s="222"/>
      <c r="F497" s="77"/>
      <c r="G497" s="77"/>
      <c r="H497" s="217"/>
      <c r="I497" s="220"/>
      <c r="J497" s="170"/>
      <c r="K497" s="170"/>
      <c r="L497" s="170"/>
      <c r="M497" s="223"/>
    </row>
    <row r="498" spans="1:13">
      <c r="A498" s="215"/>
      <c r="B498" s="170"/>
      <c r="C498" s="217"/>
      <c r="D498" s="218"/>
      <c r="E498" s="222"/>
      <c r="F498" s="77"/>
      <c r="G498" s="77"/>
      <c r="H498" s="217"/>
      <c r="I498" s="220"/>
      <c r="J498" s="170"/>
      <c r="K498" s="170"/>
      <c r="L498" s="170"/>
      <c r="M498" s="223"/>
    </row>
    <row r="499" spans="1:13">
      <c r="A499" s="215"/>
      <c r="B499" s="216"/>
      <c r="C499" s="217"/>
      <c r="D499" s="222"/>
      <c r="E499" s="222"/>
      <c r="F499" s="77"/>
      <c r="G499" s="77"/>
      <c r="H499" s="217"/>
      <c r="I499" s="220"/>
      <c r="J499" s="170"/>
      <c r="K499" s="170"/>
      <c r="L499" s="170"/>
      <c r="M499" s="223"/>
    </row>
    <row r="500" spans="1:13">
      <c r="A500" s="215"/>
      <c r="B500" s="170"/>
      <c r="C500" s="217"/>
      <c r="D500" s="222"/>
      <c r="E500" s="222"/>
      <c r="F500" s="77"/>
      <c r="G500" s="77"/>
      <c r="H500" s="170"/>
      <c r="I500" s="170"/>
      <c r="J500" s="170"/>
      <c r="K500" s="170"/>
      <c r="L500" s="170"/>
      <c r="M500" s="223"/>
    </row>
    <row r="501" spans="1:13">
      <c r="A501" s="215"/>
      <c r="B501" s="170"/>
      <c r="C501" s="217"/>
      <c r="D501" s="222"/>
      <c r="E501" s="222"/>
      <c r="F501" s="77"/>
      <c r="G501" s="77"/>
      <c r="H501" s="170"/>
      <c r="I501" s="170"/>
      <c r="J501" s="170"/>
      <c r="K501" s="170"/>
      <c r="L501" s="170"/>
      <c r="M501" s="223"/>
    </row>
    <row r="502" spans="1:13">
      <c r="A502" s="215"/>
      <c r="B502" s="170"/>
      <c r="C502" s="217"/>
      <c r="D502" s="222"/>
      <c r="E502" s="222"/>
      <c r="F502" s="77"/>
      <c r="G502" s="77"/>
      <c r="H502" s="170"/>
      <c r="I502" s="170"/>
      <c r="J502" s="170"/>
      <c r="K502" s="170"/>
      <c r="L502" s="170"/>
      <c r="M502" s="223"/>
    </row>
    <row r="503" spans="1:13">
      <c r="A503" s="215"/>
      <c r="B503" s="170"/>
      <c r="C503" s="217"/>
      <c r="D503" s="222"/>
      <c r="E503" s="222"/>
      <c r="F503" s="77"/>
      <c r="G503" s="77"/>
      <c r="H503" s="170"/>
      <c r="I503" s="170"/>
      <c r="J503" s="170"/>
      <c r="K503" s="170"/>
      <c r="L503" s="170"/>
      <c r="M503" s="223"/>
    </row>
    <row r="504" spans="1:13">
      <c r="A504" s="215"/>
      <c r="B504" s="170"/>
      <c r="C504" s="217"/>
      <c r="D504" s="222"/>
      <c r="E504" s="222"/>
      <c r="F504" s="77"/>
      <c r="G504" s="77"/>
      <c r="H504" s="170"/>
      <c r="I504" s="170"/>
      <c r="J504" s="170"/>
      <c r="K504" s="170"/>
      <c r="L504" s="170"/>
      <c r="M504" s="223"/>
    </row>
    <row r="505" spans="1:13">
      <c r="A505" s="215"/>
      <c r="B505" s="170"/>
      <c r="C505" s="217"/>
      <c r="D505" s="222"/>
      <c r="E505" s="222"/>
      <c r="F505" s="77"/>
      <c r="G505" s="77"/>
      <c r="H505" s="170"/>
      <c r="I505" s="170"/>
      <c r="J505" s="170"/>
      <c r="K505" s="170"/>
      <c r="L505" s="170"/>
      <c r="M505" s="223"/>
    </row>
    <row r="506" spans="1:13">
      <c r="A506" s="215"/>
      <c r="B506" s="170"/>
      <c r="C506" s="217"/>
      <c r="D506" s="222"/>
      <c r="E506" s="222"/>
      <c r="F506" s="77"/>
      <c r="G506" s="77"/>
      <c r="H506" s="170"/>
      <c r="I506" s="170"/>
      <c r="J506" s="170"/>
      <c r="K506" s="170"/>
      <c r="L506" s="170"/>
      <c r="M506" s="223"/>
    </row>
    <row r="507" spans="1:13">
      <c r="A507" s="215"/>
      <c r="B507" s="170"/>
      <c r="C507" s="170"/>
      <c r="D507" s="222"/>
      <c r="E507" s="222"/>
      <c r="F507" s="77"/>
      <c r="G507" s="77"/>
      <c r="H507" s="170"/>
      <c r="I507" s="170"/>
      <c r="J507" s="170"/>
      <c r="K507" s="170"/>
      <c r="L507" s="170"/>
      <c r="M507" s="223"/>
    </row>
    <row r="508" spans="1:13">
      <c r="A508" s="215"/>
      <c r="B508" s="170"/>
      <c r="C508" s="170"/>
      <c r="D508" s="222"/>
      <c r="E508" s="222"/>
      <c r="F508" s="77"/>
      <c r="G508" s="77"/>
      <c r="H508" s="170"/>
      <c r="I508" s="170"/>
      <c r="J508" s="170"/>
      <c r="K508" s="170"/>
      <c r="L508" s="170"/>
      <c r="M508" s="223"/>
    </row>
    <row r="509" spans="1:13">
      <c r="D509" s="235"/>
      <c r="E509" s="236"/>
      <c r="H509" s="234"/>
    </row>
    <row r="510" spans="1:13">
      <c r="D510" s="235"/>
      <c r="E510" s="236"/>
      <c r="H510" s="234"/>
    </row>
    <row r="511" spans="1:13">
      <c r="D511" s="235"/>
      <c r="E511" s="236"/>
      <c r="H511" s="234"/>
    </row>
    <row r="512" spans="1:13">
      <c r="D512" s="235"/>
      <c r="E512" s="236"/>
      <c r="H512" s="234"/>
    </row>
    <row r="513" spans="4:8">
      <c r="D513" s="235"/>
      <c r="E513" s="236"/>
      <c r="H513" s="234"/>
    </row>
    <row r="514" spans="4:8">
      <c r="D514" s="235"/>
      <c r="E514" s="236"/>
      <c r="H514" s="234"/>
    </row>
    <row r="515" spans="4:8">
      <c r="D515" s="235"/>
      <c r="E515" s="236"/>
      <c r="H515" s="234"/>
    </row>
    <row r="516" spans="4:8">
      <c r="D516" s="235"/>
      <c r="E516" s="236"/>
      <c r="H516" s="234"/>
    </row>
    <row r="517" spans="4:8">
      <c r="D517" s="235"/>
      <c r="E517" s="236"/>
      <c r="H517" s="234"/>
    </row>
    <row r="518" spans="4:8">
      <c r="D518" s="235"/>
      <c r="E518" s="236"/>
      <c r="H518" s="234"/>
    </row>
    <row r="519" spans="4:8">
      <c r="D519" s="235"/>
      <c r="E519" s="236"/>
      <c r="H519" s="234"/>
    </row>
    <row r="520" spans="4:8">
      <c r="D520" s="235"/>
      <c r="E520" s="236"/>
      <c r="H520" s="234"/>
    </row>
    <row r="521" spans="4:8">
      <c r="D521" s="235"/>
      <c r="E521" s="236"/>
      <c r="H521" s="234"/>
    </row>
    <row r="522" spans="4:8">
      <c r="D522" s="235"/>
      <c r="E522" s="236"/>
      <c r="H522" s="234"/>
    </row>
    <row r="523" spans="4:8">
      <c r="D523" s="235"/>
      <c r="E523" s="236"/>
      <c r="H523" s="234"/>
    </row>
    <row r="524" spans="4:8">
      <c r="D524" s="235"/>
      <c r="E524" s="236"/>
      <c r="H524" s="234"/>
    </row>
    <row r="525" spans="4:8">
      <c r="D525" s="235"/>
      <c r="E525" s="236"/>
      <c r="H525" s="234"/>
    </row>
    <row r="526" spans="4:8">
      <c r="D526" s="235"/>
      <c r="E526" s="236"/>
      <c r="H526" s="234"/>
    </row>
    <row r="527" spans="4:8">
      <c r="D527" s="235"/>
      <c r="E527" s="236"/>
      <c r="H527" s="234"/>
    </row>
    <row r="528" spans="4:8">
      <c r="D528" s="235"/>
      <c r="E528" s="236"/>
      <c r="H528" s="234"/>
    </row>
    <row r="529" spans="4:8">
      <c r="D529" s="235"/>
      <c r="E529" s="236"/>
      <c r="H529" s="234"/>
    </row>
    <row r="530" spans="4:8">
      <c r="D530" s="235"/>
      <c r="E530" s="236"/>
      <c r="H530" s="234"/>
    </row>
    <row r="531" spans="4:8">
      <c r="D531" s="235"/>
      <c r="E531" s="236"/>
      <c r="H531" s="234"/>
    </row>
    <row r="532" spans="4:8">
      <c r="D532" s="235"/>
      <c r="E532" s="236"/>
      <c r="H532" s="234"/>
    </row>
    <row r="533" spans="4:8">
      <c r="D533" s="235"/>
      <c r="E533" s="236"/>
      <c r="H533" s="234"/>
    </row>
    <row r="534" spans="4:8">
      <c r="D534" s="235"/>
      <c r="E534" s="236"/>
      <c r="H534" s="234"/>
    </row>
    <row r="535" spans="4:8">
      <c r="D535" s="235"/>
      <c r="E535" s="236"/>
      <c r="H535" s="234"/>
    </row>
    <row r="536" spans="4:8">
      <c r="D536" s="235"/>
      <c r="E536" s="236"/>
      <c r="H536" s="234"/>
    </row>
    <row r="537" spans="4:8">
      <c r="D537" s="235"/>
      <c r="E537" s="236"/>
      <c r="H537" s="234"/>
    </row>
    <row r="538" spans="4:8">
      <c r="D538" s="235"/>
      <c r="E538" s="236"/>
      <c r="H538" s="234"/>
    </row>
    <row r="539" spans="4:8">
      <c r="D539" s="235"/>
      <c r="E539" s="236"/>
      <c r="H539" s="234"/>
    </row>
    <row r="540" spans="4:8">
      <c r="D540" s="235"/>
      <c r="E540" s="236"/>
      <c r="H540" s="234"/>
    </row>
    <row r="541" spans="4:8">
      <c r="D541" s="235"/>
      <c r="E541" s="236"/>
      <c r="H541" s="234"/>
    </row>
    <row r="542" spans="4:8">
      <c r="D542" s="235"/>
      <c r="E542" s="236"/>
      <c r="H542" s="234"/>
    </row>
    <row r="543" spans="4:8">
      <c r="D543" s="235"/>
      <c r="E543" s="236"/>
      <c r="H543" s="234"/>
    </row>
    <row r="544" spans="4:8">
      <c r="D544" s="235"/>
      <c r="E544" s="236"/>
      <c r="H544" s="234"/>
    </row>
    <row r="545" spans="4:8">
      <c r="D545" s="235"/>
      <c r="E545" s="236"/>
      <c r="H545" s="234"/>
    </row>
    <row r="546" spans="4:8">
      <c r="D546" s="235"/>
      <c r="E546" s="236"/>
      <c r="H546" s="234"/>
    </row>
    <row r="547" spans="4:8">
      <c r="D547" s="235"/>
      <c r="E547" s="236"/>
      <c r="H547" s="234"/>
    </row>
    <row r="548" spans="4:8">
      <c r="D548" s="235"/>
      <c r="E548" s="236"/>
      <c r="H548" s="234"/>
    </row>
    <row r="549" spans="4:8">
      <c r="D549" s="235"/>
      <c r="E549" s="236"/>
      <c r="H549" s="234"/>
    </row>
    <row r="550" spans="4:8">
      <c r="D550" s="235"/>
      <c r="E550" s="236"/>
      <c r="H550" s="234"/>
    </row>
    <row r="551" spans="4:8">
      <c r="D551" s="235"/>
      <c r="E551" s="236"/>
      <c r="H551" s="234"/>
    </row>
    <row r="552" spans="4:8">
      <c r="D552" s="235"/>
      <c r="E552" s="236"/>
      <c r="H552" s="234"/>
    </row>
    <row r="553" spans="4:8">
      <c r="D553" s="235"/>
      <c r="E553" s="236"/>
      <c r="H553" s="234"/>
    </row>
    <row r="554" spans="4:8">
      <c r="D554" s="235"/>
      <c r="E554" s="236"/>
      <c r="H554" s="234"/>
    </row>
    <row r="555" spans="4:8">
      <c r="D555" s="235"/>
      <c r="E555" s="236"/>
      <c r="H555" s="234"/>
    </row>
    <row r="556" spans="4:8">
      <c r="D556" s="235"/>
      <c r="E556" s="236"/>
      <c r="H556" s="234"/>
    </row>
    <row r="557" spans="4:8">
      <c r="D557" s="235"/>
      <c r="E557" s="236"/>
      <c r="H557" s="234"/>
    </row>
    <row r="558" spans="4:8">
      <c r="D558" s="235"/>
      <c r="E558" s="236"/>
      <c r="H558" s="234"/>
    </row>
    <row r="559" spans="4:8">
      <c r="D559" s="235"/>
      <c r="E559" s="236"/>
      <c r="H559" s="234"/>
    </row>
    <row r="560" spans="4:8">
      <c r="D560" s="235"/>
      <c r="E560" s="236"/>
      <c r="H560" s="234"/>
    </row>
    <row r="561" spans="4:8">
      <c r="D561" s="235"/>
      <c r="E561" s="236"/>
      <c r="H561" s="234"/>
    </row>
    <row r="562" spans="4:8">
      <c r="D562" s="235"/>
      <c r="E562" s="236"/>
      <c r="H562" s="234"/>
    </row>
    <row r="563" spans="4:8">
      <c r="D563" s="235"/>
      <c r="E563" s="236"/>
      <c r="H563" s="234"/>
    </row>
    <row r="564" spans="4:8">
      <c r="D564" s="235"/>
      <c r="E564" s="236"/>
      <c r="H564" s="234"/>
    </row>
    <row r="565" spans="4:8">
      <c r="D565" s="235"/>
      <c r="E565" s="236"/>
      <c r="H565" s="234"/>
    </row>
    <row r="566" spans="4:8">
      <c r="D566" s="235"/>
      <c r="E566" s="236"/>
      <c r="H566" s="234"/>
    </row>
    <row r="567" spans="4:8">
      <c r="D567" s="235"/>
      <c r="E567" s="236"/>
      <c r="H567" s="234"/>
    </row>
    <row r="568" spans="4:8">
      <c r="D568" s="235"/>
      <c r="E568" s="236"/>
      <c r="H568" s="234"/>
    </row>
    <row r="569" spans="4:8">
      <c r="D569" s="235"/>
      <c r="E569" s="236"/>
      <c r="H569" s="234"/>
    </row>
    <row r="570" spans="4:8">
      <c r="D570" s="235"/>
      <c r="E570" s="236"/>
      <c r="H570" s="234"/>
    </row>
    <row r="571" spans="4:8">
      <c r="D571" s="235"/>
      <c r="E571" s="236"/>
      <c r="H571" s="234"/>
    </row>
    <row r="572" spans="4:8">
      <c r="D572" s="235"/>
      <c r="E572" s="236"/>
      <c r="H572" s="234"/>
    </row>
    <row r="573" spans="4:8">
      <c r="D573" s="235"/>
      <c r="E573" s="236"/>
      <c r="H573" s="234"/>
    </row>
    <row r="574" spans="4:8">
      <c r="D574" s="235"/>
      <c r="E574" s="236"/>
      <c r="H574" s="234"/>
    </row>
    <row r="575" spans="4:8">
      <c r="D575" s="235"/>
      <c r="E575" s="236"/>
      <c r="H575" s="234"/>
    </row>
    <row r="576" spans="4:8">
      <c r="D576" s="235"/>
      <c r="E576" s="236"/>
      <c r="H576" s="234"/>
    </row>
    <row r="577" spans="4:8">
      <c r="D577" s="235"/>
      <c r="E577" s="236"/>
      <c r="H577" s="234"/>
    </row>
    <row r="578" spans="4:8">
      <c r="D578" s="235"/>
      <c r="E578" s="236"/>
      <c r="H578" s="234"/>
    </row>
    <row r="579" spans="4:8">
      <c r="D579" s="235"/>
      <c r="E579" s="236"/>
      <c r="H579" s="234"/>
    </row>
    <row r="580" spans="4:8">
      <c r="D580" s="235"/>
      <c r="E580" s="236"/>
      <c r="H580" s="234"/>
    </row>
    <row r="581" spans="4:8">
      <c r="D581" s="235"/>
      <c r="E581" s="236"/>
      <c r="H581" s="234"/>
    </row>
    <row r="582" spans="4:8">
      <c r="D582" s="235"/>
      <c r="E582" s="236"/>
      <c r="H582" s="234"/>
    </row>
    <row r="583" spans="4:8">
      <c r="D583" s="235"/>
      <c r="E583" s="236"/>
      <c r="H583" s="234"/>
    </row>
    <row r="584" spans="4:8">
      <c r="D584" s="235"/>
      <c r="E584" s="236"/>
      <c r="H584" s="234"/>
    </row>
    <row r="585" spans="4:8">
      <c r="D585" s="235"/>
      <c r="E585" s="236"/>
      <c r="H585" s="234"/>
    </row>
    <row r="586" spans="4:8">
      <c r="D586" s="235"/>
      <c r="E586" s="236"/>
      <c r="H586" s="234"/>
    </row>
    <row r="587" spans="4:8">
      <c r="D587" s="235"/>
      <c r="E587" s="236"/>
      <c r="H587" s="234"/>
    </row>
    <row r="588" spans="4:8">
      <c r="D588" s="235"/>
      <c r="E588" s="236"/>
      <c r="H588" s="234"/>
    </row>
    <row r="589" spans="4:8">
      <c r="D589" s="235"/>
      <c r="E589" s="236"/>
      <c r="H589" s="234"/>
    </row>
    <row r="590" spans="4:8">
      <c r="D590" s="235"/>
      <c r="E590" s="236"/>
      <c r="H590" s="234"/>
    </row>
    <row r="591" spans="4:8">
      <c r="D591" s="235"/>
      <c r="E591" s="236"/>
      <c r="H591" s="234"/>
    </row>
    <row r="592" spans="4:8">
      <c r="D592" s="235"/>
      <c r="E592" s="236"/>
      <c r="H592" s="234"/>
    </row>
    <row r="593" spans="4:8">
      <c r="D593" s="235"/>
      <c r="E593" s="236"/>
      <c r="H593" s="234"/>
    </row>
    <row r="594" spans="4:8">
      <c r="D594" s="235"/>
      <c r="E594" s="236"/>
      <c r="H594" s="234"/>
    </row>
    <row r="595" spans="4:8">
      <c r="D595" s="235"/>
      <c r="E595" s="236"/>
      <c r="H595" s="234"/>
    </row>
    <row r="596" spans="4:8">
      <c r="D596" s="235"/>
      <c r="E596" s="236"/>
      <c r="H596" s="234"/>
    </row>
    <row r="597" spans="4:8">
      <c r="D597" s="235"/>
      <c r="E597" s="236"/>
      <c r="H597" s="234"/>
    </row>
    <row r="598" spans="4:8">
      <c r="D598" s="235"/>
      <c r="E598" s="236"/>
      <c r="H598" s="234"/>
    </row>
    <row r="599" spans="4:8">
      <c r="D599" s="235"/>
      <c r="E599" s="236"/>
      <c r="H599" s="234"/>
    </row>
    <row r="600" spans="4:8">
      <c r="D600" s="235"/>
      <c r="E600" s="236"/>
      <c r="H600" s="234"/>
    </row>
    <row r="601" spans="4:8">
      <c r="D601" s="235"/>
      <c r="E601" s="236"/>
      <c r="H601" s="234"/>
    </row>
    <row r="602" spans="4:8">
      <c r="D602" s="235"/>
      <c r="E602" s="236"/>
      <c r="H602" s="234"/>
    </row>
    <row r="603" spans="4:8">
      <c r="D603" s="235"/>
      <c r="E603" s="236"/>
      <c r="H603" s="234"/>
    </row>
    <row r="604" spans="4:8">
      <c r="D604" s="235"/>
      <c r="E604" s="236"/>
      <c r="H604" s="234"/>
    </row>
    <row r="605" spans="4:8">
      <c r="D605" s="235"/>
      <c r="E605" s="236"/>
      <c r="H605" s="234"/>
    </row>
    <row r="606" spans="4:8">
      <c r="D606" s="235"/>
      <c r="E606" s="236"/>
      <c r="H606" s="234"/>
    </row>
    <row r="607" spans="4:8">
      <c r="D607" s="235"/>
      <c r="E607" s="236"/>
      <c r="H607" s="234"/>
    </row>
    <row r="608" spans="4:8">
      <c r="D608" s="235"/>
      <c r="E608" s="236"/>
      <c r="H608" s="234"/>
    </row>
    <row r="609" spans="4:8">
      <c r="D609" s="235"/>
      <c r="E609" s="236"/>
      <c r="H609" s="234"/>
    </row>
    <row r="610" spans="4:8">
      <c r="D610" s="235"/>
      <c r="E610" s="236"/>
      <c r="H610" s="234"/>
    </row>
    <row r="611" spans="4:8">
      <c r="D611" s="235"/>
      <c r="E611" s="236"/>
      <c r="H611" s="234"/>
    </row>
    <row r="612" spans="4:8">
      <c r="D612" s="235"/>
      <c r="E612" s="236"/>
      <c r="H612" s="234"/>
    </row>
    <row r="613" spans="4:8">
      <c r="D613" s="235"/>
      <c r="E613" s="236"/>
      <c r="H613" s="234"/>
    </row>
    <row r="614" spans="4:8">
      <c r="D614" s="235"/>
      <c r="E614" s="236"/>
      <c r="H614" s="234"/>
    </row>
    <row r="615" spans="4:8">
      <c r="D615" s="235"/>
      <c r="E615" s="236"/>
      <c r="H615" s="234"/>
    </row>
    <row r="616" spans="4:8">
      <c r="D616" s="235"/>
      <c r="E616" s="236"/>
      <c r="H616" s="234"/>
    </row>
    <row r="617" spans="4:8">
      <c r="D617" s="235"/>
      <c r="E617" s="236"/>
      <c r="H617" s="234"/>
    </row>
    <row r="618" spans="4:8">
      <c r="D618" s="235"/>
      <c r="E618" s="236"/>
      <c r="H618" s="234"/>
    </row>
    <row r="619" spans="4:8">
      <c r="D619" s="235"/>
      <c r="E619" s="236"/>
      <c r="H619" s="234"/>
    </row>
    <row r="620" spans="4:8">
      <c r="D620" s="235"/>
      <c r="E620" s="236"/>
      <c r="H620" s="234"/>
    </row>
    <row r="621" spans="4:8">
      <c r="D621" s="235"/>
      <c r="E621" s="236"/>
      <c r="H621" s="234"/>
    </row>
    <row r="622" spans="4:8">
      <c r="D622" s="235"/>
      <c r="E622" s="236"/>
      <c r="H622" s="234"/>
    </row>
    <row r="623" spans="4:8">
      <c r="D623" s="235"/>
      <c r="E623" s="236"/>
      <c r="H623" s="234"/>
    </row>
    <row r="624" spans="4:8">
      <c r="D624" s="235"/>
      <c r="E624" s="236"/>
      <c r="H624" s="234"/>
    </row>
    <row r="625" spans="4:8">
      <c r="D625" s="235"/>
      <c r="E625" s="236"/>
      <c r="H625" s="234"/>
    </row>
    <row r="626" spans="4:8">
      <c r="D626" s="235"/>
      <c r="E626" s="236"/>
      <c r="H626" s="234"/>
    </row>
    <row r="627" spans="4:8">
      <c r="D627" s="235"/>
      <c r="E627" s="236"/>
      <c r="H627" s="234"/>
    </row>
    <row r="628" spans="4:8">
      <c r="D628" s="235"/>
      <c r="E628" s="236"/>
      <c r="H628" s="234"/>
    </row>
    <row r="629" spans="4:8">
      <c r="D629" s="235"/>
      <c r="E629" s="236"/>
      <c r="H629" s="234"/>
    </row>
    <row r="630" spans="4:8">
      <c r="D630" s="235"/>
      <c r="E630" s="236"/>
      <c r="H630" s="234"/>
    </row>
    <row r="631" spans="4:8">
      <c r="D631" s="235"/>
      <c r="E631" s="236"/>
      <c r="H631" s="234"/>
    </row>
    <row r="632" spans="4:8">
      <c r="D632" s="235"/>
      <c r="E632" s="236"/>
      <c r="H632" s="234"/>
    </row>
    <row r="633" spans="4:8">
      <c r="D633" s="235"/>
      <c r="E633" s="236"/>
      <c r="H633" s="234"/>
    </row>
    <row r="634" spans="4:8">
      <c r="D634" s="235"/>
      <c r="E634" s="236"/>
      <c r="H634" s="234"/>
    </row>
    <row r="635" spans="4:8">
      <c r="D635" s="235"/>
      <c r="E635" s="236"/>
      <c r="H635" s="234"/>
    </row>
    <row r="636" spans="4:8">
      <c r="D636" s="235"/>
      <c r="E636" s="236"/>
      <c r="H636" s="234"/>
    </row>
    <row r="637" spans="4:8">
      <c r="D637" s="235"/>
      <c r="E637" s="236"/>
      <c r="H637" s="234"/>
    </row>
    <row r="638" spans="4:8">
      <c r="D638" s="235"/>
      <c r="E638" s="236"/>
      <c r="H638" s="234"/>
    </row>
    <row r="639" spans="4:8">
      <c r="D639" s="235"/>
      <c r="E639" s="236"/>
      <c r="H639" s="234"/>
    </row>
    <row r="640" spans="4:8">
      <c r="D640" s="235"/>
      <c r="E640" s="236"/>
      <c r="H640" s="234"/>
    </row>
    <row r="641" spans="4:8">
      <c r="D641" s="235"/>
      <c r="E641" s="236"/>
      <c r="H641" s="234"/>
    </row>
    <row r="642" spans="4:8">
      <c r="D642" s="235"/>
      <c r="E642" s="236"/>
      <c r="H642" s="234"/>
    </row>
    <row r="643" spans="4:8">
      <c r="D643" s="235"/>
      <c r="E643" s="236"/>
      <c r="H643" s="234"/>
    </row>
    <row r="644" spans="4:8">
      <c r="D644" s="235"/>
      <c r="E644" s="236"/>
      <c r="H644" s="234"/>
    </row>
    <row r="645" spans="4:8">
      <c r="D645" s="235"/>
      <c r="E645" s="236"/>
      <c r="H645" s="234"/>
    </row>
    <row r="646" spans="4:8">
      <c r="D646" s="235"/>
      <c r="E646" s="236"/>
      <c r="H646" s="234"/>
    </row>
    <row r="647" spans="4:8">
      <c r="D647" s="235"/>
      <c r="E647" s="236"/>
      <c r="H647" s="234"/>
    </row>
    <row r="648" spans="4:8">
      <c r="D648" s="235"/>
      <c r="E648" s="236"/>
      <c r="H648" s="234"/>
    </row>
    <row r="649" spans="4:8">
      <c r="D649" s="235"/>
      <c r="E649" s="236"/>
      <c r="H649" s="234"/>
    </row>
    <row r="650" spans="4:8">
      <c r="D650" s="235"/>
      <c r="E650" s="236"/>
      <c r="H650" s="234"/>
    </row>
    <row r="651" spans="4:8">
      <c r="D651" s="235"/>
      <c r="E651" s="236"/>
      <c r="H651" s="234"/>
    </row>
    <row r="652" spans="4:8">
      <c r="D652" s="235"/>
      <c r="E652" s="236"/>
      <c r="H652" s="234"/>
    </row>
    <row r="653" spans="4:8">
      <c r="D653" s="235"/>
      <c r="E653" s="236"/>
      <c r="H653" s="234"/>
    </row>
    <row r="654" spans="4:8">
      <c r="D654" s="235"/>
      <c r="E654" s="236"/>
      <c r="H654" s="234"/>
    </row>
    <row r="655" spans="4:8">
      <c r="D655" s="235"/>
      <c r="E655" s="236"/>
      <c r="H655" s="234"/>
    </row>
    <row r="656" spans="4:8">
      <c r="D656" s="235"/>
      <c r="E656" s="236"/>
      <c r="H656" s="234"/>
    </row>
    <row r="657" spans="4:8">
      <c r="D657" s="235"/>
      <c r="E657" s="236"/>
      <c r="H657" s="234"/>
    </row>
    <row r="658" spans="4:8">
      <c r="D658" s="235"/>
      <c r="E658" s="236"/>
      <c r="H658" s="234"/>
    </row>
    <row r="659" spans="4:8">
      <c r="D659" s="235"/>
      <c r="E659" s="236"/>
      <c r="H659" s="234"/>
    </row>
    <row r="660" spans="4:8">
      <c r="D660" s="235"/>
      <c r="E660" s="236"/>
      <c r="H660" s="234"/>
    </row>
    <row r="661" spans="4:8">
      <c r="D661" s="235"/>
      <c r="E661" s="236"/>
      <c r="H661" s="234"/>
    </row>
    <row r="662" spans="4:8">
      <c r="D662" s="235"/>
      <c r="E662" s="236"/>
      <c r="H662" s="234"/>
    </row>
    <row r="663" spans="4:8">
      <c r="D663" s="235"/>
      <c r="E663" s="236"/>
      <c r="H663" s="234"/>
    </row>
    <row r="664" spans="4:8">
      <c r="D664" s="235"/>
      <c r="E664" s="236"/>
      <c r="H664" s="234"/>
    </row>
    <row r="665" spans="4:8">
      <c r="D665" s="235"/>
      <c r="E665" s="236"/>
      <c r="H665" s="234"/>
    </row>
    <row r="666" spans="4:8">
      <c r="D666" s="235"/>
      <c r="E666" s="236"/>
      <c r="H666" s="234"/>
    </row>
    <row r="667" spans="4:8">
      <c r="D667" s="235"/>
      <c r="E667" s="236"/>
      <c r="H667" s="234"/>
    </row>
    <row r="668" spans="4:8">
      <c r="D668" s="235"/>
      <c r="E668" s="236"/>
      <c r="H668" s="234"/>
    </row>
    <row r="669" spans="4:8">
      <c r="D669" s="235"/>
      <c r="E669" s="236"/>
      <c r="H669" s="234"/>
    </row>
    <row r="670" spans="4:8">
      <c r="D670" s="235"/>
      <c r="E670" s="236"/>
      <c r="H670" s="234"/>
    </row>
    <row r="671" spans="4:8">
      <c r="D671" s="235"/>
      <c r="E671" s="236"/>
      <c r="H671" s="234"/>
    </row>
    <row r="672" spans="4:8">
      <c r="D672" s="235"/>
      <c r="E672" s="236"/>
      <c r="H672" s="234"/>
    </row>
    <row r="673" spans="4:8">
      <c r="D673" s="235"/>
      <c r="E673" s="236"/>
      <c r="H673" s="234"/>
    </row>
    <row r="674" spans="4:8">
      <c r="D674" s="235"/>
      <c r="E674" s="236"/>
      <c r="H674" s="234"/>
    </row>
    <row r="675" spans="4:8">
      <c r="D675" s="235"/>
      <c r="E675" s="236"/>
      <c r="H675" s="234"/>
    </row>
    <row r="676" spans="4:8">
      <c r="D676" s="235"/>
      <c r="E676" s="236"/>
      <c r="H676" s="234"/>
    </row>
    <row r="677" spans="4:8">
      <c r="D677" s="235"/>
      <c r="E677" s="236"/>
      <c r="H677" s="234"/>
    </row>
    <row r="678" spans="4:8">
      <c r="D678" s="235"/>
      <c r="E678" s="236"/>
      <c r="H678" s="234"/>
    </row>
    <row r="679" spans="4:8">
      <c r="D679" s="235"/>
      <c r="E679" s="236"/>
      <c r="H679" s="234"/>
    </row>
    <row r="680" spans="4:8">
      <c r="D680" s="235"/>
      <c r="E680" s="236"/>
      <c r="H680" s="234"/>
    </row>
    <row r="681" spans="4:8">
      <c r="D681" s="235"/>
      <c r="E681" s="236"/>
      <c r="H681" s="234"/>
    </row>
    <row r="682" spans="4:8">
      <c r="D682" s="235"/>
      <c r="E682" s="236"/>
      <c r="H682" s="234"/>
    </row>
    <row r="683" spans="4:8">
      <c r="D683" s="235"/>
      <c r="E683" s="236"/>
      <c r="H683" s="234"/>
    </row>
    <row r="684" spans="4:8">
      <c r="D684" s="235"/>
      <c r="E684" s="236"/>
      <c r="H684" s="234"/>
    </row>
    <row r="685" spans="4:8">
      <c r="D685" s="235"/>
      <c r="E685" s="236"/>
      <c r="H685" s="234"/>
    </row>
    <row r="686" spans="4:8">
      <c r="D686" s="235"/>
      <c r="E686" s="236"/>
      <c r="H686" s="234"/>
    </row>
    <row r="687" spans="4:8">
      <c r="D687" s="235"/>
      <c r="E687" s="236"/>
      <c r="H687" s="234"/>
    </row>
    <row r="688" spans="4:8">
      <c r="D688" s="235"/>
      <c r="E688" s="236"/>
      <c r="H688" s="234"/>
    </row>
    <row r="689" spans="4:8">
      <c r="D689" s="235"/>
      <c r="E689" s="236"/>
      <c r="H689" s="234"/>
    </row>
    <row r="690" spans="4:8">
      <c r="D690" s="235"/>
      <c r="E690" s="236"/>
      <c r="H690" s="234"/>
    </row>
    <row r="691" spans="4:8">
      <c r="D691" s="235"/>
      <c r="E691" s="236"/>
      <c r="H691" s="234"/>
    </row>
    <row r="692" spans="4:8">
      <c r="D692" s="235"/>
      <c r="E692" s="236"/>
      <c r="H692" s="234"/>
    </row>
    <row r="693" spans="4:8">
      <c r="D693" s="235"/>
      <c r="E693" s="236"/>
      <c r="H693" s="234"/>
    </row>
    <row r="694" spans="4:8">
      <c r="D694" s="235"/>
      <c r="E694" s="236"/>
      <c r="H694" s="234"/>
    </row>
    <row r="695" spans="4:8">
      <c r="D695" s="235"/>
      <c r="E695" s="236"/>
      <c r="H695" s="234"/>
    </row>
    <row r="696" spans="4:8">
      <c r="D696" s="235"/>
      <c r="E696" s="236"/>
      <c r="H696" s="234"/>
    </row>
    <row r="697" spans="4:8">
      <c r="D697" s="235"/>
      <c r="E697" s="236"/>
      <c r="H697" s="234"/>
    </row>
    <row r="698" spans="4:8">
      <c r="D698" s="235"/>
      <c r="E698" s="236"/>
      <c r="H698" s="234"/>
    </row>
    <row r="699" spans="4:8">
      <c r="D699" s="235"/>
      <c r="E699" s="236"/>
      <c r="H699" s="234"/>
    </row>
    <row r="700" spans="4:8">
      <c r="D700" s="235"/>
      <c r="E700" s="236"/>
      <c r="H700" s="234"/>
    </row>
    <row r="701" spans="4:8">
      <c r="D701" s="235"/>
      <c r="E701" s="236"/>
      <c r="H701" s="234"/>
    </row>
    <row r="702" spans="4:8">
      <c r="D702" s="235"/>
      <c r="E702" s="236"/>
      <c r="H702" s="234"/>
    </row>
    <row r="703" spans="4:8">
      <c r="D703" s="235"/>
      <c r="E703" s="236"/>
      <c r="H703" s="234"/>
    </row>
    <row r="704" spans="4:8">
      <c r="D704" s="235"/>
      <c r="E704" s="236"/>
      <c r="H704" s="234"/>
    </row>
    <row r="705" spans="4:8">
      <c r="D705" s="235"/>
      <c r="E705" s="236"/>
      <c r="H705" s="234"/>
    </row>
    <row r="706" spans="4:8">
      <c r="D706" s="235"/>
      <c r="E706" s="236"/>
      <c r="H706" s="234"/>
    </row>
    <row r="707" spans="4:8">
      <c r="D707" s="235"/>
      <c r="E707" s="236"/>
      <c r="H707" s="234"/>
    </row>
    <row r="708" spans="4:8">
      <c r="D708" s="235"/>
      <c r="E708" s="236"/>
      <c r="H708" s="234"/>
    </row>
    <row r="709" spans="4:8">
      <c r="D709" s="235"/>
      <c r="E709" s="236"/>
      <c r="H709" s="234"/>
    </row>
    <row r="710" spans="4:8">
      <c r="D710" s="235"/>
      <c r="E710" s="236"/>
      <c r="H710" s="234"/>
    </row>
    <row r="711" spans="4:8">
      <c r="D711" s="235"/>
      <c r="E711" s="236"/>
      <c r="H711" s="234"/>
    </row>
    <row r="712" spans="4:8">
      <c r="D712" s="235"/>
      <c r="E712" s="236"/>
      <c r="H712" s="234"/>
    </row>
    <row r="713" spans="4:8">
      <c r="D713" s="235"/>
      <c r="E713" s="236"/>
      <c r="H713" s="234"/>
    </row>
    <row r="714" spans="4:8">
      <c r="D714" s="235"/>
      <c r="E714" s="236"/>
      <c r="H714" s="234"/>
    </row>
    <row r="715" spans="4:8">
      <c r="D715" s="235"/>
      <c r="E715" s="236"/>
      <c r="H715" s="234"/>
    </row>
    <row r="716" spans="4:8">
      <c r="D716" s="235"/>
      <c r="E716" s="236"/>
      <c r="H716" s="234"/>
    </row>
    <row r="717" spans="4:8">
      <c r="D717" s="235"/>
      <c r="E717" s="236"/>
      <c r="H717" s="234"/>
    </row>
    <row r="718" spans="4:8">
      <c r="D718" s="235"/>
      <c r="E718" s="236"/>
      <c r="H718" s="234"/>
    </row>
    <row r="719" spans="4:8">
      <c r="D719" s="235"/>
      <c r="E719" s="236"/>
      <c r="H719" s="234"/>
    </row>
    <row r="720" spans="4:8">
      <c r="D720" s="235"/>
      <c r="E720" s="236"/>
      <c r="H720" s="234"/>
    </row>
    <row r="721" spans="4:8">
      <c r="D721" s="235"/>
      <c r="E721" s="236"/>
      <c r="H721" s="234"/>
    </row>
    <row r="722" spans="4:8">
      <c r="D722" s="235"/>
      <c r="E722" s="236"/>
      <c r="H722" s="234"/>
    </row>
    <row r="723" spans="4:8">
      <c r="D723" s="235"/>
      <c r="E723" s="236"/>
      <c r="H723" s="234"/>
    </row>
    <row r="724" spans="4:8">
      <c r="D724" s="235"/>
      <c r="E724" s="236"/>
      <c r="H724" s="234"/>
    </row>
    <row r="725" spans="4:8">
      <c r="D725" s="235"/>
      <c r="E725" s="236"/>
      <c r="H725" s="234"/>
    </row>
    <row r="726" spans="4:8">
      <c r="D726" s="235"/>
      <c r="E726" s="236"/>
      <c r="H726" s="234"/>
    </row>
    <row r="727" spans="4:8">
      <c r="D727" s="235"/>
      <c r="E727" s="236"/>
      <c r="H727" s="234"/>
    </row>
    <row r="728" spans="4:8">
      <c r="D728" s="235"/>
      <c r="E728" s="236"/>
      <c r="H728" s="234"/>
    </row>
    <row r="729" spans="4:8">
      <c r="D729" s="235"/>
      <c r="E729" s="236"/>
      <c r="H729" s="234"/>
    </row>
    <row r="730" spans="4:8">
      <c r="D730" s="235"/>
      <c r="E730" s="236"/>
      <c r="H730" s="234"/>
    </row>
    <row r="731" spans="4:8">
      <c r="D731" s="235"/>
      <c r="E731" s="236"/>
      <c r="H731" s="234"/>
    </row>
    <row r="732" spans="4:8">
      <c r="D732" s="235"/>
      <c r="E732" s="236"/>
      <c r="H732" s="234"/>
    </row>
    <row r="733" spans="4:8">
      <c r="D733" s="235"/>
      <c r="E733" s="236"/>
      <c r="H733" s="234"/>
    </row>
    <row r="734" spans="4:8">
      <c r="D734" s="235"/>
      <c r="E734" s="236"/>
      <c r="H734" s="234"/>
    </row>
    <row r="735" spans="4:8">
      <c r="D735" s="235"/>
      <c r="E735" s="236"/>
      <c r="H735" s="234"/>
    </row>
    <row r="736" spans="4:8">
      <c r="D736" s="235"/>
      <c r="E736" s="236"/>
      <c r="H736" s="234"/>
    </row>
    <row r="737" spans="4:8">
      <c r="D737" s="235"/>
      <c r="E737" s="236"/>
      <c r="H737" s="234"/>
    </row>
    <row r="738" spans="4:8">
      <c r="D738" s="235"/>
      <c r="E738" s="236"/>
      <c r="H738" s="234"/>
    </row>
    <row r="739" spans="4:8">
      <c r="D739" s="235"/>
      <c r="E739" s="236"/>
      <c r="H739" s="234"/>
    </row>
    <row r="740" spans="4:8">
      <c r="D740" s="235"/>
      <c r="E740" s="236"/>
      <c r="H740" s="234"/>
    </row>
    <row r="741" spans="4:8">
      <c r="D741" s="235"/>
      <c r="E741" s="236"/>
      <c r="H741" s="234"/>
    </row>
    <row r="742" spans="4:8">
      <c r="D742" s="235"/>
      <c r="E742" s="236"/>
      <c r="H742" s="234"/>
    </row>
    <row r="743" spans="4:8">
      <c r="D743" s="235"/>
      <c r="E743" s="236"/>
      <c r="H743" s="234"/>
    </row>
    <row r="744" spans="4:8">
      <c r="D744" s="235"/>
      <c r="E744" s="236"/>
      <c r="H744" s="234"/>
    </row>
    <row r="745" spans="4:8">
      <c r="D745" s="235"/>
      <c r="E745" s="236"/>
      <c r="H745" s="234"/>
    </row>
    <row r="746" spans="4:8">
      <c r="D746" s="235"/>
      <c r="E746" s="236"/>
      <c r="H746" s="234"/>
    </row>
    <row r="747" spans="4:8">
      <c r="D747" s="235"/>
      <c r="E747" s="236"/>
      <c r="H747" s="234"/>
    </row>
    <row r="748" spans="4:8">
      <c r="D748" s="235"/>
      <c r="E748" s="236"/>
      <c r="H748" s="234"/>
    </row>
    <row r="749" spans="4:8">
      <c r="D749" s="235"/>
      <c r="E749" s="236"/>
      <c r="H749" s="234"/>
    </row>
    <row r="750" spans="4:8">
      <c r="D750" s="235"/>
      <c r="E750" s="236"/>
      <c r="H750" s="234"/>
    </row>
    <row r="751" spans="4:8">
      <c r="D751" s="235"/>
      <c r="E751" s="236"/>
      <c r="H751" s="234"/>
    </row>
    <row r="752" spans="4:8">
      <c r="D752" s="235"/>
      <c r="E752" s="236"/>
      <c r="H752" s="234"/>
    </row>
    <row r="753" spans="4:8">
      <c r="D753" s="235"/>
      <c r="E753" s="236"/>
      <c r="H753" s="234"/>
    </row>
    <row r="754" spans="4:8">
      <c r="D754" s="235"/>
      <c r="E754" s="236"/>
      <c r="H754" s="234"/>
    </row>
    <row r="755" spans="4:8">
      <c r="D755" s="235"/>
      <c r="E755" s="236"/>
      <c r="H755" s="234"/>
    </row>
    <row r="756" spans="4:8">
      <c r="D756" s="235"/>
      <c r="E756" s="236"/>
      <c r="H756" s="234"/>
    </row>
    <row r="757" spans="4:8">
      <c r="D757" s="235"/>
      <c r="E757" s="236"/>
      <c r="H757" s="234"/>
    </row>
    <row r="758" spans="4:8">
      <c r="D758" s="235"/>
      <c r="E758" s="236"/>
      <c r="H758" s="234"/>
    </row>
    <row r="759" spans="4:8">
      <c r="D759" s="235"/>
      <c r="E759" s="236"/>
      <c r="H759" s="234"/>
    </row>
    <row r="760" spans="4:8">
      <c r="D760" s="235"/>
      <c r="E760" s="236"/>
      <c r="H760" s="234"/>
    </row>
    <row r="761" spans="4:8">
      <c r="D761" s="235"/>
      <c r="E761" s="236"/>
      <c r="H761" s="234"/>
    </row>
    <row r="762" spans="4:8">
      <c r="D762" s="235"/>
      <c r="E762" s="236"/>
      <c r="H762" s="234"/>
    </row>
    <row r="763" spans="4:8">
      <c r="D763" s="235"/>
      <c r="E763" s="236"/>
      <c r="H763" s="234"/>
    </row>
    <row r="764" spans="4:8">
      <c r="D764" s="235"/>
      <c r="E764" s="236"/>
      <c r="H764" s="234"/>
    </row>
    <row r="765" spans="4:8">
      <c r="D765" s="235"/>
      <c r="E765" s="236"/>
      <c r="H765" s="234"/>
    </row>
    <row r="766" spans="4:8">
      <c r="D766" s="235"/>
      <c r="E766" s="236"/>
      <c r="H766" s="234"/>
    </row>
    <row r="767" spans="4:8">
      <c r="D767" s="235"/>
      <c r="E767" s="236"/>
      <c r="H767" s="234"/>
    </row>
    <row r="768" spans="4:8">
      <c r="D768" s="235"/>
      <c r="E768" s="236"/>
      <c r="H768" s="234"/>
    </row>
    <row r="769" spans="4:8">
      <c r="D769" s="235"/>
      <c r="E769" s="236"/>
      <c r="H769" s="234"/>
    </row>
    <row r="770" spans="4:8">
      <c r="D770" s="235"/>
      <c r="E770" s="236"/>
      <c r="H770" s="234"/>
    </row>
    <row r="771" spans="4:8">
      <c r="D771" s="235"/>
      <c r="E771" s="236"/>
      <c r="H771" s="234"/>
    </row>
    <row r="772" spans="4:8">
      <c r="D772" s="235"/>
      <c r="E772" s="236"/>
      <c r="H772" s="234"/>
    </row>
    <row r="773" spans="4:8">
      <c r="D773" s="235"/>
      <c r="E773" s="236"/>
      <c r="H773" s="234"/>
    </row>
    <row r="774" spans="4:8">
      <c r="D774" s="235"/>
      <c r="E774" s="236"/>
      <c r="H774" s="234"/>
    </row>
    <row r="775" spans="4:8">
      <c r="D775" s="235"/>
      <c r="E775" s="236"/>
      <c r="H775" s="234"/>
    </row>
    <row r="776" spans="4:8">
      <c r="D776" s="235"/>
      <c r="E776" s="236"/>
      <c r="H776" s="234"/>
    </row>
    <row r="777" spans="4:8">
      <c r="D777" s="235"/>
      <c r="E777" s="236"/>
      <c r="H777" s="234"/>
    </row>
    <row r="778" spans="4:8">
      <c r="D778" s="235"/>
      <c r="E778" s="236"/>
      <c r="H778" s="234"/>
    </row>
    <row r="779" spans="4:8">
      <c r="D779" s="235"/>
      <c r="E779" s="236"/>
      <c r="H779" s="234"/>
    </row>
    <row r="780" spans="4:8">
      <c r="D780" s="235"/>
      <c r="E780" s="236"/>
      <c r="H780" s="234"/>
    </row>
    <row r="781" spans="4:8">
      <c r="D781" s="235"/>
      <c r="E781" s="236"/>
      <c r="H781" s="234"/>
    </row>
    <row r="782" spans="4:8">
      <c r="D782" s="235"/>
      <c r="E782" s="236"/>
      <c r="H782" s="234"/>
    </row>
    <row r="783" spans="4:8">
      <c r="D783" s="235"/>
      <c r="E783" s="236"/>
      <c r="H783" s="234"/>
    </row>
    <row r="784" spans="4:8">
      <c r="D784" s="235"/>
      <c r="E784" s="236"/>
      <c r="H784" s="234"/>
    </row>
    <row r="785" spans="4:8">
      <c r="D785" s="235"/>
      <c r="E785" s="236"/>
      <c r="H785" s="234"/>
    </row>
    <row r="786" spans="4:8">
      <c r="D786" s="235"/>
      <c r="E786" s="236"/>
      <c r="H786" s="234"/>
    </row>
    <row r="787" spans="4:8">
      <c r="D787" s="235"/>
      <c r="E787" s="236"/>
      <c r="H787" s="234"/>
    </row>
    <row r="788" spans="4:8">
      <c r="D788" s="235"/>
      <c r="E788" s="236"/>
      <c r="H788" s="234"/>
    </row>
    <row r="789" spans="4:8">
      <c r="D789" s="235"/>
      <c r="E789" s="236"/>
      <c r="H789" s="234"/>
    </row>
    <row r="790" spans="4:8">
      <c r="D790" s="235"/>
      <c r="E790" s="236"/>
      <c r="H790" s="234"/>
    </row>
    <row r="791" spans="4:8">
      <c r="D791" s="235"/>
      <c r="E791" s="236"/>
      <c r="H791" s="234"/>
    </row>
    <row r="792" spans="4:8">
      <c r="D792" s="235"/>
      <c r="E792" s="236"/>
      <c r="H792" s="234"/>
    </row>
    <row r="793" spans="4:8">
      <c r="D793" s="235"/>
      <c r="E793" s="236"/>
      <c r="H793" s="234"/>
    </row>
    <row r="794" spans="4:8">
      <c r="D794" s="235"/>
      <c r="E794" s="236"/>
      <c r="H794" s="234"/>
    </row>
    <row r="795" spans="4:8">
      <c r="D795" s="235"/>
      <c r="E795" s="236"/>
      <c r="H795" s="234"/>
    </row>
    <row r="796" spans="4:8">
      <c r="D796" s="235"/>
      <c r="E796" s="236"/>
      <c r="H796" s="234"/>
    </row>
    <row r="797" spans="4:8">
      <c r="D797" s="235"/>
      <c r="E797" s="236"/>
      <c r="H797" s="234"/>
    </row>
    <row r="798" spans="4:8">
      <c r="D798" s="235"/>
      <c r="E798" s="236"/>
      <c r="H798" s="234"/>
    </row>
    <row r="799" spans="4:8">
      <c r="D799" s="235"/>
      <c r="E799" s="236"/>
      <c r="H799" s="234"/>
    </row>
    <row r="800" spans="4:8">
      <c r="D800" s="235"/>
      <c r="E800" s="236"/>
      <c r="H800" s="234"/>
    </row>
    <row r="801" spans="4:8">
      <c r="D801" s="235"/>
      <c r="E801" s="236"/>
      <c r="H801" s="234"/>
    </row>
    <row r="802" spans="4:8">
      <c r="D802" s="235"/>
      <c r="E802" s="236"/>
      <c r="H802" s="234"/>
    </row>
    <row r="803" spans="4:8">
      <c r="D803" s="235"/>
      <c r="E803" s="236"/>
      <c r="H803" s="234"/>
    </row>
    <row r="804" spans="4:8">
      <c r="D804" s="235"/>
      <c r="E804" s="236"/>
      <c r="H804" s="234"/>
    </row>
    <row r="805" spans="4:8">
      <c r="D805" s="235"/>
      <c r="E805" s="236"/>
      <c r="H805" s="234"/>
    </row>
    <row r="806" spans="4:8">
      <c r="D806" s="235"/>
      <c r="E806" s="236"/>
      <c r="H806" s="234"/>
    </row>
    <row r="807" spans="4:8">
      <c r="D807" s="235"/>
      <c r="E807" s="236"/>
      <c r="H807" s="234"/>
    </row>
    <row r="808" spans="4:8">
      <c r="D808" s="235"/>
      <c r="E808" s="236"/>
      <c r="H808" s="234"/>
    </row>
    <row r="809" spans="4:8">
      <c r="D809" s="235"/>
      <c r="E809" s="236"/>
      <c r="H809" s="234"/>
    </row>
    <row r="810" spans="4:8">
      <c r="D810" s="235"/>
      <c r="E810" s="236"/>
      <c r="H810" s="234"/>
    </row>
    <row r="811" spans="4:8">
      <c r="D811" s="235"/>
      <c r="E811" s="236"/>
      <c r="H811" s="234"/>
    </row>
    <row r="812" spans="4:8">
      <c r="D812" s="235"/>
      <c r="E812" s="236"/>
      <c r="H812" s="234"/>
    </row>
    <row r="813" spans="4:8">
      <c r="D813" s="235"/>
      <c r="E813" s="236"/>
      <c r="H813" s="234"/>
    </row>
    <row r="814" spans="4:8">
      <c r="D814" s="235"/>
      <c r="E814" s="236"/>
      <c r="H814" s="234"/>
    </row>
    <row r="815" spans="4:8">
      <c r="D815" s="235"/>
      <c r="E815" s="236"/>
      <c r="H815" s="234"/>
    </row>
    <row r="816" spans="4:8">
      <c r="D816" s="235"/>
      <c r="E816" s="236"/>
      <c r="H816" s="234"/>
    </row>
    <row r="817" spans="4:8">
      <c r="D817" s="235"/>
      <c r="E817" s="236"/>
      <c r="H817" s="234"/>
    </row>
    <row r="818" spans="4:8">
      <c r="D818" s="235"/>
      <c r="E818" s="236"/>
      <c r="H818" s="234"/>
    </row>
    <row r="819" spans="4:8">
      <c r="D819" s="235"/>
      <c r="E819" s="236"/>
      <c r="H819" s="234"/>
    </row>
    <row r="820" spans="4:8">
      <c r="D820" s="235"/>
      <c r="E820" s="236"/>
      <c r="H820" s="234"/>
    </row>
    <row r="821" spans="4:8">
      <c r="D821" s="235"/>
      <c r="E821" s="236"/>
      <c r="H821" s="234"/>
    </row>
    <row r="822" spans="4:8">
      <c r="D822" s="235"/>
      <c r="E822" s="236"/>
      <c r="H822" s="234"/>
    </row>
    <row r="823" spans="4:8">
      <c r="D823" s="235"/>
      <c r="E823" s="236"/>
      <c r="H823" s="234"/>
    </row>
    <row r="824" spans="4:8">
      <c r="D824" s="235"/>
      <c r="E824" s="236"/>
      <c r="H824" s="234"/>
    </row>
    <row r="825" spans="4:8">
      <c r="D825" s="235"/>
      <c r="E825" s="236"/>
      <c r="H825" s="234"/>
    </row>
    <row r="826" spans="4:8">
      <c r="D826" s="235"/>
      <c r="E826" s="236"/>
      <c r="H826" s="234"/>
    </row>
    <row r="827" spans="4:8">
      <c r="D827" s="235"/>
      <c r="E827" s="236"/>
      <c r="H827" s="234"/>
    </row>
    <row r="828" spans="4:8">
      <c r="D828" s="235"/>
      <c r="E828" s="236"/>
      <c r="H828" s="234"/>
    </row>
    <row r="829" spans="4:8">
      <c r="D829" s="235"/>
      <c r="E829" s="236"/>
      <c r="H829" s="234"/>
    </row>
    <row r="830" spans="4:8">
      <c r="D830" s="235"/>
      <c r="E830" s="236"/>
      <c r="H830" s="234"/>
    </row>
    <row r="831" spans="4:8">
      <c r="D831" s="235"/>
      <c r="E831" s="236"/>
      <c r="H831" s="234"/>
    </row>
    <row r="832" spans="4:8">
      <c r="D832" s="235"/>
      <c r="E832" s="236"/>
      <c r="H832" s="234"/>
    </row>
    <row r="833" spans="4:8">
      <c r="D833" s="235"/>
      <c r="E833" s="236"/>
      <c r="H833" s="234"/>
    </row>
    <row r="834" spans="4:8">
      <c r="D834" s="235"/>
      <c r="E834" s="236"/>
      <c r="H834" s="234"/>
    </row>
    <row r="835" spans="4:8">
      <c r="D835" s="235"/>
      <c r="E835" s="236"/>
      <c r="H835" s="234"/>
    </row>
    <row r="836" spans="4:8">
      <c r="D836" s="235"/>
      <c r="E836" s="236"/>
      <c r="H836" s="234"/>
    </row>
    <row r="837" spans="4:8">
      <c r="D837" s="235"/>
      <c r="E837" s="236"/>
      <c r="H837" s="234"/>
    </row>
    <row r="838" spans="4:8">
      <c r="D838" s="235"/>
      <c r="E838" s="236"/>
      <c r="H838" s="234"/>
    </row>
    <row r="839" spans="4:8">
      <c r="D839" s="235"/>
      <c r="E839" s="236"/>
      <c r="H839" s="234"/>
    </row>
    <row r="840" spans="4:8">
      <c r="D840" s="235"/>
      <c r="E840" s="236"/>
      <c r="H840" s="234"/>
    </row>
    <row r="841" spans="4:8">
      <c r="D841" s="235"/>
      <c r="E841" s="236"/>
      <c r="H841" s="234"/>
    </row>
    <row r="842" spans="4:8">
      <c r="D842" s="235"/>
      <c r="E842" s="236"/>
      <c r="H842" s="234"/>
    </row>
    <row r="843" spans="4:8">
      <c r="D843" s="235"/>
      <c r="E843" s="236"/>
      <c r="H843" s="234"/>
    </row>
    <row r="844" spans="4:8">
      <c r="D844" s="235"/>
      <c r="E844" s="236"/>
      <c r="H844" s="234"/>
    </row>
    <row r="845" spans="4:8">
      <c r="D845" s="235"/>
      <c r="E845" s="236"/>
      <c r="H845" s="234"/>
    </row>
    <row r="846" spans="4:8">
      <c r="D846" s="235"/>
      <c r="E846" s="236"/>
      <c r="H846" s="234"/>
    </row>
    <row r="847" spans="4:8">
      <c r="D847" s="235"/>
      <c r="E847" s="236"/>
      <c r="H847" s="234"/>
    </row>
    <row r="848" spans="4:8">
      <c r="D848" s="235"/>
      <c r="E848" s="236"/>
      <c r="H848" s="234"/>
    </row>
    <row r="849" spans="4:8">
      <c r="D849" s="235"/>
      <c r="E849" s="236"/>
      <c r="H849" s="234"/>
    </row>
    <row r="850" spans="4:8">
      <c r="D850" s="235"/>
      <c r="E850" s="236"/>
      <c r="H850" s="234"/>
    </row>
    <row r="851" spans="4:8">
      <c r="D851" s="235"/>
      <c r="E851" s="236"/>
      <c r="H851" s="234"/>
    </row>
    <row r="852" spans="4:8">
      <c r="D852" s="235"/>
      <c r="E852" s="236"/>
      <c r="H852" s="234"/>
    </row>
    <row r="853" spans="4:8">
      <c r="D853" s="235"/>
      <c r="E853" s="236"/>
      <c r="H853" s="234"/>
    </row>
    <row r="854" spans="4:8">
      <c r="D854" s="235"/>
      <c r="E854" s="236"/>
      <c r="H854" s="234"/>
    </row>
    <row r="855" spans="4:8">
      <c r="D855" s="235"/>
      <c r="E855" s="236"/>
      <c r="H855" s="234"/>
    </row>
    <row r="856" spans="4:8">
      <c r="D856" s="235"/>
      <c r="E856" s="236"/>
      <c r="H856" s="234"/>
    </row>
    <row r="857" spans="4:8">
      <c r="D857" s="235"/>
      <c r="E857" s="236"/>
      <c r="H857" s="234"/>
    </row>
    <row r="858" spans="4:8">
      <c r="D858" s="235"/>
      <c r="E858" s="236"/>
      <c r="H858" s="234"/>
    </row>
    <row r="859" spans="4:8">
      <c r="D859" s="235"/>
      <c r="E859" s="236"/>
      <c r="H859" s="234"/>
    </row>
    <row r="860" spans="4:8">
      <c r="D860" s="235"/>
      <c r="E860" s="236"/>
      <c r="H860" s="234"/>
    </row>
    <row r="861" spans="4:8">
      <c r="D861" s="235"/>
      <c r="E861" s="236"/>
      <c r="H861" s="234"/>
    </row>
    <row r="862" spans="4:8">
      <c r="D862" s="235"/>
      <c r="E862" s="236"/>
      <c r="H862" s="234"/>
    </row>
    <row r="863" spans="4:8">
      <c r="D863" s="235"/>
      <c r="E863" s="236"/>
      <c r="H863" s="234"/>
    </row>
    <row r="864" spans="4:8">
      <c r="D864" s="235"/>
      <c r="E864" s="236"/>
      <c r="H864" s="234"/>
    </row>
    <row r="865" spans="4:8">
      <c r="D865" s="235"/>
      <c r="E865" s="236"/>
      <c r="H865" s="234"/>
    </row>
    <row r="866" spans="4:8">
      <c r="D866" s="235"/>
      <c r="E866" s="236"/>
      <c r="H866" s="234"/>
    </row>
    <row r="867" spans="4:8">
      <c r="D867" s="235"/>
      <c r="E867" s="236"/>
      <c r="H867" s="234"/>
    </row>
    <row r="868" spans="4:8">
      <c r="D868" s="235"/>
      <c r="E868" s="236"/>
      <c r="H868" s="234"/>
    </row>
    <row r="869" spans="4:8">
      <c r="D869" s="235"/>
      <c r="E869" s="236"/>
      <c r="H869" s="234"/>
    </row>
    <row r="870" spans="4:8">
      <c r="D870" s="235"/>
      <c r="E870" s="236"/>
      <c r="H870" s="234"/>
    </row>
    <row r="871" spans="4:8">
      <c r="D871" s="235"/>
      <c r="E871" s="236"/>
      <c r="H871" s="234"/>
    </row>
    <row r="872" spans="4:8">
      <c r="D872" s="235"/>
      <c r="E872" s="236"/>
      <c r="H872" s="234"/>
    </row>
    <row r="873" spans="4:8">
      <c r="D873" s="235"/>
      <c r="E873" s="236"/>
      <c r="H873" s="234"/>
    </row>
    <row r="874" spans="4:8">
      <c r="D874" s="235"/>
      <c r="E874" s="236"/>
      <c r="H874" s="234"/>
    </row>
    <row r="875" spans="4:8">
      <c r="D875" s="235"/>
      <c r="E875" s="236"/>
      <c r="H875" s="234"/>
    </row>
    <row r="876" spans="4:8">
      <c r="D876" s="235"/>
      <c r="E876" s="236"/>
      <c r="H876" s="234"/>
    </row>
    <row r="877" spans="4:8">
      <c r="D877" s="235"/>
      <c r="E877" s="236"/>
      <c r="H877" s="234"/>
    </row>
    <row r="878" spans="4:8">
      <c r="D878" s="235"/>
      <c r="E878" s="236"/>
      <c r="H878" s="234"/>
    </row>
    <row r="879" spans="4:8">
      <c r="D879" s="235"/>
      <c r="E879" s="236"/>
      <c r="H879" s="234"/>
    </row>
    <row r="880" spans="4:8">
      <c r="D880" s="235"/>
      <c r="E880" s="236"/>
      <c r="H880" s="234"/>
    </row>
    <row r="881" spans="4:8">
      <c r="D881" s="235"/>
      <c r="E881" s="236"/>
      <c r="H881" s="234"/>
    </row>
    <row r="882" spans="4:8">
      <c r="D882" s="235"/>
      <c r="E882" s="236"/>
      <c r="H882" s="234"/>
    </row>
    <row r="883" spans="4:8">
      <c r="D883" s="235"/>
      <c r="E883" s="236"/>
      <c r="H883" s="234"/>
    </row>
    <row r="884" spans="4:8">
      <c r="D884" s="235"/>
      <c r="E884" s="236"/>
      <c r="H884" s="234"/>
    </row>
    <row r="885" spans="4:8">
      <c r="D885" s="235"/>
      <c r="E885" s="236"/>
      <c r="H885" s="234"/>
    </row>
    <row r="886" spans="4:8">
      <c r="D886" s="235"/>
      <c r="E886" s="236"/>
      <c r="H886" s="234"/>
    </row>
    <row r="887" spans="4:8">
      <c r="D887" s="235"/>
      <c r="E887" s="236"/>
      <c r="H887" s="234"/>
    </row>
    <row r="888" spans="4:8">
      <c r="D888" s="235"/>
      <c r="E888" s="236"/>
      <c r="H888" s="234"/>
    </row>
    <row r="889" spans="4:8">
      <c r="D889" s="235"/>
      <c r="E889" s="236"/>
      <c r="H889" s="234"/>
    </row>
    <row r="890" spans="4:8">
      <c r="D890" s="235"/>
      <c r="E890" s="236"/>
      <c r="H890" s="234"/>
    </row>
    <row r="891" spans="4:8">
      <c r="D891" s="235"/>
      <c r="E891" s="236"/>
      <c r="H891" s="234"/>
    </row>
    <row r="892" spans="4:8">
      <c r="D892" s="235"/>
      <c r="E892" s="236"/>
      <c r="H892" s="234"/>
    </row>
    <row r="893" spans="4:8">
      <c r="D893" s="235"/>
      <c r="E893" s="236"/>
      <c r="H893" s="234"/>
    </row>
    <row r="894" spans="4:8">
      <c r="D894" s="235"/>
      <c r="E894" s="236"/>
      <c r="H894" s="234"/>
    </row>
    <row r="895" spans="4:8">
      <c r="D895" s="235"/>
      <c r="E895" s="236"/>
      <c r="H895" s="234"/>
    </row>
    <row r="896" spans="4:8">
      <c r="D896" s="235"/>
      <c r="E896" s="236"/>
      <c r="H896" s="234"/>
    </row>
    <row r="897" spans="4:8">
      <c r="D897" s="235"/>
      <c r="E897" s="236"/>
      <c r="H897" s="234"/>
    </row>
    <row r="898" spans="4:8">
      <c r="D898" s="235"/>
      <c r="E898" s="236"/>
      <c r="H898" s="234"/>
    </row>
    <row r="899" spans="4:8">
      <c r="D899" s="235"/>
      <c r="E899" s="236"/>
      <c r="H899" s="234"/>
    </row>
    <row r="900" spans="4:8">
      <c r="D900" s="235"/>
      <c r="E900" s="236"/>
      <c r="H900" s="234"/>
    </row>
    <row r="901" spans="4:8">
      <c r="D901" s="235"/>
      <c r="E901" s="236"/>
      <c r="H901" s="234"/>
    </row>
    <row r="902" spans="4:8">
      <c r="D902" s="235"/>
      <c r="E902" s="236"/>
      <c r="H902" s="234"/>
    </row>
    <row r="903" spans="4:8">
      <c r="D903" s="235"/>
      <c r="E903" s="236"/>
      <c r="H903" s="234"/>
    </row>
    <row r="904" spans="4:8">
      <c r="D904" s="235"/>
      <c r="E904" s="236"/>
      <c r="H904" s="234"/>
    </row>
    <row r="905" spans="4:8">
      <c r="D905" s="235"/>
      <c r="E905" s="236"/>
      <c r="H905" s="234"/>
    </row>
    <row r="906" spans="4:8">
      <c r="D906" s="235"/>
      <c r="E906" s="236"/>
      <c r="H906" s="234"/>
    </row>
    <row r="907" spans="4:8">
      <c r="D907" s="235"/>
      <c r="E907" s="236"/>
      <c r="H907" s="234"/>
    </row>
    <row r="908" spans="4:8">
      <c r="D908" s="235"/>
      <c r="E908" s="236"/>
      <c r="H908" s="234"/>
    </row>
    <row r="909" spans="4:8">
      <c r="D909" s="235"/>
      <c r="E909" s="236"/>
      <c r="H909" s="234"/>
    </row>
    <row r="910" spans="4:8">
      <c r="D910" s="235"/>
      <c r="E910" s="236"/>
      <c r="H910" s="234"/>
    </row>
    <row r="911" spans="4:8">
      <c r="D911" s="235"/>
      <c r="E911" s="236"/>
      <c r="H911" s="234"/>
    </row>
    <row r="912" spans="4:8">
      <c r="D912" s="235"/>
      <c r="E912" s="236"/>
      <c r="H912" s="234"/>
    </row>
    <row r="913" spans="4:8">
      <c r="D913" s="235"/>
      <c r="E913" s="236"/>
      <c r="H913" s="234"/>
    </row>
    <row r="914" spans="4:8">
      <c r="D914" s="235"/>
      <c r="E914" s="236"/>
      <c r="H914" s="234"/>
    </row>
    <row r="915" spans="4:8">
      <c r="D915" s="235"/>
      <c r="E915" s="236"/>
      <c r="H915" s="234"/>
    </row>
    <row r="916" spans="4:8">
      <c r="D916" s="235"/>
      <c r="E916" s="236"/>
      <c r="H916" s="234"/>
    </row>
    <row r="917" spans="4:8">
      <c r="D917" s="235"/>
      <c r="E917" s="236"/>
      <c r="H917" s="234"/>
    </row>
    <row r="918" spans="4:8">
      <c r="D918" s="235"/>
      <c r="E918" s="236"/>
      <c r="H918" s="234"/>
    </row>
    <row r="919" spans="4:8">
      <c r="D919" s="235"/>
      <c r="E919" s="236"/>
      <c r="H919" s="234"/>
    </row>
    <row r="920" spans="4:8">
      <c r="D920" s="235"/>
      <c r="E920" s="236"/>
      <c r="H920" s="234"/>
    </row>
    <row r="921" spans="4:8">
      <c r="D921" s="235"/>
      <c r="E921" s="236"/>
      <c r="H921" s="234"/>
    </row>
    <row r="922" spans="4:8">
      <c r="D922" s="235"/>
      <c r="E922" s="236"/>
      <c r="H922" s="234"/>
    </row>
    <row r="923" spans="4:8">
      <c r="D923" s="235"/>
      <c r="E923" s="236"/>
      <c r="H923" s="234"/>
    </row>
    <row r="924" spans="4:8">
      <c r="D924" s="235"/>
      <c r="E924" s="236"/>
      <c r="H924" s="234"/>
    </row>
    <row r="925" spans="4:8">
      <c r="D925" s="235"/>
      <c r="E925" s="236"/>
      <c r="H925" s="234"/>
    </row>
    <row r="926" spans="4:8">
      <c r="D926" s="235"/>
      <c r="E926" s="236"/>
      <c r="H926" s="234"/>
    </row>
    <row r="927" spans="4:8">
      <c r="D927" s="235"/>
      <c r="E927" s="236"/>
      <c r="H927" s="234"/>
    </row>
    <row r="928" spans="4:8">
      <c r="D928" s="235"/>
      <c r="E928" s="236"/>
      <c r="H928" s="234"/>
    </row>
    <row r="929" spans="4:8">
      <c r="D929" s="235"/>
      <c r="E929" s="236"/>
      <c r="H929" s="234"/>
    </row>
    <row r="930" spans="4:8">
      <c r="D930" s="235"/>
      <c r="E930" s="236"/>
      <c r="H930" s="234"/>
    </row>
    <row r="931" spans="4:8">
      <c r="D931" s="235"/>
      <c r="E931" s="236"/>
      <c r="H931" s="234"/>
    </row>
    <row r="932" spans="4:8">
      <c r="D932" s="235"/>
      <c r="E932" s="236"/>
      <c r="H932" s="234"/>
    </row>
    <row r="933" spans="4:8">
      <c r="D933" s="235"/>
      <c r="E933" s="236"/>
      <c r="H933" s="234"/>
    </row>
    <row r="934" spans="4:8">
      <c r="D934" s="235"/>
      <c r="E934" s="236"/>
      <c r="H934" s="234"/>
    </row>
    <row r="935" spans="4:8">
      <c r="D935" s="235"/>
      <c r="E935" s="236"/>
      <c r="H935" s="234"/>
    </row>
    <row r="936" spans="4:8">
      <c r="D936" s="235"/>
      <c r="E936" s="236"/>
      <c r="H936" s="234"/>
    </row>
    <row r="937" spans="4:8">
      <c r="D937" s="235"/>
      <c r="E937" s="236"/>
      <c r="H937" s="234"/>
    </row>
    <row r="938" spans="4:8">
      <c r="D938" s="235"/>
      <c r="E938" s="236"/>
      <c r="H938" s="234"/>
    </row>
    <row r="939" spans="4:8">
      <c r="D939" s="235"/>
      <c r="E939" s="236"/>
      <c r="H939" s="234"/>
    </row>
    <row r="940" spans="4:8">
      <c r="D940" s="235"/>
      <c r="E940" s="236"/>
      <c r="H940" s="234"/>
    </row>
    <row r="941" spans="4:8">
      <c r="D941" s="235"/>
      <c r="E941" s="236"/>
      <c r="H941" s="234"/>
    </row>
    <row r="942" spans="4:8">
      <c r="D942" s="235"/>
      <c r="E942" s="236"/>
      <c r="H942" s="234"/>
    </row>
    <row r="943" spans="4:8">
      <c r="D943" s="235"/>
      <c r="E943" s="236"/>
      <c r="H943" s="234"/>
    </row>
    <row r="944" spans="4:8">
      <c r="D944" s="235"/>
      <c r="E944" s="236"/>
      <c r="H944" s="234"/>
    </row>
    <row r="945" spans="4:8">
      <c r="D945" s="235"/>
      <c r="E945" s="236"/>
      <c r="H945" s="234"/>
    </row>
    <row r="946" spans="4:8">
      <c r="D946" s="235"/>
      <c r="E946" s="236"/>
      <c r="H946" s="234"/>
    </row>
    <row r="947" spans="4:8">
      <c r="D947" s="235"/>
      <c r="E947" s="236"/>
      <c r="H947" s="234"/>
    </row>
    <row r="948" spans="4:8">
      <c r="D948" s="235"/>
      <c r="E948" s="236"/>
      <c r="H948" s="234"/>
    </row>
    <row r="949" spans="4:8">
      <c r="D949" s="235"/>
      <c r="E949" s="236"/>
      <c r="H949" s="234"/>
    </row>
    <row r="950" spans="4:8">
      <c r="D950" s="235"/>
      <c r="E950" s="236"/>
      <c r="H950" s="234"/>
    </row>
    <row r="951" spans="4:8">
      <c r="D951" s="235"/>
      <c r="E951" s="236"/>
      <c r="H951" s="234"/>
    </row>
    <row r="952" spans="4:8">
      <c r="D952" s="235"/>
      <c r="E952" s="236"/>
      <c r="H952" s="234"/>
    </row>
    <row r="953" spans="4:8">
      <c r="D953" s="235"/>
      <c r="E953" s="236"/>
      <c r="H953" s="234"/>
    </row>
    <row r="954" spans="4:8">
      <c r="D954" s="235"/>
      <c r="E954" s="236"/>
      <c r="H954" s="234"/>
    </row>
    <row r="955" spans="4:8">
      <c r="D955" s="235"/>
      <c r="E955" s="236"/>
      <c r="H955" s="234"/>
    </row>
    <row r="956" spans="4:8">
      <c r="D956" s="235"/>
      <c r="E956" s="236"/>
      <c r="H956" s="234"/>
    </row>
    <row r="957" spans="4:8">
      <c r="D957" s="235"/>
      <c r="E957" s="236"/>
      <c r="H957" s="234"/>
    </row>
    <row r="958" spans="4:8">
      <c r="D958" s="235"/>
      <c r="E958" s="236"/>
      <c r="H958" s="234"/>
    </row>
    <row r="959" spans="4:8">
      <c r="D959" s="235"/>
      <c r="E959" s="236"/>
      <c r="H959" s="234"/>
    </row>
    <row r="960" spans="4:8">
      <c r="D960" s="235"/>
      <c r="E960" s="236"/>
      <c r="H960" s="234"/>
    </row>
    <row r="961" spans="4:8">
      <c r="D961" s="235"/>
      <c r="E961" s="236"/>
      <c r="H961" s="234"/>
    </row>
    <row r="962" spans="4:8">
      <c r="D962" s="235"/>
      <c r="E962" s="236"/>
      <c r="H962" s="234"/>
    </row>
    <row r="963" spans="4:8">
      <c r="D963" s="235"/>
      <c r="E963" s="236"/>
      <c r="H963" s="234"/>
    </row>
    <row r="964" spans="4:8">
      <c r="D964" s="235"/>
      <c r="E964" s="236"/>
      <c r="H964" s="234"/>
    </row>
    <row r="965" spans="4:8">
      <c r="D965" s="235"/>
      <c r="E965" s="236"/>
      <c r="H965" s="234"/>
    </row>
    <row r="966" spans="4:8">
      <c r="D966" s="235"/>
      <c r="E966" s="236"/>
      <c r="H966" s="234"/>
    </row>
    <row r="967" spans="4:8">
      <c r="D967" s="235"/>
      <c r="E967" s="236"/>
      <c r="H967" s="234"/>
    </row>
    <row r="968" spans="4:8">
      <c r="D968" s="235"/>
      <c r="E968" s="236"/>
      <c r="H968" s="234"/>
    </row>
    <row r="969" spans="4:8">
      <c r="D969" s="235"/>
      <c r="E969" s="236"/>
      <c r="H969" s="234"/>
    </row>
    <row r="970" spans="4:8">
      <c r="D970" s="235"/>
      <c r="E970" s="236"/>
      <c r="H970" s="234"/>
    </row>
    <row r="971" spans="4:8">
      <c r="D971" s="235"/>
      <c r="E971" s="236"/>
      <c r="H971" s="234"/>
    </row>
    <row r="972" spans="4:8">
      <c r="D972" s="235"/>
      <c r="E972" s="236"/>
      <c r="H972" s="234"/>
    </row>
    <row r="973" spans="4:8">
      <c r="D973" s="235"/>
      <c r="E973" s="236"/>
      <c r="H973" s="234"/>
    </row>
    <row r="974" spans="4:8">
      <c r="D974" s="235"/>
      <c r="E974" s="236"/>
      <c r="H974" s="234"/>
    </row>
    <row r="975" spans="4:8">
      <c r="D975" s="235"/>
      <c r="E975" s="236"/>
      <c r="H975" s="234"/>
    </row>
    <row r="976" spans="4:8">
      <c r="D976" s="235"/>
      <c r="E976" s="236"/>
      <c r="H976" s="234"/>
    </row>
    <row r="977" spans="4:8">
      <c r="D977" s="235"/>
      <c r="E977" s="236"/>
      <c r="H977" s="234"/>
    </row>
    <row r="978" spans="4:8">
      <c r="D978" s="235"/>
      <c r="E978" s="236"/>
      <c r="H978" s="234"/>
    </row>
    <row r="979" spans="4:8">
      <c r="D979" s="235"/>
      <c r="E979" s="236"/>
      <c r="H979" s="234"/>
    </row>
    <row r="980" spans="4:8">
      <c r="D980" s="235"/>
      <c r="E980" s="236"/>
      <c r="H980" s="234"/>
    </row>
    <row r="981" spans="4:8">
      <c r="D981" s="235"/>
      <c r="E981" s="236"/>
      <c r="H981" s="234"/>
    </row>
    <row r="982" spans="4:8">
      <c r="D982" s="235"/>
      <c r="E982" s="236"/>
      <c r="H982" s="234"/>
    </row>
    <row r="983" spans="4:8">
      <c r="D983" s="235"/>
      <c r="E983" s="236"/>
      <c r="H983" s="234"/>
    </row>
    <row r="984" spans="4:8">
      <c r="D984" s="235"/>
      <c r="E984" s="236"/>
      <c r="H984" s="234"/>
    </row>
    <row r="985" spans="4:8">
      <c r="D985" s="235"/>
      <c r="E985" s="236"/>
      <c r="H985" s="234"/>
    </row>
    <row r="986" spans="4:8">
      <c r="D986" s="235"/>
      <c r="E986" s="236"/>
      <c r="H986" s="234"/>
    </row>
    <row r="987" spans="4:8">
      <c r="D987" s="235"/>
      <c r="E987" s="236"/>
      <c r="H987" s="234"/>
    </row>
    <row r="988" spans="4:8">
      <c r="D988" s="235"/>
      <c r="E988" s="236"/>
      <c r="H988" s="234"/>
    </row>
    <row r="989" spans="4:8">
      <c r="D989" s="235"/>
      <c r="E989" s="236"/>
      <c r="H989" s="234"/>
    </row>
    <row r="990" spans="4:8">
      <c r="D990" s="235"/>
      <c r="E990" s="236"/>
      <c r="H990" s="234"/>
    </row>
    <row r="991" spans="4:8">
      <c r="D991" s="235"/>
      <c r="E991" s="236"/>
      <c r="H991" s="234"/>
    </row>
    <row r="992" spans="4:8">
      <c r="D992" s="235"/>
      <c r="E992" s="236"/>
      <c r="H992" s="234"/>
    </row>
    <row r="993" spans="4:8">
      <c r="D993" s="235"/>
      <c r="E993" s="236"/>
      <c r="H993" s="234"/>
    </row>
    <row r="994" spans="4:8">
      <c r="D994" s="235"/>
      <c r="E994" s="236"/>
      <c r="H994" s="234"/>
    </row>
    <row r="995" spans="4:8">
      <c r="D995" s="235"/>
      <c r="E995" s="236"/>
      <c r="H995" s="234"/>
    </row>
    <row r="996" spans="4:8">
      <c r="D996" s="235"/>
      <c r="E996" s="236"/>
      <c r="H996" s="234"/>
    </row>
    <row r="997" spans="4:8">
      <c r="D997" s="235"/>
      <c r="E997" s="236"/>
      <c r="H997" s="234"/>
    </row>
    <row r="998" spans="4:8">
      <c r="D998" s="235"/>
      <c r="E998" s="236"/>
      <c r="H998" s="234"/>
    </row>
    <row r="999" spans="4:8">
      <c r="D999" s="235"/>
      <c r="E999" s="236"/>
      <c r="H999" s="234"/>
    </row>
    <row r="1000" spans="4:8">
      <c r="D1000" s="235"/>
      <c r="E1000" s="236"/>
      <c r="H1000" s="234"/>
    </row>
    <row r="1001" spans="4:8">
      <c r="D1001" s="235"/>
      <c r="E1001" s="236"/>
      <c r="H1001" s="234"/>
    </row>
    <row r="1002" spans="4:8">
      <c r="D1002" s="235"/>
      <c r="E1002" s="236"/>
      <c r="H1002" s="234"/>
    </row>
    <row r="1003" spans="4:8">
      <c r="D1003" s="235"/>
      <c r="E1003" s="236"/>
      <c r="H1003" s="234"/>
    </row>
    <row r="1004" spans="4:8">
      <c r="D1004" s="235"/>
      <c r="E1004" s="236"/>
      <c r="H1004" s="234"/>
    </row>
    <row r="1005" spans="4:8">
      <c r="D1005" s="235"/>
      <c r="E1005" s="236"/>
      <c r="H1005" s="234"/>
    </row>
    <row r="1006" spans="4:8">
      <c r="D1006" s="235"/>
      <c r="E1006" s="236"/>
      <c r="H1006" s="234"/>
    </row>
    <row r="1007" spans="4:8">
      <c r="D1007" s="235"/>
      <c r="E1007" s="236"/>
      <c r="H1007" s="234"/>
    </row>
    <row r="1008" spans="4:8">
      <c r="D1008" s="235"/>
      <c r="E1008" s="236"/>
      <c r="H1008" s="234"/>
    </row>
    <row r="1009" spans="4:8">
      <c r="D1009" s="235"/>
      <c r="E1009" s="236"/>
      <c r="H1009" s="234"/>
    </row>
    <row r="1010" spans="4:8">
      <c r="D1010" s="235"/>
      <c r="E1010" s="236"/>
      <c r="H1010" s="234"/>
    </row>
    <row r="1011" spans="4:8">
      <c r="D1011" s="235"/>
      <c r="E1011" s="236"/>
      <c r="H1011" s="234"/>
    </row>
    <row r="1012" spans="4:8">
      <c r="D1012" s="235"/>
      <c r="E1012" s="236"/>
      <c r="H1012" s="234"/>
    </row>
    <row r="1013" spans="4:8">
      <c r="D1013" s="235"/>
      <c r="E1013" s="236"/>
      <c r="H1013" s="234"/>
    </row>
    <row r="1014" spans="4:8">
      <c r="D1014" s="235"/>
      <c r="E1014" s="236"/>
      <c r="H1014" s="234"/>
    </row>
    <row r="1015" spans="4:8">
      <c r="D1015" s="235"/>
      <c r="E1015" s="236"/>
      <c r="H1015" s="234"/>
    </row>
    <row r="1016" spans="4:8">
      <c r="D1016" s="235"/>
      <c r="E1016" s="236"/>
      <c r="H1016" s="234"/>
    </row>
    <row r="1017" spans="4:8">
      <c r="D1017" s="235"/>
      <c r="E1017" s="236"/>
      <c r="H1017" s="234"/>
    </row>
    <row r="1018" spans="4:8">
      <c r="D1018" s="235"/>
      <c r="E1018" s="236"/>
      <c r="H1018" s="234"/>
    </row>
    <row r="1019" spans="4:8">
      <c r="D1019" s="235"/>
      <c r="E1019" s="236"/>
      <c r="H1019" s="234"/>
    </row>
    <row r="1020" spans="4:8">
      <c r="D1020" s="235"/>
      <c r="E1020" s="236"/>
      <c r="H1020" s="234"/>
    </row>
    <row r="1021" spans="4:8">
      <c r="D1021" s="235"/>
      <c r="E1021" s="236"/>
      <c r="H1021" s="234"/>
    </row>
    <row r="1022" spans="4:8">
      <c r="D1022" s="235"/>
      <c r="E1022" s="236"/>
      <c r="H1022" s="234"/>
    </row>
    <row r="1023" spans="4:8">
      <c r="D1023" s="235"/>
      <c r="E1023" s="236"/>
      <c r="H1023" s="234"/>
    </row>
    <row r="1024" spans="4:8">
      <c r="D1024" s="235"/>
      <c r="E1024" s="236"/>
      <c r="H1024" s="234"/>
    </row>
    <row r="1025" spans="4:8">
      <c r="D1025" s="235"/>
      <c r="E1025" s="236"/>
      <c r="H1025" s="234"/>
    </row>
    <row r="1026" spans="4:8">
      <c r="D1026" s="235"/>
      <c r="E1026" s="236"/>
      <c r="H1026" s="234"/>
    </row>
    <row r="1027" spans="4:8">
      <c r="D1027" s="235"/>
      <c r="E1027" s="236"/>
      <c r="H1027" s="234"/>
    </row>
    <row r="1028" spans="4:8">
      <c r="D1028" s="235"/>
      <c r="E1028" s="236"/>
      <c r="H1028" s="234"/>
    </row>
    <row r="1029" spans="4:8">
      <c r="D1029" s="235"/>
      <c r="E1029" s="236"/>
      <c r="H1029" s="234"/>
    </row>
    <row r="1030" spans="4:8">
      <c r="D1030" s="235"/>
      <c r="E1030" s="236"/>
      <c r="H1030" s="234"/>
    </row>
    <row r="1031" spans="4:8">
      <c r="D1031" s="235"/>
      <c r="E1031" s="236"/>
      <c r="H1031" s="234"/>
    </row>
    <row r="1032" spans="4:8">
      <c r="D1032" s="235"/>
      <c r="E1032" s="236"/>
      <c r="H1032" s="234"/>
    </row>
    <row r="1033" spans="4:8">
      <c r="D1033" s="235"/>
      <c r="E1033" s="236"/>
      <c r="H1033" s="234"/>
    </row>
    <row r="1034" spans="4:8">
      <c r="D1034" s="235"/>
      <c r="E1034" s="236"/>
      <c r="H1034" s="234"/>
    </row>
    <row r="1035" spans="4:8">
      <c r="D1035" s="235"/>
      <c r="E1035" s="236"/>
      <c r="H1035" s="234"/>
    </row>
    <row r="1036" spans="4:8">
      <c r="D1036" s="235"/>
      <c r="E1036" s="236"/>
      <c r="H1036" s="234"/>
    </row>
    <row r="1037" spans="4:8">
      <c r="D1037" s="235"/>
      <c r="E1037" s="236"/>
      <c r="H1037" s="234"/>
    </row>
    <row r="1038" spans="4:8">
      <c r="D1038" s="235"/>
      <c r="E1038" s="236"/>
      <c r="H1038" s="234"/>
    </row>
    <row r="1039" spans="4:8">
      <c r="D1039" s="235"/>
      <c r="E1039" s="236"/>
      <c r="H1039" s="234"/>
    </row>
    <row r="1040" spans="4:8">
      <c r="D1040" s="235"/>
      <c r="E1040" s="236"/>
      <c r="H1040" s="234"/>
    </row>
    <row r="1041" spans="4:8">
      <c r="D1041" s="235"/>
      <c r="E1041" s="236"/>
      <c r="H1041" s="234"/>
    </row>
    <row r="1042" spans="4:8">
      <c r="D1042" s="235"/>
      <c r="E1042" s="236"/>
      <c r="H1042" s="234"/>
    </row>
    <row r="1043" spans="4:8">
      <c r="D1043" s="235"/>
      <c r="E1043" s="236"/>
      <c r="H1043" s="234"/>
    </row>
    <row r="1044" spans="4:8">
      <c r="D1044" s="235"/>
      <c r="E1044" s="236"/>
      <c r="H1044" s="234"/>
    </row>
    <row r="1045" spans="4:8">
      <c r="D1045" s="235"/>
      <c r="E1045" s="236"/>
      <c r="H1045" s="234"/>
    </row>
    <row r="1046" spans="4:8">
      <c r="D1046" s="235"/>
      <c r="E1046" s="236"/>
      <c r="H1046" s="234"/>
    </row>
    <row r="1047" spans="4:8">
      <c r="D1047" s="235"/>
      <c r="E1047" s="236"/>
      <c r="H1047" s="234"/>
    </row>
    <row r="1048" spans="4:8">
      <c r="D1048" s="235"/>
      <c r="E1048" s="236"/>
      <c r="H1048" s="234"/>
    </row>
    <row r="1049" spans="4:8">
      <c r="D1049" s="235"/>
      <c r="E1049" s="236"/>
      <c r="H1049" s="234"/>
    </row>
    <row r="1050" spans="4:8">
      <c r="D1050" s="235"/>
      <c r="E1050" s="236"/>
      <c r="H1050" s="234"/>
    </row>
    <row r="1051" spans="4:8">
      <c r="D1051" s="235"/>
      <c r="E1051" s="236"/>
      <c r="H1051" s="234"/>
    </row>
    <row r="1052" spans="4:8">
      <c r="D1052" s="235"/>
      <c r="E1052" s="236"/>
      <c r="H1052" s="234"/>
    </row>
    <row r="1053" spans="4:8">
      <c r="D1053" s="235"/>
      <c r="E1053" s="236"/>
      <c r="H1053" s="234"/>
    </row>
    <row r="1054" spans="4:8">
      <c r="D1054" s="235"/>
      <c r="E1054" s="236"/>
      <c r="H1054" s="234"/>
    </row>
    <row r="1055" spans="4:8">
      <c r="D1055" s="235"/>
      <c r="E1055" s="236"/>
      <c r="H1055" s="234"/>
    </row>
    <row r="1056" spans="4:8">
      <c r="D1056" s="235"/>
      <c r="E1056" s="236"/>
      <c r="H1056" s="234"/>
    </row>
    <row r="1057" spans="4:8">
      <c r="D1057" s="235"/>
      <c r="E1057" s="236"/>
      <c r="H1057" s="234"/>
    </row>
    <row r="1058" spans="4:8">
      <c r="D1058" s="235"/>
      <c r="E1058" s="236"/>
      <c r="H1058" s="234"/>
    </row>
    <row r="1059" spans="4:8">
      <c r="D1059" s="235"/>
      <c r="E1059" s="236"/>
      <c r="H1059" s="234"/>
    </row>
    <row r="1060" spans="4:8">
      <c r="D1060" s="235"/>
      <c r="E1060" s="236"/>
      <c r="H1060" s="234"/>
    </row>
    <row r="1061" spans="4:8">
      <c r="D1061" s="235"/>
      <c r="E1061" s="236"/>
      <c r="H1061" s="234"/>
    </row>
    <row r="1062" spans="4:8">
      <c r="D1062" s="235"/>
      <c r="E1062" s="236"/>
      <c r="H1062" s="234"/>
    </row>
    <row r="1063" spans="4:8">
      <c r="D1063" s="235"/>
      <c r="E1063" s="236"/>
      <c r="H1063" s="234"/>
    </row>
    <row r="1064" spans="4:8">
      <c r="D1064" s="235"/>
      <c r="E1064" s="236"/>
      <c r="H1064" s="234"/>
    </row>
    <row r="1065" spans="4:8">
      <c r="D1065" s="235"/>
      <c r="E1065" s="236"/>
      <c r="H1065" s="234"/>
    </row>
    <row r="1066" spans="4:8">
      <c r="D1066" s="235"/>
      <c r="E1066" s="236"/>
      <c r="H1066" s="234"/>
    </row>
    <row r="1067" spans="4:8">
      <c r="D1067" s="235"/>
      <c r="E1067" s="236"/>
      <c r="H1067" s="234"/>
    </row>
    <row r="1068" spans="4:8">
      <c r="D1068" s="235"/>
      <c r="E1068" s="236"/>
      <c r="H1068" s="234"/>
    </row>
    <row r="1069" spans="4:8">
      <c r="D1069" s="235"/>
      <c r="E1069" s="236"/>
      <c r="H1069" s="234"/>
    </row>
    <row r="1070" spans="4:8">
      <c r="D1070" s="235"/>
      <c r="E1070" s="236"/>
      <c r="H1070" s="234"/>
    </row>
    <row r="1071" spans="4:8">
      <c r="D1071" s="235"/>
      <c r="E1071" s="236"/>
      <c r="H1071" s="234"/>
    </row>
    <row r="1072" spans="4:8">
      <c r="D1072" s="235"/>
      <c r="E1072" s="236"/>
      <c r="H1072" s="234"/>
    </row>
    <row r="1073" spans="4:8">
      <c r="D1073" s="235"/>
      <c r="E1073" s="236"/>
      <c r="H1073" s="234"/>
    </row>
    <row r="1074" spans="4:8">
      <c r="D1074" s="235"/>
      <c r="E1074" s="236"/>
      <c r="H1074" s="234"/>
    </row>
    <row r="1075" spans="4:8">
      <c r="D1075" s="235"/>
      <c r="E1075" s="236"/>
      <c r="H1075" s="234"/>
    </row>
    <row r="1076" spans="4:8">
      <c r="D1076" s="235"/>
      <c r="E1076" s="236"/>
      <c r="H1076" s="234"/>
    </row>
    <row r="1077" spans="4:8">
      <c r="D1077" s="235"/>
      <c r="E1077" s="236"/>
      <c r="H1077" s="234"/>
    </row>
    <row r="1078" spans="4:8">
      <c r="D1078" s="235"/>
      <c r="E1078" s="236"/>
      <c r="H1078" s="234"/>
    </row>
    <row r="1079" spans="4:8">
      <c r="D1079" s="235"/>
      <c r="E1079" s="236"/>
      <c r="H1079" s="234"/>
    </row>
    <row r="1080" spans="4:8">
      <c r="D1080" s="235"/>
      <c r="E1080" s="236"/>
      <c r="H1080" s="234"/>
    </row>
    <row r="1081" spans="4:8">
      <c r="D1081" s="235"/>
      <c r="E1081" s="236"/>
      <c r="H1081" s="234"/>
    </row>
    <row r="1082" spans="4:8">
      <c r="D1082" s="235"/>
      <c r="E1082" s="236"/>
      <c r="H1082" s="234"/>
    </row>
    <row r="1083" spans="4:8">
      <c r="D1083" s="235"/>
      <c r="E1083" s="236"/>
      <c r="H1083" s="234"/>
    </row>
    <row r="1084" spans="4:8">
      <c r="D1084" s="235"/>
      <c r="E1084" s="236"/>
      <c r="H1084" s="234"/>
    </row>
    <row r="1085" spans="4:8">
      <c r="D1085" s="235"/>
      <c r="E1085" s="236"/>
      <c r="H1085" s="234"/>
    </row>
    <row r="1086" spans="4:8">
      <c r="D1086" s="235"/>
      <c r="E1086" s="236"/>
      <c r="H1086" s="234"/>
    </row>
    <row r="1087" spans="4:8">
      <c r="D1087" s="235"/>
      <c r="E1087" s="236"/>
      <c r="H1087" s="234"/>
    </row>
    <row r="1088" spans="4:8">
      <c r="D1088" s="235"/>
      <c r="E1088" s="236"/>
      <c r="H1088" s="234"/>
    </row>
    <row r="1089" spans="4:8">
      <c r="D1089" s="235"/>
      <c r="E1089" s="236"/>
      <c r="H1089" s="234"/>
    </row>
    <row r="1090" spans="4:8">
      <c r="D1090" s="235"/>
      <c r="E1090" s="236"/>
      <c r="H1090" s="234"/>
    </row>
    <row r="1091" spans="4:8">
      <c r="D1091" s="235"/>
      <c r="E1091" s="236"/>
      <c r="H1091" s="234"/>
    </row>
    <row r="1092" spans="4:8">
      <c r="D1092" s="235"/>
      <c r="E1092" s="236"/>
      <c r="H1092" s="234"/>
    </row>
    <row r="1093" spans="4:8">
      <c r="D1093" s="235"/>
      <c r="E1093" s="236"/>
      <c r="H1093" s="234"/>
    </row>
    <row r="1094" spans="4:8">
      <c r="D1094" s="235"/>
      <c r="E1094" s="236"/>
      <c r="H1094" s="234"/>
    </row>
    <row r="1095" spans="4:8">
      <c r="D1095" s="235"/>
      <c r="E1095" s="236"/>
      <c r="H1095" s="234"/>
    </row>
    <row r="1096" spans="4:8">
      <c r="D1096" s="235"/>
      <c r="E1096" s="236"/>
      <c r="H1096" s="234"/>
    </row>
    <row r="1097" spans="4:8">
      <c r="D1097" s="235"/>
      <c r="E1097" s="236"/>
      <c r="H1097" s="234"/>
    </row>
    <row r="1098" spans="4:8">
      <c r="D1098" s="235"/>
      <c r="E1098" s="236"/>
      <c r="H1098" s="234"/>
    </row>
    <row r="1099" spans="4:8">
      <c r="D1099" s="235"/>
      <c r="E1099" s="236"/>
      <c r="H1099" s="234"/>
    </row>
    <row r="1100" spans="4:8">
      <c r="D1100" s="235"/>
      <c r="E1100" s="236"/>
      <c r="H1100" s="234"/>
    </row>
    <row r="1101" spans="4:8">
      <c r="D1101" s="235"/>
      <c r="E1101" s="236"/>
      <c r="H1101" s="234"/>
    </row>
    <row r="1102" spans="4:8">
      <c r="D1102" s="235"/>
      <c r="E1102" s="236"/>
      <c r="H1102" s="234"/>
    </row>
    <row r="1103" spans="4:8">
      <c r="D1103" s="235"/>
      <c r="E1103" s="236"/>
      <c r="H1103" s="234"/>
    </row>
    <row r="1104" spans="4:8">
      <c r="D1104" s="235"/>
      <c r="E1104" s="236"/>
      <c r="H1104" s="234"/>
    </row>
    <row r="1105" spans="4:8">
      <c r="D1105" s="235"/>
      <c r="E1105" s="236"/>
      <c r="H1105" s="234"/>
    </row>
    <row r="1106" spans="4:8">
      <c r="D1106" s="235"/>
      <c r="E1106" s="236"/>
      <c r="H1106" s="234"/>
    </row>
    <row r="1107" spans="4:8">
      <c r="D1107" s="235"/>
      <c r="E1107" s="236"/>
      <c r="H1107" s="234"/>
    </row>
    <row r="1108" spans="4:8">
      <c r="D1108" s="235"/>
      <c r="E1108" s="236"/>
      <c r="H1108" s="234"/>
    </row>
    <row r="1109" spans="4:8">
      <c r="D1109" s="235"/>
      <c r="E1109" s="236"/>
      <c r="H1109" s="234"/>
    </row>
    <row r="1110" spans="4:8">
      <c r="D1110" s="235"/>
      <c r="E1110" s="236"/>
      <c r="H1110" s="234"/>
    </row>
    <row r="1111" spans="4:8">
      <c r="D1111" s="235"/>
      <c r="E1111" s="236"/>
      <c r="H1111" s="234"/>
    </row>
    <row r="1112" spans="4:8">
      <c r="D1112" s="235"/>
      <c r="E1112" s="236"/>
      <c r="H1112" s="234"/>
    </row>
    <row r="1113" spans="4:8">
      <c r="D1113" s="235"/>
      <c r="E1113" s="236"/>
      <c r="H1113" s="234"/>
    </row>
    <row r="1114" spans="4:8">
      <c r="D1114" s="235"/>
      <c r="E1114" s="236"/>
      <c r="H1114" s="234"/>
    </row>
    <row r="1115" spans="4:8">
      <c r="D1115" s="235"/>
      <c r="E1115" s="236"/>
      <c r="H1115" s="234"/>
    </row>
    <row r="1116" spans="4:8">
      <c r="D1116" s="235"/>
      <c r="E1116" s="236"/>
      <c r="H1116" s="234"/>
    </row>
    <row r="1117" spans="4:8">
      <c r="D1117" s="235"/>
      <c r="E1117" s="236"/>
      <c r="H1117" s="234"/>
    </row>
    <row r="1118" spans="4:8">
      <c r="D1118" s="235"/>
      <c r="E1118" s="236"/>
      <c r="H1118" s="234"/>
    </row>
    <row r="1119" spans="4:8">
      <c r="D1119" s="235"/>
      <c r="E1119" s="236"/>
      <c r="H1119" s="234"/>
    </row>
    <row r="1120" spans="4:8">
      <c r="D1120" s="235"/>
      <c r="E1120" s="236"/>
      <c r="H1120" s="234"/>
    </row>
    <row r="1121" spans="4:8">
      <c r="D1121" s="235"/>
      <c r="E1121" s="236"/>
      <c r="H1121" s="234"/>
    </row>
    <row r="1122" spans="4:8">
      <c r="D1122" s="235"/>
      <c r="E1122" s="236"/>
      <c r="H1122" s="234"/>
    </row>
    <row r="1123" spans="4:8">
      <c r="D1123" s="235"/>
      <c r="E1123" s="236"/>
      <c r="H1123" s="234"/>
    </row>
    <row r="1124" spans="4:8">
      <c r="D1124" s="235"/>
      <c r="E1124" s="236"/>
      <c r="H1124" s="234"/>
    </row>
    <row r="1125" spans="4:8">
      <c r="D1125" s="235"/>
      <c r="E1125" s="236"/>
      <c r="H1125" s="234"/>
    </row>
    <row r="1126" spans="4:8">
      <c r="D1126" s="235"/>
      <c r="E1126" s="236"/>
      <c r="H1126" s="234"/>
    </row>
    <row r="1127" spans="4:8">
      <c r="D1127" s="235"/>
      <c r="E1127" s="236"/>
      <c r="H1127" s="234"/>
    </row>
    <row r="1128" spans="4:8">
      <c r="D1128" s="235"/>
      <c r="E1128" s="236"/>
      <c r="H1128" s="234"/>
    </row>
    <row r="1129" spans="4:8">
      <c r="D1129" s="235"/>
      <c r="E1129" s="236"/>
      <c r="H1129" s="234"/>
    </row>
    <row r="1130" spans="4:8">
      <c r="D1130" s="235"/>
      <c r="E1130" s="236"/>
      <c r="H1130" s="234"/>
    </row>
    <row r="1131" spans="4:8">
      <c r="D1131" s="235"/>
      <c r="E1131" s="236"/>
      <c r="H1131" s="234"/>
    </row>
    <row r="1132" spans="4:8">
      <c r="D1132" s="235"/>
      <c r="E1132" s="236"/>
      <c r="H1132" s="234"/>
    </row>
    <row r="1133" spans="4:8">
      <c r="D1133" s="235"/>
      <c r="E1133" s="236"/>
      <c r="H1133" s="234"/>
    </row>
    <row r="1134" spans="4:8">
      <c r="D1134" s="235"/>
      <c r="E1134" s="236"/>
      <c r="H1134" s="234"/>
    </row>
    <row r="1135" spans="4:8">
      <c r="D1135" s="235"/>
      <c r="E1135" s="236"/>
      <c r="H1135" s="234"/>
    </row>
    <row r="1136" spans="4:8">
      <c r="D1136" s="235"/>
      <c r="E1136" s="236"/>
      <c r="H1136" s="234"/>
    </row>
    <row r="1137" spans="4:8">
      <c r="D1137" s="235"/>
      <c r="E1137" s="236"/>
      <c r="H1137" s="234"/>
    </row>
    <row r="1138" spans="4:8">
      <c r="D1138" s="235"/>
      <c r="E1138" s="236"/>
      <c r="H1138" s="234"/>
    </row>
    <row r="1139" spans="4:8">
      <c r="D1139" s="235"/>
      <c r="E1139" s="236"/>
      <c r="H1139" s="234"/>
    </row>
    <row r="1140" spans="4:8">
      <c r="D1140" s="235"/>
      <c r="E1140" s="236"/>
      <c r="H1140" s="234"/>
    </row>
    <row r="1141" spans="4:8">
      <c r="D1141" s="235"/>
      <c r="E1141" s="236"/>
      <c r="H1141" s="234"/>
    </row>
    <row r="1142" spans="4:8">
      <c r="D1142" s="235"/>
      <c r="E1142" s="236"/>
      <c r="H1142" s="234"/>
    </row>
    <row r="1143" spans="4:8">
      <c r="D1143" s="235"/>
      <c r="E1143" s="236"/>
      <c r="H1143" s="234"/>
    </row>
    <row r="1144" spans="4:8">
      <c r="D1144" s="235"/>
      <c r="E1144" s="236"/>
      <c r="H1144" s="234"/>
    </row>
    <row r="1145" spans="4:8">
      <c r="D1145" s="235"/>
      <c r="E1145" s="236"/>
      <c r="H1145" s="234"/>
    </row>
    <row r="1146" spans="4:8">
      <c r="D1146" s="235"/>
      <c r="E1146" s="236"/>
      <c r="H1146" s="234"/>
    </row>
    <row r="1147" spans="4:8">
      <c r="D1147" s="235"/>
      <c r="E1147" s="236"/>
      <c r="H1147" s="234"/>
    </row>
    <row r="1148" spans="4:8">
      <c r="D1148" s="235"/>
      <c r="E1148" s="236"/>
      <c r="H1148" s="234"/>
    </row>
    <row r="1149" spans="4:8">
      <c r="D1149" s="235"/>
      <c r="E1149" s="236"/>
      <c r="H1149" s="234"/>
    </row>
    <row r="1150" spans="4:8">
      <c r="D1150" s="235"/>
      <c r="E1150" s="236"/>
      <c r="H1150" s="234"/>
    </row>
    <row r="1151" spans="4:8">
      <c r="D1151" s="235"/>
      <c r="E1151" s="236"/>
      <c r="H1151" s="234"/>
    </row>
    <row r="1152" spans="4:8">
      <c r="D1152" s="235"/>
      <c r="E1152" s="236"/>
      <c r="H1152" s="234"/>
    </row>
    <row r="1153" spans="4:8">
      <c r="D1153" s="235"/>
      <c r="E1153" s="236"/>
      <c r="H1153" s="234"/>
    </row>
    <row r="1154" spans="4:8">
      <c r="D1154" s="235"/>
      <c r="E1154" s="236"/>
      <c r="H1154" s="234"/>
    </row>
    <row r="1155" spans="4:8">
      <c r="D1155" s="235"/>
      <c r="E1155" s="236"/>
      <c r="H1155" s="234"/>
    </row>
    <row r="1156" spans="4:8">
      <c r="D1156" s="235"/>
      <c r="E1156" s="236"/>
      <c r="H1156" s="234"/>
    </row>
    <row r="1157" spans="4:8">
      <c r="D1157" s="235"/>
      <c r="E1157" s="236"/>
      <c r="H1157" s="234"/>
    </row>
    <row r="1158" spans="4:8">
      <c r="D1158" s="235"/>
      <c r="E1158" s="236"/>
      <c r="H1158" s="234"/>
    </row>
    <row r="1159" spans="4:8">
      <c r="D1159" s="235"/>
      <c r="E1159" s="236"/>
      <c r="H1159" s="234"/>
    </row>
    <row r="1160" spans="4:8">
      <c r="D1160" s="235"/>
      <c r="E1160" s="236"/>
      <c r="H1160" s="234"/>
    </row>
    <row r="1161" spans="4:8">
      <c r="D1161" s="235"/>
      <c r="E1161" s="236"/>
      <c r="H1161" s="234"/>
    </row>
    <row r="1162" spans="4:8">
      <c r="D1162" s="235"/>
      <c r="E1162" s="236"/>
      <c r="H1162" s="234"/>
    </row>
    <row r="1163" spans="4:8">
      <c r="D1163" s="235"/>
      <c r="E1163" s="236"/>
      <c r="H1163" s="234"/>
    </row>
    <row r="1164" spans="4:8">
      <c r="D1164" s="235"/>
      <c r="E1164" s="236"/>
      <c r="H1164" s="234"/>
    </row>
    <row r="1165" spans="4:8">
      <c r="D1165" s="235"/>
      <c r="E1165" s="236"/>
      <c r="H1165" s="234"/>
    </row>
    <row r="1166" spans="4:8">
      <c r="D1166" s="235"/>
      <c r="E1166" s="236"/>
      <c r="H1166" s="234"/>
    </row>
    <row r="1167" spans="4:8">
      <c r="D1167" s="235"/>
      <c r="E1167" s="236"/>
      <c r="H1167" s="234"/>
    </row>
    <row r="1168" spans="4:8">
      <c r="D1168" s="235"/>
      <c r="E1168" s="236"/>
      <c r="H1168" s="234"/>
    </row>
    <row r="1169" spans="4:8">
      <c r="D1169" s="235"/>
      <c r="E1169" s="236"/>
      <c r="H1169" s="234"/>
    </row>
    <row r="1170" spans="4:8">
      <c r="D1170" s="235"/>
      <c r="E1170" s="236"/>
      <c r="H1170" s="234"/>
    </row>
    <row r="1171" spans="4:8">
      <c r="D1171" s="235"/>
      <c r="E1171" s="236"/>
      <c r="H1171" s="234"/>
    </row>
    <row r="1172" spans="4:8">
      <c r="D1172" s="235"/>
      <c r="E1172" s="236"/>
      <c r="H1172" s="234"/>
    </row>
    <row r="1173" spans="4:8">
      <c r="D1173" s="235"/>
      <c r="E1173" s="236"/>
      <c r="H1173" s="234"/>
    </row>
    <row r="1174" spans="4:8">
      <c r="D1174" s="235"/>
      <c r="E1174" s="236"/>
      <c r="H1174" s="234"/>
    </row>
    <row r="1175" spans="4:8">
      <c r="D1175" s="235"/>
      <c r="E1175" s="236"/>
      <c r="H1175" s="234"/>
    </row>
    <row r="1176" spans="4:8">
      <c r="D1176" s="235"/>
      <c r="E1176" s="236"/>
      <c r="H1176" s="234"/>
    </row>
    <row r="1177" spans="4:8">
      <c r="D1177" s="235"/>
      <c r="E1177" s="236"/>
      <c r="H1177" s="234"/>
    </row>
    <row r="1178" spans="4:8">
      <c r="D1178" s="235"/>
      <c r="E1178" s="236"/>
      <c r="H1178" s="234"/>
    </row>
    <row r="1179" spans="4:8">
      <c r="D1179" s="235"/>
      <c r="E1179" s="236"/>
      <c r="H1179" s="234"/>
    </row>
    <row r="1180" spans="4:8">
      <c r="D1180" s="235"/>
      <c r="E1180" s="236"/>
      <c r="H1180" s="234"/>
    </row>
    <row r="1181" spans="4:8">
      <c r="D1181" s="235"/>
      <c r="E1181" s="236"/>
      <c r="H1181" s="234"/>
    </row>
    <row r="1182" spans="4:8">
      <c r="D1182" s="235"/>
      <c r="E1182" s="236"/>
      <c r="H1182" s="234"/>
    </row>
    <row r="1183" spans="4:8">
      <c r="D1183" s="235"/>
      <c r="E1183" s="236"/>
      <c r="H1183" s="234"/>
    </row>
    <row r="1184" spans="4:8">
      <c r="D1184" s="235"/>
      <c r="E1184" s="236"/>
      <c r="H1184" s="234"/>
    </row>
    <row r="1185" spans="4:8">
      <c r="D1185" s="235"/>
      <c r="E1185" s="236"/>
      <c r="H1185" s="234"/>
    </row>
    <row r="1186" spans="4:8">
      <c r="D1186" s="235"/>
      <c r="E1186" s="236"/>
      <c r="H1186" s="234"/>
    </row>
    <row r="1187" spans="4:8">
      <c r="D1187" s="235"/>
      <c r="E1187" s="236"/>
      <c r="H1187" s="234"/>
    </row>
    <row r="1188" spans="4:8">
      <c r="D1188" s="235"/>
      <c r="E1188" s="236"/>
      <c r="H1188" s="234"/>
    </row>
    <row r="1189" spans="4:8">
      <c r="D1189" s="235"/>
      <c r="E1189" s="236"/>
      <c r="H1189" s="234"/>
    </row>
    <row r="1190" spans="4:8">
      <c r="D1190" s="235"/>
      <c r="E1190" s="236"/>
      <c r="H1190" s="234"/>
    </row>
    <row r="1191" spans="4:8">
      <c r="D1191" s="235"/>
      <c r="E1191" s="236"/>
      <c r="H1191" s="234"/>
    </row>
    <row r="1192" spans="4:8">
      <c r="D1192" s="235"/>
      <c r="E1192" s="236"/>
      <c r="H1192" s="234"/>
    </row>
    <row r="1193" spans="4:8">
      <c r="D1193" s="235"/>
      <c r="E1193" s="236"/>
      <c r="H1193" s="234"/>
    </row>
    <row r="1194" spans="4:8">
      <c r="D1194" s="235"/>
      <c r="E1194" s="236"/>
      <c r="H1194" s="234"/>
    </row>
    <row r="1195" spans="4:8">
      <c r="D1195" s="235"/>
      <c r="E1195" s="236"/>
      <c r="H1195" s="234"/>
    </row>
    <row r="1196" spans="4:8">
      <c r="D1196" s="235"/>
      <c r="E1196" s="236"/>
      <c r="H1196" s="234"/>
    </row>
    <row r="1197" spans="4:8">
      <c r="D1197" s="235"/>
      <c r="E1197" s="236"/>
      <c r="H1197" s="234"/>
    </row>
    <row r="1198" spans="4:8">
      <c r="D1198" s="235"/>
      <c r="E1198" s="236"/>
      <c r="H1198" s="234"/>
    </row>
    <row r="1199" spans="4:8">
      <c r="D1199" s="235"/>
      <c r="E1199" s="236"/>
      <c r="H1199" s="234"/>
    </row>
    <row r="1200" spans="4:8">
      <c r="D1200" s="235"/>
      <c r="E1200" s="236"/>
      <c r="H1200" s="234"/>
    </row>
    <row r="1201" spans="4:8">
      <c r="D1201" s="235"/>
      <c r="E1201" s="236"/>
      <c r="H1201" s="234"/>
    </row>
    <row r="1202" spans="4:8">
      <c r="D1202" s="235"/>
      <c r="E1202" s="236"/>
      <c r="H1202" s="234"/>
    </row>
    <row r="1203" spans="4:8">
      <c r="D1203" s="235"/>
      <c r="E1203" s="236"/>
      <c r="H1203" s="234"/>
    </row>
    <row r="1204" spans="4:8">
      <c r="D1204" s="235"/>
      <c r="E1204" s="236"/>
      <c r="H1204" s="234"/>
    </row>
    <row r="1205" spans="4:8">
      <c r="D1205" s="235"/>
      <c r="E1205" s="236"/>
      <c r="H1205" s="234"/>
    </row>
    <row r="1206" spans="4:8">
      <c r="D1206" s="235"/>
      <c r="E1206" s="236"/>
      <c r="H1206" s="234"/>
    </row>
    <row r="1207" spans="4:8">
      <c r="D1207" s="235"/>
      <c r="E1207" s="236"/>
      <c r="H1207" s="234"/>
    </row>
    <row r="1208" spans="4:8">
      <c r="D1208" s="235"/>
      <c r="E1208" s="236"/>
      <c r="H1208" s="234"/>
    </row>
    <row r="1209" spans="4:8">
      <c r="D1209" s="235"/>
      <c r="E1209" s="236"/>
      <c r="H1209" s="234"/>
    </row>
    <row r="1210" spans="4:8">
      <c r="D1210" s="235"/>
      <c r="E1210" s="236"/>
      <c r="H1210" s="234"/>
    </row>
    <row r="1211" spans="4:8">
      <c r="D1211" s="235"/>
      <c r="E1211" s="236"/>
      <c r="H1211" s="234"/>
    </row>
    <row r="1212" spans="4:8">
      <c r="D1212" s="235"/>
      <c r="E1212" s="236"/>
      <c r="H1212" s="234"/>
    </row>
    <row r="1213" spans="4:8">
      <c r="D1213" s="235"/>
      <c r="E1213" s="236"/>
      <c r="H1213" s="234"/>
    </row>
    <row r="1214" spans="4:8">
      <c r="D1214" s="235"/>
      <c r="E1214" s="236"/>
      <c r="H1214" s="234"/>
    </row>
    <row r="1215" spans="4:8">
      <c r="D1215" s="235"/>
      <c r="E1215" s="236"/>
      <c r="H1215" s="234"/>
    </row>
    <row r="1216" spans="4:8">
      <c r="D1216" s="235"/>
      <c r="E1216" s="236"/>
      <c r="H1216" s="234"/>
    </row>
    <row r="1217" spans="4:8">
      <c r="D1217" s="235"/>
      <c r="E1217" s="236"/>
      <c r="H1217" s="234"/>
    </row>
    <row r="1218" spans="4:8">
      <c r="D1218" s="235"/>
      <c r="E1218" s="236"/>
      <c r="H1218" s="234"/>
    </row>
    <row r="1219" spans="4:8">
      <c r="D1219" s="235"/>
      <c r="E1219" s="236"/>
      <c r="H1219" s="234"/>
    </row>
    <row r="1220" spans="4:8">
      <c r="D1220" s="235"/>
      <c r="E1220" s="236"/>
      <c r="H1220" s="234"/>
    </row>
    <row r="1221" spans="4:8">
      <c r="D1221" s="235"/>
      <c r="E1221" s="236"/>
      <c r="H1221" s="234"/>
    </row>
    <row r="1222" spans="4:8">
      <c r="D1222" s="235"/>
      <c r="E1222" s="236"/>
      <c r="H1222" s="234"/>
    </row>
    <row r="1223" spans="4:8">
      <c r="D1223" s="235"/>
      <c r="E1223" s="236"/>
      <c r="H1223" s="234"/>
    </row>
    <row r="1224" spans="4:8">
      <c r="D1224" s="235"/>
      <c r="E1224" s="236"/>
      <c r="H1224" s="234"/>
    </row>
    <row r="1225" spans="4:8">
      <c r="D1225" s="235"/>
      <c r="E1225" s="236"/>
      <c r="H1225" s="234"/>
    </row>
    <row r="1226" spans="4:8">
      <c r="D1226" s="235"/>
      <c r="E1226" s="236"/>
      <c r="H1226" s="234"/>
    </row>
    <row r="1227" spans="4:8">
      <c r="D1227" s="235"/>
      <c r="E1227" s="236"/>
      <c r="H1227" s="234"/>
    </row>
    <row r="1228" spans="4:8">
      <c r="D1228" s="235"/>
      <c r="E1228" s="236"/>
      <c r="H1228" s="234"/>
    </row>
    <row r="1229" spans="4:8">
      <c r="D1229" s="235"/>
      <c r="E1229" s="236"/>
      <c r="H1229" s="234"/>
    </row>
    <row r="1230" spans="4:8">
      <c r="D1230" s="235"/>
      <c r="E1230" s="236"/>
      <c r="H1230" s="234"/>
    </row>
    <row r="1231" spans="4:8">
      <c r="D1231" s="235"/>
      <c r="E1231" s="236"/>
      <c r="H1231" s="234"/>
    </row>
    <row r="1232" spans="4:8">
      <c r="D1232" s="235"/>
      <c r="E1232" s="236"/>
      <c r="H1232" s="234"/>
    </row>
    <row r="1233" spans="4:8">
      <c r="D1233" s="235"/>
      <c r="E1233" s="236"/>
      <c r="H1233" s="234"/>
    </row>
    <row r="1234" spans="4:8">
      <c r="D1234" s="235"/>
      <c r="E1234" s="236"/>
      <c r="H1234" s="234"/>
    </row>
    <row r="1235" spans="4:8">
      <c r="D1235" s="235"/>
      <c r="E1235" s="236"/>
      <c r="H1235" s="234"/>
    </row>
    <row r="1236" spans="4:8">
      <c r="D1236" s="235"/>
      <c r="E1236" s="236"/>
      <c r="H1236" s="234"/>
    </row>
    <row r="1237" spans="4:8">
      <c r="D1237" s="235"/>
      <c r="E1237" s="236"/>
      <c r="H1237" s="234"/>
    </row>
    <row r="1238" spans="4:8">
      <c r="D1238" s="235"/>
      <c r="E1238" s="236"/>
      <c r="H1238" s="234"/>
    </row>
    <row r="1239" spans="4:8">
      <c r="D1239" s="235"/>
      <c r="E1239" s="236"/>
      <c r="H1239" s="234"/>
    </row>
    <row r="1240" spans="4:8">
      <c r="D1240" s="235"/>
      <c r="E1240" s="236"/>
      <c r="H1240" s="234"/>
    </row>
    <row r="1241" spans="4:8">
      <c r="D1241" s="235"/>
      <c r="E1241" s="236"/>
      <c r="H1241" s="234"/>
    </row>
    <row r="1242" spans="4:8">
      <c r="D1242" s="235"/>
      <c r="E1242" s="236"/>
      <c r="H1242" s="234"/>
    </row>
    <row r="1243" spans="4:8">
      <c r="D1243" s="235"/>
      <c r="E1243" s="236"/>
      <c r="H1243" s="234"/>
    </row>
    <row r="1244" spans="4:8">
      <c r="D1244" s="235"/>
      <c r="E1244" s="236"/>
      <c r="H1244" s="234"/>
    </row>
    <row r="1245" spans="4:8">
      <c r="D1245" s="235"/>
      <c r="E1245" s="236"/>
      <c r="H1245" s="234"/>
    </row>
    <row r="1246" spans="4:8">
      <c r="D1246" s="235"/>
      <c r="E1246" s="236"/>
      <c r="H1246" s="234"/>
    </row>
    <row r="1247" spans="4:8">
      <c r="D1247" s="235"/>
      <c r="E1247" s="236"/>
      <c r="H1247" s="234"/>
    </row>
    <row r="1248" spans="4:8">
      <c r="D1248" s="235"/>
      <c r="E1248" s="236"/>
      <c r="H1248" s="234"/>
    </row>
    <row r="1249" spans="4:8">
      <c r="D1249" s="235"/>
      <c r="E1249" s="236"/>
      <c r="H1249" s="234"/>
    </row>
    <row r="1250" spans="4:8">
      <c r="D1250" s="235"/>
      <c r="E1250" s="236"/>
      <c r="H1250" s="234"/>
    </row>
    <row r="1251" spans="4:8">
      <c r="D1251" s="235"/>
      <c r="E1251" s="236"/>
      <c r="H1251" s="234"/>
    </row>
    <row r="1252" spans="4:8">
      <c r="D1252" s="235"/>
      <c r="E1252" s="236"/>
      <c r="H1252" s="234"/>
    </row>
    <row r="1253" spans="4:8">
      <c r="D1253" s="235"/>
      <c r="E1253" s="236"/>
      <c r="H1253" s="234"/>
    </row>
    <row r="1254" spans="4:8">
      <c r="D1254" s="235"/>
      <c r="E1254" s="236"/>
      <c r="H1254" s="234"/>
    </row>
    <row r="1255" spans="4:8">
      <c r="D1255" s="235"/>
      <c r="E1255" s="236"/>
      <c r="H1255" s="234"/>
    </row>
    <row r="1256" spans="4:8">
      <c r="D1256" s="235"/>
      <c r="E1256" s="236"/>
      <c r="H1256" s="234"/>
    </row>
    <row r="1257" spans="4:8">
      <c r="D1257" s="235"/>
      <c r="E1257" s="236"/>
      <c r="H1257" s="234"/>
    </row>
    <row r="1258" spans="4:8">
      <c r="D1258" s="235"/>
      <c r="E1258" s="236"/>
      <c r="H1258" s="234"/>
    </row>
    <row r="1259" spans="4:8">
      <c r="D1259" s="235"/>
      <c r="E1259" s="236"/>
      <c r="H1259" s="234"/>
    </row>
    <row r="1260" spans="4:8">
      <c r="D1260" s="235"/>
      <c r="E1260" s="236"/>
      <c r="H1260" s="234"/>
    </row>
    <row r="1261" spans="4:8">
      <c r="D1261" s="235"/>
      <c r="E1261" s="236"/>
      <c r="H1261" s="234"/>
    </row>
    <row r="1262" spans="4:8">
      <c r="D1262" s="235"/>
      <c r="E1262" s="236"/>
      <c r="H1262" s="234"/>
    </row>
    <row r="1263" spans="4:8">
      <c r="D1263" s="235"/>
      <c r="E1263" s="236"/>
      <c r="H1263" s="234"/>
    </row>
    <row r="1264" spans="4:8">
      <c r="D1264" s="235"/>
      <c r="E1264" s="236"/>
      <c r="H1264" s="234"/>
    </row>
    <row r="1265" spans="4:8">
      <c r="D1265" s="235"/>
      <c r="E1265" s="236"/>
      <c r="H1265" s="234"/>
    </row>
    <row r="1266" spans="4:8">
      <c r="D1266" s="235"/>
      <c r="E1266" s="236"/>
      <c r="H1266" s="234"/>
    </row>
    <row r="1267" spans="4:8">
      <c r="D1267" s="235"/>
      <c r="E1267" s="236"/>
      <c r="H1267" s="234"/>
    </row>
    <row r="1268" spans="4:8">
      <c r="D1268" s="235"/>
      <c r="E1268" s="236"/>
      <c r="H1268" s="234"/>
    </row>
    <row r="1269" spans="4:8">
      <c r="D1269" s="235"/>
      <c r="E1269" s="236"/>
      <c r="H1269" s="234"/>
    </row>
    <row r="1270" spans="4:8">
      <c r="D1270" s="235"/>
      <c r="E1270" s="236"/>
      <c r="H1270" s="234"/>
    </row>
    <row r="1271" spans="4:8">
      <c r="D1271" s="235"/>
      <c r="E1271" s="236"/>
      <c r="H1271" s="234"/>
    </row>
    <row r="1272" spans="4:8">
      <c r="D1272" s="235"/>
      <c r="E1272" s="236"/>
      <c r="H1272" s="234"/>
    </row>
    <row r="1273" spans="4:8">
      <c r="D1273" s="235"/>
      <c r="E1273" s="236"/>
      <c r="H1273" s="234"/>
    </row>
    <row r="1274" spans="4:8">
      <c r="D1274" s="235"/>
      <c r="E1274" s="236"/>
      <c r="H1274" s="234"/>
    </row>
    <row r="1275" spans="4:8">
      <c r="D1275" s="235"/>
      <c r="E1275" s="236"/>
      <c r="H1275" s="234"/>
    </row>
    <row r="1276" spans="4:8">
      <c r="D1276" s="235"/>
      <c r="E1276" s="236"/>
      <c r="H1276" s="234"/>
    </row>
    <row r="1277" spans="4:8">
      <c r="D1277" s="235"/>
      <c r="E1277" s="236"/>
      <c r="H1277" s="234"/>
    </row>
    <row r="1278" spans="4:8">
      <c r="D1278" s="235"/>
      <c r="E1278" s="236"/>
      <c r="H1278" s="234"/>
    </row>
    <row r="1279" spans="4:8">
      <c r="D1279" s="235"/>
      <c r="E1279" s="236"/>
      <c r="H1279" s="234"/>
    </row>
    <row r="1280" spans="4:8">
      <c r="D1280" s="235"/>
      <c r="E1280" s="236"/>
      <c r="H1280" s="234"/>
    </row>
    <row r="1281" spans="4:8">
      <c r="D1281" s="235"/>
      <c r="E1281" s="236"/>
      <c r="H1281" s="234"/>
    </row>
    <row r="1282" spans="4:8">
      <c r="D1282" s="235"/>
      <c r="E1282" s="236"/>
      <c r="H1282" s="234"/>
    </row>
    <row r="1283" spans="4:8">
      <c r="D1283" s="235"/>
      <c r="E1283" s="236"/>
      <c r="H1283" s="234"/>
    </row>
    <row r="1284" spans="4:8">
      <c r="D1284" s="235"/>
      <c r="E1284" s="236"/>
      <c r="H1284" s="234"/>
    </row>
    <row r="1285" spans="4:8">
      <c r="D1285" s="235"/>
      <c r="E1285" s="236"/>
      <c r="H1285" s="234"/>
    </row>
    <row r="1286" spans="4:8">
      <c r="D1286" s="235"/>
      <c r="E1286" s="236"/>
      <c r="H1286" s="234"/>
    </row>
    <row r="1287" spans="4:8">
      <c r="D1287" s="235"/>
      <c r="E1287" s="236"/>
      <c r="H1287" s="234"/>
    </row>
    <row r="1288" spans="4:8">
      <c r="D1288" s="235"/>
      <c r="E1288" s="236"/>
      <c r="H1288" s="234"/>
    </row>
    <row r="1289" spans="4:8">
      <c r="D1289" s="235"/>
      <c r="E1289" s="236"/>
      <c r="H1289" s="234"/>
    </row>
    <row r="1290" spans="4:8">
      <c r="D1290" s="235"/>
      <c r="E1290" s="236"/>
      <c r="H1290" s="234"/>
    </row>
    <row r="1291" spans="4:8">
      <c r="D1291" s="235"/>
      <c r="E1291" s="236"/>
      <c r="H1291" s="234"/>
    </row>
    <row r="1292" spans="4:8">
      <c r="D1292" s="235"/>
      <c r="E1292" s="236"/>
      <c r="H1292" s="234"/>
    </row>
    <row r="1293" spans="4:8">
      <c r="D1293" s="235"/>
      <c r="E1293" s="236"/>
      <c r="H1293" s="234"/>
    </row>
    <row r="1294" spans="4:8">
      <c r="D1294" s="235"/>
      <c r="E1294" s="236"/>
      <c r="H1294" s="234"/>
    </row>
    <row r="1295" spans="4:8">
      <c r="D1295" s="235"/>
      <c r="E1295" s="236"/>
      <c r="H1295" s="234"/>
    </row>
    <row r="1296" spans="4:8">
      <c r="D1296" s="235"/>
      <c r="E1296" s="236"/>
      <c r="H1296" s="234"/>
    </row>
    <row r="1297" spans="4:8">
      <c r="D1297" s="235"/>
      <c r="E1297" s="236"/>
      <c r="H1297" s="234"/>
    </row>
    <row r="1298" spans="4:8">
      <c r="D1298" s="235"/>
      <c r="E1298" s="236"/>
      <c r="H1298" s="234"/>
    </row>
    <row r="1299" spans="4:8">
      <c r="D1299" s="235"/>
      <c r="E1299" s="236"/>
      <c r="H1299" s="234"/>
    </row>
    <row r="1300" spans="4:8">
      <c r="D1300" s="235"/>
      <c r="E1300" s="236"/>
      <c r="H1300" s="234"/>
    </row>
    <row r="1301" spans="4:8">
      <c r="D1301" s="235"/>
      <c r="E1301" s="236"/>
      <c r="H1301" s="234"/>
    </row>
    <row r="1302" spans="4:8">
      <c r="D1302" s="235"/>
      <c r="E1302" s="236"/>
      <c r="H1302" s="234"/>
    </row>
    <row r="1303" spans="4:8">
      <c r="D1303" s="235"/>
      <c r="E1303" s="236"/>
      <c r="H1303" s="234"/>
    </row>
    <row r="1304" spans="4:8">
      <c r="D1304" s="235"/>
      <c r="E1304" s="236"/>
      <c r="H1304" s="234"/>
    </row>
    <row r="1305" spans="4:8">
      <c r="D1305" s="235"/>
      <c r="E1305" s="236"/>
      <c r="H1305" s="234"/>
    </row>
    <row r="1306" spans="4:8">
      <c r="D1306" s="235"/>
      <c r="E1306" s="236"/>
      <c r="H1306" s="234"/>
    </row>
    <row r="1307" spans="4:8">
      <c r="D1307" s="235"/>
      <c r="E1307" s="236"/>
      <c r="H1307" s="234"/>
    </row>
    <row r="1308" spans="4:8">
      <c r="D1308" s="235"/>
      <c r="E1308" s="236"/>
      <c r="H1308" s="234"/>
    </row>
    <row r="1309" spans="4:8">
      <c r="D1309" s="235"/>
      <c r="E1309" s="236"/>
      <c r="H1309" s="234"/>
    </row>
    <row r="1310" spans="4:8">
      <c r="D1310" s="235"/>
      <c r="E1310" s="236"/>
      <c r="H1310" s="234"/>
    </row>
    <row r="1311" spans="4:8">
      <c r="D1311" s="235"/>
      <c r="E1311" s="236"/>
      <c r="H1311" s="234"/>
    </row>
    <row r="1312" spans="4:8">
      <c r="D1312" s="235"/>
      <c r="E1312" s="236"/>
      <c r="H1312" s="234"/>
    </row>
    <row r="1313" spans="4:8">
      <c r="D1313" s="235"/>
      <c r="E1313" s="236"/>
      <c r="H1313" s="234"/>
    </row>
    <row r="1314" spans="4:8">
      <c r="D1314" s="235"/>
      <c r="E1314" s="236"/>
      <c r="H1314" s="234"/>
    </row>
    <row r="1315" spans="4:8">
      <c r="D1315" s="235"/>
      <c r="E1315" s="236"/>
      <c r="H1315" s="234"/>
    </row>
    <row r="1316" spans="4:8">
      <c r="D1316" s="235"/>
      <c r="E1316" s="236"/>
      <c r="H1316" s="234"/>
    </row>
    <row r="1317" spans="4:8">
      <c r="D1317" s="235"/>
      <c r="E1317" s="236"/>
      <c r="H1317" s="234"/>
    </row>
    <row r="1318" spans="4:8">
      <c r="D1318" s="235"/>
      <c r="E1318" s="236"/>
      <c r="H1318" s="234"/>
    </row>
    <row r="1319" spans="4:8">
      <c r="D1319" s="235"/>
      <c r="E1319" s="236"/>
      <c r="H1319" s="234"/>
    </row>
    <row r="1320" spans="4:8">
      <c r="D1320" s="235"/>
      <c r="E1320" s="236"/>
      <c r="H1320" s="234"/>
    </row>
    <row r="1321" spans="4:8">
      <c r="D1321" s="235"/>
      <c r="E1321" s="236"/>
      <c r="H1321" s="234"/>
    </row>
    <row r="1322" spans="4:8">
      <c r="D1322" s="235"/>
      <c r="E1322" s="236"/>
      <c r="H1322" s="234"/>
    </row>
    <row r="1323" spans="4:8">
      <c r="D1323" s="235"/>
      <c r="E1323" s="236"/>
      <c r="H1323" s="234"/>
    </row>
    <row r="1324" spans="4:8">
      <c r="D1324" s="235"/>
      <c r="E1324" s="236"/>
      <c r="H1324" s="234"/>
    </row>
    <row r="1325" spans="4:8">
      <c r="D1325" s="235"/>
      <c r="E1325" s="236"/>
      <c r="H1325" s="234"/>
    </row>
    <row r="1326" spans="4:8">
      <c r="D1326" s="235"/>
      <c r="E1326" s="236"/>
      <c r="H1326" s="234"/>
    </row>
    <row r="1327" spans="4:8">
      <c r="D1327" s="235"/>
      <c r="E1327" s="236"/>
      <c r="H1327" s="234"/>
    </row>
    <row r="1328" spans="4:8">
      <c r="D1328" s="235"/>
      <c r="E1328" s="236"/>
      <c r="H1328" s="234"/>
    </row>
    <row r="1329" spans="4:8">
      <c r="D1329" s="235"/>
      <c r="E1329" s="236"/>
      <c r="H1329" s="234"/>
    </row>
    <row r="1330" spans="4:8">
      <c r="D1330" s="235"/>
      <c r="E1330" s="236"/>
      <c r="H1330" s="234"/>
    </row>
    <row r="1331" spans="4:8">
      <c r="D1331" s="235"/>
      <c r="E1331" s="236"/>
      <c r="H1331" s="234"/>
    </row>
    <row r="1332" spans="4:8">
      <c r="D1332" s="235"/>
      <c r="E1332" s="236"/>
      <c r="H1332" s="234"/>
    </row>
    <row r="1333" spans="4:8">
      <c r="D1333" s="235"/>
      <c r="E1333" s="236"/>
      <c r="H1333" s="234"/>
    </row>
    <row r="1334" spans="4:8">
      <c r="D1334" s="235"/>
      <c r="E1334" s="236"/>
      <c r="H1334" s="234"/>
    </row>
    <row r="1335" spans="4:8">
      <c r="D1335" s="235"/>
      <c r="E1335" s="236"/>
      <c r="H1335" s="234"/>
    </row>
    <row r="1336" spans="4:8">
      <c r="D1336" s="235"/>
      <c r="E1336" s="236"/>
      <c r="H1336" s="234"/>
    </row>
    <row r="1337" spans="4:8">
      <c r="D1337" s="235"/>
      <c r="E1337" s="236"/>
      <c r="H1337" s="234"/>
    </row>
    <row r="1338" spans="4:8">
      <c r="D1338" s="235"/>
      <c r="E1338" s="236"/>
      <c r="H1338" s="234"/>
    </row>
    <row r="1339" spans="4:8">
      <c r="D1339" s="235"/>
      <c r="E1339" s="236"/>
      <c r="H1339" s="234"/>
    </row>
    <row r="1340" spans="4:8">
      <c r="D1340" s="235"/>
      <c r="E1340" s="236"/>
      <c r="H1340" s="234"/>
    </row>
    <row r="1341" spans="4:8">
      <c r="D1341" s="235"/>
      <c r="E1341" s="236"/>
      <c r="H1341" s="234"/>
    </row>
    <row r="1342" spans="4:8">
      <c r="D1342" s="235"/>
      <c r="E1342" s="236"/>
      <c r="H1342" s="234"/>
    </row>
    <row r="1343" spans="4:8">
      <c r="D1343" s="235"/>
      <c r="E1343" s="236"/>
      <c r="H1343" s="234"/>
    </row>
    <row r="1344" spans="4:8">
      <c r="D1344" s="235"/>
      <c r="E1344" s="236"/>
      <c r="H1344" s="234"/>
    </row>
    <row r="1345" spans="4:8">
      <c r="D1345" s="235"/>
      <c r="E1345" s="236"/>
      <c r="H1345" s="234"/>
    </row>
    <row r="1346" spans="4:8">
      <c r="D1346" s="235"/>
      <c r="E1346" s="236"/>
      <c r="H1346" s="234"/>
    </row>
    <row r="1347" spans="4:8">
      <c r="D1347" s="235"/>
      <c r="E1347" s="236"/>
      <c r="H1347" s="234"/>
    </row>
    <row r="1348" spans="4:8">
      <c r="D1348" s="235"/>
      <c r="E1348" s="236"/>
      <c r="H1348" s="234"/>
    </row>
    <row r="1349" spans="4:8">
      <c r="D1349" s="235"/>
      <c r="E1349" s="236"/>
      <c r="H1349" s="234"/>
    </row>
    <row r="1350" spans="4:8">
      <c r="D1350" s="235"/>
      <c r="E1350" s="236"/>
      <c r="H1350" s="234"/>
    </row>
    <row r="1351" spans="4:8">
      <c r="D1351" s="235"/>
      <c r="E1351" s="236"/>
      <c r="H1351" s="234"/>
    </row>
    <row r="1352" spans="4:8">
      <c r="D1352" s="235"/>
      <c r="E1352" s="236"/>
      <c r="H1352" s="234"/>
    </row>
    <row r="1353" spans="4:8">
      <c r="D1353" s="235"/>
      <c r="E1353" s="236"/>
      <c r="H1353" s="234"/>
    </row>
    <row r="1354" spans="4:8">
      <c r="D1354" s="235"/>
      <c r="E1354" s="236"/>
      <c r="H1354" s="234"/>
    </row>
    <row r="1355" spans="4:8">
      <c r="D1355" s="235"/>
      <c r="E1355" s="236"/>
      <c r="H1355" s="234"/>
    </row>
    <row r="1356" spans="4:8">
      <c r="D1356" s="235"/>
      <c r="E1356" s="236"/>
      <c r="H1356" s="234"/>
    </row>
    <row r="1357" spans="4:8">
      <c r="D1357" s="235"/>
      <c r="E1357" s="236"/>
      <c r="H1357" s="234"/>
    </row>
    <row r="1358" spans="4:8">
      <c r="D1358" s="235"/>
      <c r="E1358" s="236"/>
      <c r="H1358" s="234"/>
    </row>
    <row r="1359" spans="4:8">
      <c r="D1359" s="235"/>
      <c r="E1359" s="236"/>
      <c r="H1359" s="234"/>
    </row>
    <row r="1360" spans="4:8">
      <c r="D1360" s="235"/>
      <c r="E1360" s="236"/>
      <c r="H1360" s="234"/>
    </row>
    <row r="1361" spans="4:8">
      <c r="D1361" s="235"/>
      <c r="E1361" s="236"/>
      <c r="H1361" s="234"/>
    </row>
    <row r="1362" spans="4:8">
      <c r="D1362" s="235"/>
      <c r="E1362" s="236"/>
      <c r="H1362" s="234"/>
    </row>
    <row r="1363" spans="4:8">
      <c r="D1363" s="235"/>
      <c r="E1363" s="236"/>
      <c r="H1363" s="234"/>
    </row>
    <row r="1364" spans="4:8">
      <c r="D1364" s="235"/>
      <c r="E1364" s="236"/>
      <c r="H1364" s="234"/>
    </row>
    <row r="1365" spans="4:8">
      <c r="D1365" s="235"/>
      <c r="E1365" s="236"/>
      <c r="H1365" s="234"/>
    </row>
    <row r="1366" spans="4:8">
      <c r="D1366" s="235"/>
      <c r="E1366" s="236"/>
      <c r="H1366" s="234"/>
    </row>
    <row r="1367" spans="4:8">
      <c r="D1367" s="235"/>
      <c r="E1367" s="236"/>
      <c r="H1367" s="234"/>
    </row>
    <row r="1368" spans="4:8">
      <c r="D1368" s="235"/>
      <c r="E1368" s="236"/>
      <c r="H1368" s="234"/>
    </row>
    <row r="1369" spans="4:8">
      <c r="D1369" s="235"/>
      <c r="E1369" s="236"/>
      <c r="H1369" s="234"/>
    </row>
    <row r="1370" spans="4:8">
      <c r="D1370" s="235"/>
      <c r="E1370" s="236"/>
      <c r="H1370" s="234"/>
    </row>
    <row r="1371" spans="4:8">
      <c r="D1371" s="235"/>
      <c r="E1371" s="236"/>
      <c r="H1371" s="234"/>
    </row>
    <row r="1372" spans="4:8">
      <c r="D1372" s="235"/>
      <c r="E1372" s="236"/>
      <c r="H1372" s="234"/>
    </row>
    <row r="1373" spans="4:8">
      <c r="D1373" s="235"/>
      <c r="E1373" s="236"/>
      <c r="H1373" s="234"/>
    </row>
    <row r="1374" spans="4:8">
      <c r="D1374" s="235"/>
      <c r="E1374" s="236"/>
      <c r="H1374" s="234"/>
    </row>
    <row r="1375" spans="4:8">
      <c r="D1375" s="235"/>
      <c r="E1375" s="236"/>
      <c r="H1375" s="234"/>
    </row>
    <row r="1376" spans="4:8">
      <c r="D1376" s="235"/>
      <c r="E1376" s="236"/>
      <c r="H1376" s="234"/>
    </row>
    <row r="1377" spans="4:8">
      <c r="D1377" s="235"/>
      <c r="E1377" s="236"/>
      <c r="H1377" s="234"/>
    </row>
    <row r="1378" spans="4:8">
      <c r="D1378" s="235"/>
      <c r="E1378" s="236"/>
      <c r="H1378" s="234"/>
    </row>
    <row r="1379" spans="4:8">
      <c r="D1379" s="235"/>
      <c r="E1379" s="236"/>
      <c r="H1379" s="234"/>
    </row>
    <row r="1380" spans="4:8">
      <c r="D1380" s="235"/>
      <c r="E1380" s="236"/>
      <c r="H1380" s="234"/>
    </row>
    <row r="1381" spans="4:8">
      <c r="D1381" s="235"/>
      <c r="E1381" s="236"/>
      <c r="H1381" s="234"/>
    </row>
    <row r="1382" spans="4:8">
      <c r="D1382" s="235"/>
      <c r="E1382" s="236"/>
      <c r="H1382" s="234"/>
    </row>
    <row r="1383" spans="4:8">
      <c r="D1383" s="235"/>
      <c r="E1383" s="236"/>
      <c r="H1383" s="234"/>
    </row>
    <row r="1384" spans="4:8">
      <c r="D1384" s="235"/>
      <c r="E1384" s="236"/>
      <c r="H1384" s="234"/>
    </row>
    <row r="1385" spans="4:8">
      <c r="D1385" s="235"/>
      <c r="E1385" s="236"/>
      <c r="H1385" s="234"/>
    </row>
    <row r="1386" spans="4:8">
      <c r="D1386" s="235"/>
      <c r="E1386" s="236"/>
      <c r="H1386" s="234"/>
    </row>
    <row r="1387" spans="4:8">
      <c r="D1387" s="235"/>
      <c r="E1387" s="236"/>
      <c r="H1387" s="234"/>
    </row>
    <row r="1388" spans="4:8">
      <c r="D1388" s="235"/>
      <c r="E1388" s="236"/>
      <c r="H1388" s="234"/>
    </row>
    <row r="1389" spans="4:8">
      <c r="D1389" s="235"/>
      <c r="E1389" s="236"/>
      <c r="H1389" s="234"/>
    </row>
    <row r="1390" spans="4:8">
      <c r="D1390" s="235"/>
      <c r="E1390" s="236"/>
      <c r="H1390" s="234"/>
    </row>
    <row r="1391" spans="4:8">
      <c r="D1391" s="235"/>
      <c r="E1391" s="236"/>
      <c r="H1391" s="234"/>
    </row>
    <row r="1392" spans="4:8">
      <c r="D1392" s="235"/>
      <c r="E1392" s="236"/>
      <c r="H1392" s="234"/>
    </row>
    <row r="1393" spans="4:8">
      <c r="D1393" s="235"/>
      <c r="E1393" s="236"/>
      <c r="H1393" s="234"/>
    </row>
    <row r="1394" spans="4:8">
      <c r="D1394" s="235"/>
      <c r="E1394" s="236"/>
      <c r="H1394" s="234"/>
    </row>
    <row r="1395" spans="4:8">
      <c r="D1395" s="235"/>
      <c r="E1395" s="236"/>
      <c r="H1395" s="234"/>
    </row>
    <row r="1396" spans="4:8">
      <c r="D1396" s="235"/>
      <c r="E1396" s="236"/>
      <c r="H1396" s="234"/>
    </row>
    <row r="1397" spans="4:8">
      <c r="D1397" s="235"/>
      <c r="E1397" s="236"/>
      <c r="H1397" s="234"/>
    </row>
    <row r="1398" spans="4:8">
      <c r="D1398" s="235"/>
      <c r="E1398" s="236"/>
      <c r="H1398" s="234"/>
    </row>
    <row r="1399" spans="4:8">
      <c r="D1399" s="235"/>
      <c r="E1399" s="236"/>
      <c r="H1399" s="234"/>
    </row>
    <row r="1400" spans="4:8">
      <c r="D1400" s="235"/>
      <c r="E1400" s="236"/>
      <c r="H1400" s="234"/>
    </row>
    <row r="1401" spans="4:8">
      <c r="D1401" s="235"/>
      <c r="E1401" s="236"/>
      <c r="H1401" s="234"/>
    </row>
    <row r="1402" spans="4:8">
      <c r="D1402" s="235"/>
      <c r="E1402" s="236"/>
      <c r="H1402" s="234"/>
    </row>
    <row r="1403" spans="4:8">
      <c r="D1403" s="235"/>
      <c r="E1403" s="236"/>
      <c r="H1403" s="234"/>
    </row>
    <row r="1404" spans="4:8">
      <c r="D1404" s="235"/>
      <c r="E1404" s="236"/>
      <c r="H1404" s="234"/>
    </row>
    <row r="1405" spans="4:8">
      <c r="D1405" s="235"/>
      <c r="E1405" s="236"/>
      <c r="H1405" s="234"/>
    </row>
    <row r="1406" spans="4:8">
      <c r="D1406" s="235"/>
      <c r="E1406" s="236"/>
      <c r="H1406" s="234"/>
    </row>
    <row r="1407" spans="4:8">
      <c r="D1407" s="235"/>
      <c r="E1407" s="236"/>
      <c r="H1407" s="234"/>
    </row>
    <row r="1408" spans="4:8">
      <c r="D1408" s="235"/>
      <c r="E1408" s="236"/>
      <c r="H1408" s="234"/>
    </row>
    <row r="1409" spans="4:8">
      <c r="D1409" s="235"/>
      <c r="E1409" s="236"/>
      <c r="H1409" s="234"/>
    </row>
    <row r="1410" spans="4:8">
      <c r="D1410" s="235"/>
      <c r="E1410" s="236"/>
      <c r="H1410" s="234"/>
    </row>
    <row r="1411" spans="4:8">
      <c r="D1411" s="235"/>
      <c r="E1411" s="236"/>
      <c r="H1411" s="234"/>
    </row>
    <row r="1412" spans="4:8">
      <c r="D1412" s="235"/>
      <c r="E1412" s="236"/>
      <c r="H1412" s="234"/>
    </row>
    <row r="1413" spans="4:8">
      <c r="D1413" s="235"/>
      <c r="E1413" s="236"/>
      <c r="H1413" s="234"/>
    </row>
    <row r="1414" spans="4:8">
      <c r="D1414" s="235"/>
      <c r="E1414" s="236"/>
      <c r="H1414" s="234"/>
    </row>
    <row r="1415" spans="4:8">
      <c r="D1415" s="235"/>
      <c r="E1415" s="236"/>
      <c r="H1415" s="234"/>
    </row>
    <row r="1416" spans="4:8">
      <c r="D1416" s="235"/>
      <c r="E1416" s="236"/>
      <c r="H1416" s="234"/>
    </row>
    <row r="1417" spans="4:8">
      <c r="D1417" s="235"/>
      <c r="E1417" s="236"/>
      <c r="H1417" s="234"/>
    </row>
    <row r="1418" spans="4:8">
      <c r="D1418" s="235"/>
      <c r="E1418" s="236"/>
      <c r="H1418" s="234"/>
    </row>
    <row r="1419" spans="4:8">
      <c r="D1419" s="235"/>
      <c r="E1419" s="236"/>
      <c r="H1419" s="234"/>
    </row>
    <row r="1420" spans="4:8">
      <c r="D1420" s="235"/>
      <c r="E1420" s="236"/>
      <c r="H1420" s="234"/>
    </row>
    <row r="1421" spans="4:8">
      <c r="D1421" s="235"/>
      <c r="E1421" s="236"/>
      <c r="H1421" s="234"/>
    </row>
    <row r="1422" spans="4:8">
      <c r="D1422" s="235"/>
      <c r="E1422" s="236"/>
      <c r="H1422" s="234"/>
    </row>
    <row r="1423" spans="4:8">
      <c r="D1423" s="235"/>
      <c r="E1423" s="236"/>
      <c r="H1423" s="234"/>
    </row>
    <row r="1424" spans="4:8">
      <c r="D1424" s="235"/>
      <c r="E1424" s="236"/>
      <c r="H1424" s="234"/>
    </row>
    <row r="1425" spans="4:8">
      <c r="D1425" s="235"/>
      <c r="E1425" s="236"/>
      <c r="H1425" s="234"/>
    </row>
    <row r="1426" spans="4:8">
      <c r="D1426" s="235"/>
      <c r="E1426" s="236"/>
      <c r="H1426" s="234"/>
    </row>
    <row r="1427" spans="4:8">
      <c r="D1427" s="235"/>
      <c r="E1427" s="236"/>
      <c r="H1427" s="234"/>
    </row>
    <row r="1428" spans="4:8">
      <c r="D1428" s="235"/>
      <c r="E1428" s="236"/>
      <c r="H1428" s="234"/>
    </row>
    <row r="1429" spans="4:8">
      <c r="D1429" s="235"/>
      <c r="E1429" s="236"/>
      <c r="H1429" s="234"/>
    </row>
    <row r="1430" spans="4:8">
      <c r="D1430" s="235"/>
      <c r="E1430" s="236"/>
      <c r="H1430" s="234"/>
    </row>
    <row r="1431" spans="4:8">
      <c r="D1431" s="235"/>
      <c r="E1431" s="236"/>
      <c r="H1431" s="234"/>
    </row>
    <row r="1432" spans="4:8">
      <c r="D1432" s="235"/>
      <c r="E1432" s="236"/>
      <c r="H1432" s="234"/>
    </row>
    <row r="1433" spans="4:8">
      <c r="D1433" s="235"/>
      <c r="E1433" s="236"/>
      <c r="H1433" s="234"/>
    </row>
    <row r="1434" spans="4:8">
      <c r="D1434" s="235"/>
      <c r="E1434" s="236"/>
      <c r="H1434" s="234"/>
    </row>
    <row r="1435" spans="4:8">
      <c r="D1435" s="235"/>
      <c r="E1435" s="236"/>
      <c r="H1435" s="234"/>
    </row>
    <row r="1436" spans="4:8">
      <c r="D1436" s="235"/>
      <c r="E1436" s="236"/>
      <c r="H1436" s="234"/>
    </row>
    <row r="1437" spans="4:8">
      <c r="D1437" s="235"/>
      <c r="E1437" s="236"/>
      <c r="H1437" s="234"/>
    </row>
    <row r="1438" spans="4:8">
      <c r="D1438" s="235"/>
      <c r="E1438" s="236"/>
      <c r="H1438" s="234"/>
    </row>
    <row r="1439" spans="4:8">
      <c r="D1439" s="235"/>
      <c r="E1439" s="236"/>
      <c r="H1439" s="234"/>
    </row>
    <row r="1440" spans="4:8">
      <c r="D1440" s="235"/>
      <c r="E1440" s="236"/>
      <c r="H1440" s="234"/>
    </row>
    <row r="1441" spans="4:8">
      <c r="D1441" s="235"/>
      <c r="E1441" s="236"/>
      <c r="H1441" s="234"/>
    </row>
    <row r="1442" spans="4:8">
      <c r="D1442" s="235"/>
      <c r="E1442" s="236"/>
      <c r="H1442" s="234"/>
    </row>
    <row r="1443" spans="4:8">
      <c r="D1443" s="235"/>
      <c r="E1443" s="236"/>
      <c r="H1443" s="234"/>
    </row>
    <row r="1444" spans="4:8">
      <c r="D1444" s="235"/>
      <c r="E1444" s="236"/>
      <c r="H1444" s="234"/>
    </row>
    <row r="1445" spans="4:8">
      <c r="D1445" s="235"/>
      <c r="E1445" s="236"/>
      <c r="H1445" s="234"/>
    </row>
    <row r="1446" spans="4:8">
      <c r="D1446" s="235"/>
      <c r="E1446" s="236"/>
      <c r="H1446" s="234"/>
    </row>
    <row r="1447" spans="4:8">
      <c r="D1447" s="235"/>
      <c r="E1447" s="236"/>
      <c r="H1447" s="234"/>
    </row>
    <row r="1448" spans="4:8">
      <c r="D1448" s="235"/>
      <c r="E1448" s="236"/>
      <c r="H1448" s="234"/>
    </row>
    <row r="1449" spans="4:8">
      <c r="D1449" s="235"/>
      <c r="E1449" s="236"/>
      <c r="H1449" s="234"/>
    </row>
    <row r="1450" spans="4:8">
      <c r="D1450" s="235"/>
      <c r="E1450" s="236"/>
      <c r="H1450" s="234"/>
    </row>
    <row r="1451" spans="4:8">
      <c r="D1451" s="235"/>
      <c r="E1451" s="236"/>
      <c r="H1451" s="234"/>
    </row>
    <row r="1452" spans="4:8">
      <c r="D1452" s="235"/>
      <c r="E1452" s="236"/>
      <c r="H1452" s="234"/>
    </row>
    <row r="1453" spans="4:8">
      <c r="D1453" s="235"/>
      <c r="E1453" s="236"/>
      <c r="H1453" s="234"/>
    </row>
    <row r="1454" spans="4:8">
      <c r="D1454" s="235"/>
      <c r="E1454" s="236"/>
      <c r="H1454" s="234"/>
    </row>
    <row r="1455" spans="4:8">
      <c r="D1455" s="235"/>
      <c r="E1455" s="236"/>
      <c r="H1455" s="234"/>
    </row>
    <row r="1456" spans="4:8">
      <c r="D1456" s="235"/>
      <c r="E1456" s="236"/>
      <c r="H1456" s="234"/>
    </row>
    <row r="1457" spans="4:8">
      <c r="D1457" s="235"/>
      <c r="E1457" s="236"/>
      <c r="H1457" s="234"/>
    </row>
    <row r="1458" spans="4:8">
      <c r="D1458" s="235"/>
      <c r="E1458" s="236"/>
      <c r="H1458" s="234"/>
    </row>
    <row r="1459" spans="4:8">
      <c r="D1459" s="235"/>
      <c r="E1459" s="236"/>
      <c r="H1459" s="234"/>
    </row>
    <row r="1460" spans="4:8">
      <c r="D1460" s="235"/>
      <c r="E1460" s="236"/>
      <c r="H1460" s="234"/>
    </row>
    <row r="1461" spans="4:8">
      <c r="D1461" s="235"/>
      <c r="E1461" s="236"/>
      <c r="H1461" s="234"/>
    </row>
    <row r="1462" spans="4:8">
      <c r="D1462" s="235"/>
      <c r="E1462" s="236"/>
      <c r="H1462" s="234"/>
    </row>
    <row r="1463" spans="4:8">
      <c r="D1463" s="235"/>
      <c r="E1463" s="236"/>
      <c r="H1463" s="234"/>
    </row>
    <row r="1464" spans="4:8">
      <c r="D1464" s="235"/>
      <c r="E1464" s="236"/>
      <c r="H1464" s="234"/>
    </row>
    <row r="1465" spans="4:8">
      <c r="D1465" s="235"/>
      <c r="E1465" s="236"/>
      <c r="H1465" s="234"/>
    </row>
    <row r="1466" spans="4:8">
      <c r="D1466" s="235"/>
      <c r="E1466" s="236"/>
      <c r="H1466" s="234"/>
    </row>
    <row r="1467" spans="4:8">
      <c r="D1467" s="235"/>
      <c r="E1467" s="236"/>
      <c r="H1467" s="234"/>
    </row>
    <row r="1468" spans="4:8">
      <c r="D1468" s="235"/>
      <c r="E1468" s="236"/>
      <c r="H1468" s="234"/>
    </row>
    <row r="1469" spans="4:8">
      <c r="D1469" s="235"/>
      <c r="E1469" s="236"/>
      <c r="H1469" s="234"/>
    </row>
    <row r="1470" spans="4:8">
      <c r="D1470" s="235"/>
      <c r="E1470" s="236"/>
      <c r="H1470" s="234"/>
    </row>
    <row r="1471" spans="4:8">
      <c r="D1471" s="235"/>
      <c r="E1471" s="236"/>
      <c r="H1471" s="234"/>
    </row>
    <row r="1472" spans="4:8">
      <c r="D1472" s="235"/>
      <c r="E1472" s="236"/>
      <c r="H1472" s="234"/>
    </row>
    <row r="1473" spans="4:8">
      <c r="D1473" s="235"/>
      <c r="E1473" s="236"/>
      <c r="H1473" s="234"/>
    </row>
    <row r="1474" spans="4:8">
      <c r="D1474" s="235"/>
      <c r="E1474" s="236"/>
      <c r="H1474" s="234"/>
    </row>
    <row r="1475" spans="4:8">
      <c r="D1475" s="235"/>
      <c r="E1475" s="236"/>
      <c r="H1475" s="234"/>
    </row>
    <row r="1476" spans="4:8">
      <c r="D1476" s="235"/>
      <c r="E1476" s="236"/>
      <c r="H1476" s="234"/>
    </row>
    <row r="1477" spans="4:8">
      <c r="D1477" s="235"/>
      <c r="E1477" s="236"/>
      <c r="H1477" s="234"/>
    </row>
    <row r="1478" spans="4:8">
      <c r="D1478" s="235"/>
      <c r="E1478" s="236"/>
      <c r="H1478" s="234"/>
    </row>
    <row r="1479" spans="4:8">
      <c r="D1479" s="235"/>
      <c r="E1479" s="236"/>
      <c r="H1479" s="234"/>
    </row>
    <row r="1480" spans="4:8">
      <c r="D1480" s="235"/>
      <c r="E1480" s="236"/>
      <c r="H1480" s="234"/>
    </row>
    <row r="1481" spans="4:8">
      <c r="D1481" s="235"/>
      <c r="E1481" s="236"/>
      <c r="H1481" s="234"/>
    </row>
    <row r="1482" spans="4:8">
      <c r="D1482" s="235"/>
      <c r="E1482" s="236"/>
      <c r="H1482" s="234"/>
    </row>
    <row r="1483" spans="4:8">
      <c r="D1483" s="235"/>
      <c r="E1483" s="236"/>
      <c r="H1483" s="234"/>
    </row>
    <row r="1484" spans="4:8">
      <c r="D1484" s="235"/>
      <c r="E1484" s="236"/>
      <c r="H1484" s="234"/>
    </row>
    <row r="1485" spans="4:8">
      <c r="D1485" s="235"/>
      <c r="E1485" s="236"/>
      <c r="H1485" s="234"/>
    </row>
    <row r="1486" spans="4:8">
      <c r="D1486" s="235"/>
      <c r="E1486" s="236"/>
      <c r="H1486" s="234"/>
    </row>
    <row r="1487" spans="4:8">
      <c r="D1487" s="235"/>
      <c r="E1487" s="236"/>
      <c r="H1487" s="234"/>
    </row>
    <row r="1488" spans="4:8">
      <c r="D1488" s="235"/>
      <c r="E1488" s="236"/>
      <c r="H1488" s="234"/>
    </row>
    <row r="1489" spans="4:8">
      <c r="D1489" s="235"/>
      <c r="E1489" s="236"/>
      <c r="H1489" s="234"/>
    </row>
    <row r="1490" spans="4:8">
      <c r="D1490" s="235"/>
      <c r="E1490" s="236"/>
      <c r="H1490" s="234"/>
    </row>
    <row r="1491" spans="4:8">
      <c r="D1491" s="235"/>
      <c r="E1491" s="236"/>
      <c r="H1491" s="234"/>
    </row>
    <row r="1492" spans="4:8">
      <c r="D1492" s="235"/>
      <c r="E1492" s="236"/>
      <c r="H1492" s="234"/>
    </row>
    <row r="1493" spans="4:8">
      <c r="D1493" s="235"/>
      <c r="E1493" s="236"/>
      <c r="H1493" s="234"/>
    </row>
    <row r="1494" spans="4:8">
      <c r="D1494" s="235"/>
      <c r="E1494" s="236"/>
      <c r="H1494" s="234"/>
    </row>
    <row r="1495" spans="4:8">
      <c r="D1495" s="235"/>
      <c r="E1495" s="236"/>
      <c r="H1495" s="234"/>
    </row>
    <row r="1496" spans="4:8">
      <c r="D1496" s="235"/>
      <c r="E1496" s="236"/>
      <c r="H1496" s="234"/>
    </row>
    <row r="1497" spans="4:8">
      <c r="D1497" s="235"/>
      <c r="E1497" s="236"/>
      <c r="H1497" s="234"/>
    </row>
    <row r="1498" spans="4:8">
      <c r="D1498" s="235"/>
      <c r="E1498" s="236"/>
      <c r="H1498" s="234"/>
    </row>
    <row r="1499" spans="4:8">
      <c r="D1499" s="235"/>
      <c r="E1499" s="236"/>
      <c r="H1499" s="234"/>
    </row>
    <row r="1500" spans="4:8">
      <c r="D1500" s="235"/>
      <c r="E1500" s="236"/>
      <c r="H1500" s="234"/>
    </row>
    <row r="1501" spans="4:8">
      <c r="D1501" s="235"/>
      <c r="E1501" s="236"/>
      <c r="H1501" s="234"/>
    </row>
    <row r="1502" spans="4:8">
      <c r="D1502" s="235"/>
      <c r="E1502" s="236"/>
      <c r="H1502" s="234"/>
    </row>
    <row r="1503" spans="4:8">
      <c r="D1503" s="235"/>
      <c r="E1503" s="236"/>
      <c r="H1503" s="234"/>
    </row>
    <row r="1504" spans="4:8">
      <c r="D1504" s="235"/>
      <c r="E1504" s="236"/>
      <c r="H1504" s="234"/>
    </row>
    <row r="1505" spans="4:8">
      <c r="D1505" s="235"/>
      <c r="E1505" s="236"/>
      <c r="H1505" s="234"/>
    </row>
    <row r="1506" spans="4:8">
      <c r="D1506" s="235"/>
      <c r="E1506" s="236"/>
      <c r="H1506" s="234"/>
    </row>
    <row r="1507" spans="4:8">
      <c r="D1507" s="235"/>
      <c r="E1507" s="236"/>
      <c r="H1507" s="234"/>
    </row>
    <row r="1508" spans="4:8">
      <c r="D1508" s="235"/>
      <c r="E1508" s="236"/>
      <c r="H1508" s="234"/>
    </row>
    <row r="1509" spans="4:8">
      <c r="D1509" s="235"/>
      <c r="E1509" s="236"/>
      <c r="H1509" s="234"/>
    </row>
    <row r="1510" spans="4:8">
      <c r="D1510" s="235"/>
      <c r="E1510" s="236"/>
      <c r="H1510" s="234"/>
    </row>
    <row r="1511" spans="4:8">
      <c r="D1511" s="235"/>
      <c r="E1511" s="236"/>
      <c r="H1511" s="234"/>
    </row>
    <row r="1512" spans="4:8">
      <c r="D1512" s="235"/>
      <c r="E1512" s="236"/>
      <c r="H1512" s="234"/>
    </row>
    <row r="1513" spans="4:8">
      <c r="D1513" s="235"/>
      <c r="E1513" s="236"/>
      <c r="H1513" s="234"/>
    </row>
    <row r="1514" spans="4:8">
      <c r="D1514" s="235"/>
      <c r="E1514" s="236"/>
      <c r="H1514" s="234"/>
    </row>
    <row r="1515" spans="4:8">
      <c r="D1515" s="235"/>
      <c r="E1515" s="236"/>
      <c r="H1515" s="234"/>
    </row>
    <row r="1516" spans="4:8">
      <c r="D1516" s="235"/>
      <c r="E1516" s="236"/>
      <c r="H1516" s="234"/>
    </row>
    <row r="1517" spans="4:8">
      <c r="D1517" s="235"/>
      <c r="E1517" s="236"/>
      <c r="H1517" s="234"/>
    </row>
    <row r="1518" spans="4:8">
      <c r="D1518" s="235"/>
      <c r="E1518" s="236"/>
      <c r="H1518" s="234"/>
    </row>
    <row r="1519" spans="4:8">
      <c r="D1519" s="235"/>
      <c r="E1519" s="236"/>
      <c r="H1519" s="234"/>
    </row>
    <row r="1520" spans="4:8">
      <c r="D1520" s="235"/>
      <c r="E1520" s="236"/>
      <c r="H1520" s="234"/>
    </row>
    <row r="1521" spans="4:8">
      <c r="D1521" s="235"/>
      <c r="E1521" s="236"/>
      <c r="H1521" s="234"/>
    </row>
    <row r="1522" spans="4:8">
      <c r="D1522" s="235"/>
      <c r="E1522" s="236"/>
      <c r="H1522" s="234"/>
    </row>
    <row r="1523" spans="4:8">
      <c r="D1523" s="235"/>
      <c r="E1523" s="236"/>
      <c r="H1523" s="234"/>
    </row>
    <row r="1524" spans="4:8">
      <c r="D1524" s="235"/>
      <c r="E1524" s="236"/>
      <c r="H1524" s="234"/>
    </row>
    <row r="1525" spans="4:8">
      <c r="D1525" s="235"/>
      <c r="E1525" s="236"/>
      <c r="H1525" s="234"/>
    </row>
    <row r="1526" spans="4:8">
      <c r="D1526" s="235"/>
      <c r="E1526" s="236"/>
      <c r="H1526" s="234"/>
    </row>
    <row r="1527" spans="4:8">
      <c r="D1527" s="235"/>
      <c r="E1527" s="236"/>
      <c r="H1527" s="234"/>
    </row>
    <row r="1528" spans="4:8">
      <c r="D1528" s="235"/>
      <c r="E1528" s="236"/>
      <c r="H1528" s="234"/>
    </row>
    <row r="1529" spans="4:8">
      <c r="D1529" s="235"/>
      <c r="E1529" s="236"/>
      <c r="H1529" s="234"/>
    </row>
    <row r="1530" spans="4:8">
      <c r="D1530" s="235"/>
      <c r="E1530" s="236"/>
      <c r="H1530" s="234"/>
    </row>
    <row r="1531" spans="4:8">
      <c r="D1531" s="235"/>
      <c r="E1531" s="236"/>
      <c r="H1531" s="234"/>
    </row>
    <row r="1532" spans="4:8">
      <c r="D1532" s="235"/>
      <c r="E1532" s="236"/>
      <c r="H1532" s="234"/>
    </row>
    <row r="1533" spans="4:8">
      <c r="D1533" s="235"/>
      <c r="E1533" s="236"/>
      <c r="H1533" s="234"/>
    </row>
    <row r="1534" spans="4:8">
      <c r="D1534" s="235"/>
      <c r="E1534" s="236"/>
      <c r="H1534" s="234"/>
    </row>
    <row r="1535" spans="4:8">
      <c r="D1535" s="235"/>
      <c r="E1535" s="236"/>
      <c r="H1535" s="234"/>
    </row>
    <row r="1536" spans="4:8">
      <c r="D1536" s="235"/>
      <c r="E1536" s="236"/>
      <c r="H1536" s="234"/>
    </row>
    <row r="1537" spans="4:8">
      <c r="D1537" s="235"/>
      <c r="E1537" s="236"/>
      <c r="H1537" s="234"/>
    </row>
    <row r="1538" spans="4:8">
      <c r="D1538" s="235"/>
      <c r="E1538" s="236"/>
      <c r="H1538" s="234"/>
    </row>
    <row r="1539" spans="4:8">
      <c r="D1539" s="235"/>
      <c r="E1539" s="236"/>
      <c r="H1539" s="234"/>
    </row>
    <row r="1540" spans="4:8">
      <c r="D1540" s="235"/>
      <c r="E1540" s="236"/>
      <c r="H1540" s="234"/>
    </row>
    <row r="1541" spans="4:8">
      <c r="D1541" s="235"/>
      <c r="E1541" s="236"/>
      <c r="H1541" s="234"/>
    </row>
    <row r="1542" spans="4:8">
      <c r="D1542" s="235"/>
      <c r="E1542" s="236"/>
      <c r="H1542" s="234"/>
    </row>
    <row r="1543" spans="4:8">
      <c r="D1543" s="235"/>
      <c r="E1543" s="236"/>
      <c r="H1543" s="234"/>
    </row>
    <row r="1544" spans="4:8">
      <c r="D1544" s="235"/>
      <c r="E1544" s="236"/>
      <c r="H1544" s="234"/>
    </row>
    <row r="1545" spans="4:8">
      <c r="D1545" s="235"/>
      <c r="E1545" s="236"/>
      <c r="H1545" s="234"/>
    </row>
    <row r="1546" spans="4:8">
      <c r="D1546" s="235"/>
      <c r="E1546" s="236"/>
      <c r="H1546" s="234"/>
    </row>
    <row r="1547" spans="4:8">
      <c r="D1547" s="235"/>
      <c r="E1547" s="236"/>
      <c r="H1547" s="234"/>
    </row>
    <row r="1548" spans="4:8">
      <c r="D1548" s="235"/>
      <c r="E1548" s="236"/>
      <c r="H1548" s="234"/>
    </row>
    <row r="1549" spans="4:8">
      <c r="D1549" s="235"/>
      <c r="E1549" s="236"/>
      <c r="H1549" s="234"/>
    </row>
    <row r="1550" spans="4:8">
      <c r="D1550" s="235"/>
      <c r="E1550" s="236"/>
      <c r="H1550" s="234"/>
    </row>
    <row r="1551" spans="4:8">
      <c r="D1551" s="235"/>
      <c r="E1551" s="236"/>
      <c r="H1551" s="234"/>
    </row>
    <row r="1552" spans="4:8">
      <c r="D1552" s="235"/>
      <c r="E1552" s="236"/>
      <c r="H1552" s="234"/>
    </row>
    <row r="1553" spans="4:8">
      <c r="D1553" s="235"/>
      <c r="E1553" s="236"/>
      <c r="H1553" s="234"/>
    </row>
    <row r="1554" spans="4:8">
      <c r="D1554" s="235"/>
      <c r="E1554" s="236"/>
      <c r="H1554" s="234"/>
    </row>
    <row r="1555" spans="4:8">
      <c r="D1555" s="235"/>
      <c r="E1555" s="236"/>
      <c r="H1555" s="234"/>
    </row>
    <row r="1556" spans="4:8">
      <c r="D1556" s="235"/>
      <c r="E1556" s="236"/>
      <c r="H1556" s="234"/>
    </row>
    <row r="1557" spans="4:8">
      <c r="D1557" s="235"/>
      <c r="E1557" s="236"/>
      <c r="H1557" s="234"/>
    </row>
    <row r="1558" spans="4:8">
      <c r="D1558" s="235"/>
      <c r="E1558" s="236"/>
      <c r="H1558" s="234"/>
    </row>
    <row r="1559" spans="4:8">
      <c r="D1559" s="235"/>
      <c r="E1559" s="236"/>
      <c r="H1559" s="234"/>
    </row>
    <row r="1560" spans="4:8">
      <c r="D1560" s="235"/>
      <c r="E1560" s="236"/>
      <c r="H1560" s="234"/>
    </row>
    <row r="1561" spans="4:8">
      <c r="D1561" s="235"/>
      <c r="E1561" s="236"/>
      <c r="H1561" s="234"/>
    </row>
    <row r="1562" spans="4:8">
      <c r="D1562" s="235"/>
      <c r="E1562" s="236"/>
      <c r="H1562" s="234"/>
    </row>
    <row r="1563" spans="4:8">
      <c r="D1563" s="235"/>
      <c r="E1563" s="236"/>
      <c r="H1563" s="234"/>
    </row>
    <row r="1564" spans="4:8">
      <c r="D1564" s="235"/>
      <c r="E1564" s="236"/>
      <c r="H1564" s="234"/>
    </row>
    <row r="1565" spans="4:8">
      <c r="D1565" s="235"/>
      <c r="E1565" s="236"/>
      <c r="H1565" s="234"/>
    </row>
    <row r="1566" spans="4:8">
      <c r="D1566" s="235"/>
      <c r="E1566" s="236"/>
      <c r="H1566" s="234"/>
    </row>
    <row r="1567" spans="4:8">
      <c r="D1567" s="235"/>
      <c r="E1567" s="236"/>
      <c r="H1567" s="234"/>
    </row>
    <row r="1568" spans="4:8">
      <c r="D1568" s="235"/>
      <c r="E1568" s="236"/>
      <c r="H1568" s="234"/>
    </row>
    <row r="1569" spans="4:8">
      <c r="D1569" s="235"/>
      <c r="E1569" s="236"/>
      <c r="H1569" s="234"/>
    </row>
    <row r="1570" spans="4:8">
      <c r="D1570" s="235"/>
      <c r="E1570" s="236"/>
      <c r="H1570" s="234"/>
    </row>
    <row r="1571" spans="4:8">
      <c r="D1571" s="235"/>
      <c r="E1571" s="236"/>
      <c r="H1571" s="234"/>
    </row>
    <row r="1572" spans="4:8">
      <c r="D1572" s="235"/>
      <c r="E1572" s="236"/>
      <c r="H1572" s="234"/>
    </row>
    <row r="1573" spans="4:8">
      <c r="D1573" s="235"/>
      <c r="E1573" s="236"/>
      <c r="H1573" s="234"/>
    </row>
    <row r="1574" spans="4:8">
      <c r="D1574" s="235"/>
      <c r="E1574" s="236"/>
      <c r="H1574" s="234"/>
    </row>
    <row r="1575" spans="4:8">
      <c r="D1575" s="235"/>
      <c r="E1575" s="236"/>
      <c r="H1575" s="234"/>
    </row>
    <row r="1576" spans="4:8">
      <c r="D1576" s="235"/>
      <c r="E1576" s="236"/>
      <c r="H1576" s="234"/>
    </row>
    <row r="1577" spans="4:8">
      <c r="D1577" s="235"/>
      <c r="E1577" s="236"/>
      <c r="H1577" s="234"/>
    </row>
    <row r="1578" spans="4:8">
      <c r="D1578" s="235"/>
      <c r="E1578" s="236"/>
      <c r="H1578" s="234"/>
    </row>
    <row r="1579" spans="4:8">
      <c r="D1579" s="235"/>
      <c r="E1579" s="236"/>
      <c r="H1579" s="234"/>
    </row>
    <row r="1580" spans="4:8">
      <c r="D1580" s="235"/>
      <c r="E1580" s="236"/>
      <c r="H1580" s="234"/>
    </row>
    <row r="1581" spans="4:8">
      <c r="D1581" s="235"/>
      <c r="E1581" s="236"/>
      <c r="H1581" s="234"/>
    </row>
    <row r="1582" spans="4:8">
      <c r="D1582" s="235"/>
      <c r="E1582" s="236"/>
      <c r="H1582" s="234"/>
    </row>
    <row r="1583" spans="4:8">
      <c r="D1583" s="235"/>
      <c r="E1583" s="236"/>
      <c r="H1583" s="234"/>
    </row>
    <row r="1584" spans="4:8">
      <c r="D1584" s="235"/>
      <c r="E1584" s="236"/>
      <c r="H1584" s="234"/>
    </row>
    <row r="1585" spans="4:8">
      <c r="D1585" s="235"/>
      <c r="E1585" s="236"/>
      <c r="H1585" s="234"/>
    </row>
    <row r="1586" spans="4:8">
      <c r="D1586" s="235"/>
      <c r="E1586" s="236"/>
      <c r="H1586" s="234"/>
    </row>
    <row r="1587" spans="4:8">
      <c r="D1587" s="235"/>
      <c r="E1587" s="236"/>
      <c r="H1587" s="234"/>
    </row>
    <row r="1588" spans="4:8">
      <c r="D1588" s="235"/>
      <c r="E1588" s="236"/>
      <c r="H1588" s="234"/>
    </row>
    <row r="1589" spans="4:8">
      <c r="D1589" s="235"/>
      <c r="E1589" s="236"/>
      <c r="H1589" s="234"/>
    </row>
    <row r="1590" spans="4:8">
      <c r="D1590" s="235"/>
      <c r="E1590" s="236"/>
      <c r="H1590" s="234"/>
    </row>
    <row r="1591" spans="4:8">
      <c r="D1591" s="235"/>
      <c r="E1591" s="236"/>
      <c r="H1591" s="234"/>
    </row>
    <row r="1592" spans="4:8">
      <c r="D1592" s="235"/>
      <c r="E1592" s="236"/>
      <c r="H1592" s="234"/>
    </row>
    <row r="1593" spans="4:8">
      <c r="D1593" s="235"/>
      <c r="E1593" s="236"/>
      <c r="H1593" s="234"/>
    </row>
    <row r="1594" spans="4:8">
      <c r="D1594" s="235"/>
      <c r="E1594" s="236"/>
      <c r="H1594" s="234"/>
    </row>
    <row r="1595" spans="4:8">
      <c r="D1595" s="235"/>
      <c r="E1595" s="236"/>
      <c r="H1595" s="234"/>
    </row>
    <row r="1596" spans="4:8">
      <c r="D1596" s="235"/>
      <c r="E1596" s="236"/>
      <c r="H1596" s="234"/>
    </row>
    <row r="1597" spans="4:8">
      <c r="D1597" s="235"/>
      <c r="E1597" s="236"/>
      <c r="H1597" s="234"/>
    </row>
    <row r="1598" spans="4:8">
      <c r="D1598" s="235"/>
      <c r="E1598" s="236"/>
      <c r="H1598" s="234"/>
    </row>
    <row r="1599" spans="4:8">
      <c r="D1599" s="235"/>
      <c r="E1599" s="236"/>
      <c r="H1599" s="234"/>
    </row>
    <row r="1600" spans="4:8">
      <c r="D1600" s="235"/>
      <c r="E1600" s="236"/>
      <c r="H1600" s="234"/>
    </row>
    <row r="1601" spans="4:8">
      <c r="D1601" s="235"/>
      <c r="E1601" s="236"/>
      <c r="H1601" s="234"/>
    </row>
    <row r="1602" spans="4:8">
      <c r="D1602" s="235"/>
      <c r="E1602" s="236"/>
      <c r="H1602" s="234"/>
    </row>
    <row r="1603" spans="4:8">
      <c r="D1603" s="235"/>
      <c r="E1603" s="236"/>
      <c r="H1603" s="234"/>
    </row>
    <row r="1604" spans="4:8">
      <c r="D1604" s="235"/>
      <c r="E1604" s="236"/>
      <c r="H1604" s="234"/>
    </row>
    <row r="1605" spans="4:8">
      <c r="D1605" s="235"/>
      <c r="E1605" s="236"/>
      <c r="H1605" s="234"/>
    </row>
    <row r="1606" spans="4:8">
      <c r="D1606" s="235"/>
      <c r="E1606" s="236"/>
      <c r="H1606" s="234"/>
    </row>
    <row r="1607" spans="4:8">
      <c r="D1607" s="235"/>
      <c r="E1607" s="236"/>
      <c r="H1607" s="234"/>
    </row>
    <row r="1608" spans="4:8">
      <c r="D1608" s="235"/>
      <c r="E1608" s="236"/>
      <c r="H1608" s="234"/>
    </row>
    <row r="1609" spans="4:8">
      <c r="D1609" s="235"/>
      <c r="E1609" s="236"/>
      <c r="H1609" s="234"/>
    </row>
    <row r="1610" spans="4:8">
      <c r="D1610" s="235"/>
      <c r="E1610" s="236"/>
      <c r="H1610" s="234"/>
    </row>
    <row r="1611" spans="4:8">
      <c r="D1611" s="235"/>
      <c r="E1611" s="236"/>
      <c r="H1611" s="234"/>
    </row>
    <row r="1612" spans="4:8">
      <c r="D1612" s="235"/>
      <c r="E1612" s="236"/>
      <c r="H1612" s="234"/>
    </row>
    <row r="1613" spans="4:8">
      <c r="D1613" s="235"/>
      <c r="E1613" s="236"/>
      <c r="H1613" s="234"/>
    </row>
    <row r="1614" spans="4:8">
      <c r="D1614" s="235"/>
      <c r="E1614" s="236"/>
      <c r="H1614" s="234"/>
    </row>
    <row r="1615" spans="4:8">
      <c r="D1615" s="235"/>
      <c r="E1615" s="236"/>
      <c r="H1615" s="234"/>
    </row>
    <row r="1616" spans="4:8">
      <c r="D1616" s="235"/>
      <c r="E1616" s="236"/>
      <c r="H1616" s="234"/>
    </row>
    <row r="1617" spans="4:8">
      <c r="D1617" s="235"/>
      <c r="E1617" s="236"/>
      <c r="H1617" s="234"/>
    </row>
    <row r="1618" spans="4:8">
      <c r="D1618" s="235"/>
      <c r="E1618" s="236"/>
      <c r="H1618" s="234"/>
    </row>
    <row r="1619" spans="4:8">
      <c r="D1619" s="235"/>
      <c r="E1619" s="236"/>
      <c r="H1619" s="234"/>
    </row>
    <row r="1620" spans="4:8">
      <c r="D1620" s="235"/>
      <c r="E1620" s="236"/>
      <c r="H1620" s="234"/>
    </row>
    <row r="1621" spans="4:8">
      <c r="D1621" s="235"/>
      <c r="E1621" s="236"/>
      <c r="H1621" s="234"/>
    </row>
    <row r="1622" spans="4:8">
      <c r="D1622" s="235"/>
      <c r="E1622" s="236"/>
      <c r="H1622" s="234"/>
    </row>
    <row r="1623" spans="4:8">
      <c r="D1623" s="235"/>
      <c r="E1623" s="236"/>
      <c r="H1623" s="234"/>
    </row>
    <row r="1624" spans="4:8">
      <c r="D1624" s="235"/>
      <c r="E1624" s="236"/>
      <c r="H1624" s="234"/>
    </row>
    <row r="1625" spans="4:8">
      <c r="D1625" s="235"/>
      <c r="E1625" s="236"/>
      <c r="H1625" s="234"/>
    </row>
    <row r="1626" spans="4:8">
      <c r="D1626" s="235"/>
      <c r="E1626" s="236"/>
      <c r="H1626" s="234"/>
    </row>
    <row r="1627" spans="4:8">
      <c r="D1627" s="235"/>
      <c r="E1627" s="236"/>
      <c r="H1627" s="234"/>
    </row>
    <row r="1628" spans="4:8">
      <c r="D1628" s="235"/>
      <c r="E1628" s="236"/>
      <c r="H1628" s="234"/>
    </row>
    <row r="1629" spans="4:8">
      <c r="D1629" s="235"/>
      <c r="E1629" s="236"/>
      <c r="H1629" s="234"/>
    </row>
    <row r="1630" spans="4:8">
      <c r="D1630" s="235"/>
      <c r="E1630" s="236"/>
      <c r="H1630" s="234"/>
    </row>
    <row r="1631" spans="4:8">
      <c r="D1631" s="235"/>
      <c r="E1631" s="236"/>
      <c r="H1631" s="234"/>
    </row>
    <row r="1632" spans="4:8">
      <c r="D1632" s="235"/>
      <c r="E1632" s="236"/>
      <c r="H1632" s="234"/>
    </row>
    <row r="1633" spans="4:8">
      <c r="D1633" s="235"/>
      <c r="E1633" s="236"/>
      <c r="H1633" s="234"/>
    </row>
    <row r="1634" spans="4:8">
      <c r="D1634" s="235"/>
      <c r="E1634" s="236"/>
      <c r="H1634" s="234"/>
    </row>
    <row r="1635" spans="4:8">
      <c r="D1635" s="235"/>
      <c r="E1635" s="236"/>
      <c r="H1635" s="234"/>
    </row>
    <row r="1636" spans="4:8">
      <c r="D1636" s="235"/>
      <c r="E1636" s="236"/>
      <c r="H1636" s="234"/>
    </row>
    <row r="1637" spans="4:8">
      <c r="D1637" s="235"/>
      <c r="E1637" s="236"/>
      <c r="H1637" s="234"/>
    </row>
    <row r="1638" spans="4:8">
      <c r="D1638" s="235"/>
      <c r="E1638" s="236"/>
      <c r="H1638" s="234"/>
    </row>
    <row r="1639" spans="4:8">
      <c r="D1639" s="235"/>
      <c r="E1639" s="236"/>
      <c r="H1639" s="234"/>
    </row>
    <row r="1640" spans="4:8">
      <c r="D1640" s="235"/>
      <c r="E1640" s="236"/>
      <c r="H1640" s="234"/>
    </row>
    <row r="1641" spans="4:8">
      <c r="D1641" s="235"/>
      <c r="E1641" s="236"/>
      <c r="H1641" s="234"/>
    </row>
    <row r="1642" spans="4:8">
      <c r="D1642" s="235"/>
      <c r="E1642" s="236"/>
      <c r="H1642" s="234"/>
    </row>
    <row r="1643" spans="4:8">
      <c r="D1643" s="235"/>
      <c r="E1643" s="236"/>
      <c r="H1643" s="234"/>
    </row>
    <row r="1644" spans="4:8">
      <c r="D1644" s="235"/>
      <c r="E1644" s="236"/>
      <c r="H1644" s="234"/>
    </row>
    <row r="1645" spans="4:8">
      <c r="D1645" s="235"/>
      <c r="E1645" s="236"/>
      <c r="H1645" s="234"/>
    </row>
    <row r="1646" spans="4:8">
      <c r="D1646" s="235"/>
      <c r="E1646" s="236"/>
      <c r="H1646" s="234"/>
    </row>
    <row r="1647" spans="4:8">
      <c r="D1647" s="235"/>
      <c r="E1647" s="236"/>
      <c r="H1647" s="234"/>
    </row>
    <row r="1648" spans="4:8">
      <c r="D1648" s="235"/>
      <c r="E1648" s="236"/>
      <c r="H1648" s="234"/>
    </row>
    <row r="1649" spans="4:8">
      <c r="D1649" s="235"/>
      <c r="E1649" s="236"/>
      <c r="H1649" s="234"/>
    </row>
    <row r="1650" spans="4:8">
      <c r="D1650" s="235"/>
      <c r="E1650" s="236"/>
      <c r="H1650" s="234"/>
    </row>
    <row r="1651" spans="4:8">
      <c r="D1651" s="235"/>
      <c r="E1651" s="236"/>
      <c r="H1651" s="234"/>
    </row>
    <row r="1652" spans="4:8">
      <c r="D1652" s="235"/>
      <c r="E1652" s="236"/>
      <c r="H1652" s="234"/>
    </row>
    <row r="1653" spans="4:8">
      <c r="D1653" s="235"/>
      <c r="E1653" s="236"/>
      <c r="H1653" s="234"/>
    </row>
    <row r="1654" spans="4:8">
      <c r="D1654" s="235"/>
      <c r="E1654" s="236"/>
      <c r="H1654" s="234"/>
    </row>
    <row r="1655" spans="4:8">
      <c r="D1655" s="235"/>
      <c r="E1655" s="236"/>
      <c r="H1655" s="234"/>
    </row>
    <row r="1656" spans="4:8">
      <c r="D1656" s="235"/>
      <c r="E1656" s="236"/>
      <c r="H1656" s="234"/>
    </row>
    <row r="1657" spans="4:8">
      <c r="D1657" s="235"/>
      <c r="E1657" s="236"/>
      <c r="H1657" s="234"/>
    </row>
    <row r="1658" spans="4:8">
      <c r="D1658" s="235"/>
      <c r="E1658" s="236"/>
      <c r="H1658" s="234"/>
    </row>
    <row r="1659" spans="4:8">
      <c r="D1659" s="235"/>
      <c r="E1659" s="236"/>
      <c r="H1659" s="234"/>
    </row>
    <row r="1660" spans="4:8">
      <c r="D1660" s="235"/>
      <c r="E1660" s="236"/>
      <c r="H1660" s="234"/>
    </row>
    <row r="1661" spans="4:8">
      <c r="D1661" s="235"/>
      <c r="E1661" s="236"/>
      <c r="H1661" s="234"/>
    </row>
    <row r="1662" spans="4:8">
      <c r="D1662" s="235"/>
      <c r="E1662" s="236"/>
      <c r="H1662" s="234"/>
    </row>
    <row r="1663" spans="4:8">
      <c r="D1663" s="235"/>
      <c r="E1663" s="236"/>
      <c r="H1663" s="234"/>
    </row>
    <row r="1664" spans="4:8">
      <c r="D1664" s="235"/>
      <c r="E1664" s="236"/>
      <c r="H1664" s="234"/>
    </row>
    <row r="1665" spans="4:8">
      <c r="D1665" s="235"/>
      <c r="E1665" s="236"/>
      <c r="H1665" s="234"/>
    </row>
    <row r="1666" spans="4:8">
      <c r="D1666" s="235"/>
      <c r="E1666" s="236"/>
      <c r="H1666" s="234"/>
    </row>
    <row r="1667" spans="4:8">
      <c r="D1667" s="235"/>
      <c r="E1667" s="236"/>
      <c r="H1667" s="234"/>
    </row>
    <row r="1668" spans="4:8">
      <c r="D1668" s="235"/>
      <c r="E1668" s="236"/>
      <c r="H1668" s="234"/>
    </row>
    <row r="1669" spans="4:8">
      <c r="D1669" s="235"/>
      <c r="E1669" s="236"/>
      <c r="H1669" s="234"/>
    </row>
    <row r="1670" spans="4:8">
      <c r="D1670" s="235"/>
      <c r="E1670" s="236"/>
      <c r="H1670" s="234"/>
    </row>
    <row r="1671" spans="4:8">
      <c r="D1671" s="235"/>
      <c r="E1671" s="236"/>
      <c r="H1671" s="234"/>
    </row>
    <row r="1672" spans="4:8">
      <c r="D1672" s="235"/>
      <c r="E1672" s="236"/>
      <c r="H1672" s="234"/>
    </row>
    <row r="1673" spans="4:8">
      <c r="D1673" s="235"/>
      <c r="E1673" s="236"/>
      <c r="H1673" s="234"/>
    </row>
    <row r="1674" spans="4:8">
      <c r="D1674" s="235"/>
      <c r="E1674" s="236"/>
      <c r="H1674" s="234"/>
    </row>
    <row r="1675" spans="4:8">
      <c r="D1675" s="235"/>
      <c r="E1675" s="236"/>
      <c r="H1675" s="234"/>
    </row>
    <row r="1676" spans="4:8">
      <c r="D1676" s="235"/>
      <c r="E1676" s="236"/>
      <c r="H1676" s="234"/>
    </row>
    <row r="1677" spans="4:8">
      <c r="D1677" s="235"/>
      <c r="E1677" s="236"/>
      <c r="H1677" s="234"/>
    </row>
    <row r="1678" spans="4:8">
      <c r="D1678" s="235"/>
      <c r="E1678" s="236"/>
      <c r="H1678" s="234"/>
    </row>
    <row r="1679" spans="4:8">
      <c r="D1679" s="235"/>
      <c r="E1679" s="236"/>
      <c r="H1679" s="234"/>
    </row>
    <row r="1680" spans="4:8">
      <c r="D1680" s="235"/>
      <c r="E1680" s="236"/>
      <c r="H1680" s="234"/>
    </row>
    <row r="1681" spans="4:8">
      <c r="D1681" s="235"/>
      <c r="E1681" s="236"/>
      <c r="H1681" s="234"/>
    </row>
    <row r="1682" spans="4:8">
      <c r="D1682" s="235"/>
      <c r="E1682" s="236"/>
      <c r="H1682" s="234"/>
    </row>
    <row r="1683" spans="4:8">
      <c r="D1683" s="235"/>
      <c r="E1683" s="236"/>
      <c r="H1683" s="234"/>
    </row>
    <row r="1684" spans="4:8">
      <c r="D1684" s="235"/>
      <c r="E1684" s="236"/>
      <c r="H1684" s="234"/>
    </row>
    <row r="1685" spans="4:8">
      <c r="D1685" s="235"/>
      <c r="E1685" s="236"/>
      <c r="H1685" s="234"/>
    </row>
    <row r="1686" spans="4:8">
      <c r="D1686" s="235"/>
      <c r="E1686" s="236"/>
      <c r="H1686" s="234"/>
    </row>
    <row r="1687" spans="4:8">
      <c r="D1687" s="235"/>
      <c r="E1687" s="236"/>
      <c r="H1687" s="234"/>
    </row>
    <row r="1688" spans="4:8">
      <c r="D1688" s="235"/>
      <c r="E1688" s="236"/>
      <c r="H1688" s="234"/>
    </row>
    <row r="1689" spans="4:8">
      <c r="D1689" s="235"/>
      <c r="E1689" s="236"/>
      <c r="H1689" s="234"/>
    </row>
    <row r="1690" spans="4:8">
      <c r="D1690" s="235"/>
      <c r="E1690" s="236"/>
      <c r="H1690" s="234"/>
    </row>
    <row r="1691" spans="4:8">
      <c r="D1691" s="235"/>
      <c r="E1691" s="236"/>
      <c r="H1691" s="234"/>
    </row>
    <row r="1692" spans="4:8">
      <c r="D1692" s="235"/>
      <c r="E1692" s="236"/>
      <c r="H1692" s="234"/>
    </row>
    <row r="1693" spans="4:8">
      <c r="D1693" s="235"/>
      <c r="E1693" s="236"/>
      <c r="H1693" s="234"/>
    </row>
    <row r="1694" spans="4:8">
      <c r="D1694" s="235"/>
      <c r="E1694" s="236"/>
      <c r="H1694" s="234"/>
    </row>
    <row r="1695" spans="4:8">
      <c r="D1695" s="235"/>
      <c r="E1695" s="236"/>
      <c r="H1695" s="234"/>
    </row>
    <row r="1696" spans="4:8">
      <c r="D1696" s="235"/>
      <c r="E1696" s="236"/>
      <c r="H1696" s="234"/>
    </row>
    <row r="1697" spans="4:8">
      <c r="D1697" s="235"/>
      <c r="E1697" s="236"/>
      <c r="H1697" s="234"/>
    </row>
    <row r="1698" spans="4:8">
      <c r="D1698" s="235"/>
      <c r="E1698" s="236"/>
      <c r="H1698" s="234"/>
    </row>
    <row r="1699" spans="4:8">
      <c r="D1699" s="235"/>
      <c r="E1699" s="236"/>
      <c r="H1699" s="234"/>
    </row>
    <row r="1700" spans="4:8">
      <c r="D1700" s="235"/>
      <c r="E1700" s="236"/>
      <c r="H1700" s="234"/>
    </row>
    <row r="1701" spans="4:8">
      <c r="D1701" s="235"/>
      <c r="E1701" s="236"/>
      <c r="H1701" s="234"/>
    </row>
    <row r="1702" spans="4:8">
      <c r="D1702" s="235"/>
      <c r="E1702" s="236"/>
      <c r="H1702" s="234"/>
    </row>
    <row r="1703" spans="4:8">
      <c r="D1703" s="235"/>
      <c r="E1703" s="236"/>
      <c r="H1703" s="234"/>
    </row>
    <row r="1704" spans="4:8">
      <c r="D1704" s="235"/>
      <c r="E1704" s="236"/>
      <c r="H1704" s="234"/>
    </row>
    <row r="1705" spans="4:8">
      <c r="D1705" s="235"/>
      <c r="E1705" s="236"/>
      <c r="H1705" s="234"/>
    </row>
    <row r="1706" spans="4:8">
      <c r="D1706" s="235"/>
      <c r="E1706" s="236"/>
      <c r="H1706" s="234"/>
    </row>
    <row r="1707" spans="4:8">
      <c r="D1707" s="235"/>
      <c r="E1707" s="236"/>
      <c r="H1707" s="234"/>
    </row>
    <row r="1708" spans="4:8">
      <c r="D1708" s="235"/>
      <c r="E1708" s="236"/>
      <c r="H1708" s="234"/>
    </row>
    <row r="1709" spans="4:8">
      <c r="D1709" s="235"/>
      <c r="E1709" s="236"/>
      <c r="H1709" s="234"/>
    </row>
    <row r="1710" spans="4:8">
      <c r="D1710" s="235"/>
      <c r="E1710" s="236"/>
      <c r="H1710" s="234"/>
    </row>
    <row r="1711" spans="4:8">
      <c r="D1711" s="235"/>
      <c r="E1711" s="236"/>
      <c r="H1711" s="234"/>
    </row>
    <row r="1712" spans="4:8">
      <c r="D1712" s="235"/>
      <c r="E1712" s="236"/>
      <c r="H1712" s="234"/>
    </row>
    <row r="1713" spans="4:8">
      <c r="D1713" s="235"/>
      <c r="E1713" s="236"/>
      <c r="H1713" s="234"/>
    </row>
    <row r="1714" spans="4:8">
      <c r="D1714" s="235"/>
      <c r="E1714" s="236"/>
      <c r="H1714" s="234"/>
    </row>
    <row r="1715" spans="4:8">
      <c r="D1715" s="235"/>
      <c r="E1715" s="236"/>
      <c r="H1715" s="234"/>
    </row>
    <row r="1716" spans="4:8">
      <c r="D1716" s="235"/>
      <c r="E1716" s="236"/>
      <c r="H1716" s="234"/>
    </row>
    <row r="1717" spans="4:8">
      <c r="D1717" s="235"/>
      <c r="E1717" s="236"/>
      <c r="H1717" s="234"/>
    </row>
    <row r="1718" spans="4:8">
      <c r="D1718" s="235"/>
      <c r="E1718" s="236"/>
      <c r="H1718" s="234"/>
    </row>
    <row r="1719" spans="4:8">
      <c r="D1719" s="235"/>
      <c r="E1719" s="236"/>
      <c r="H1719" s="234"/>
    </row>
    <row r="1720" spans="4:8">
      <c r="D1720" s="235"/>
      <c r="E1720" s="236"/>
      <c r="H1720" s="234"/>
    </row>
    <row r="1721" spans="4:8">
      <c r="D1721" s="235"/>
      <c r="E1721" s="236"/>
      <c r="H1721" s="234"/>
    </row>
    <row r="1722" spans="4:8">
      <c r="D1722" s="235"/>
      <c r="E1722" s="236"/>
      <c r="H1722" s="234"/>
    </row>
    <row r="1723" spans="4:8">
      <c r="D1723" s="235"/>
      <c r="E1723" s="236"/>
      <c r="H1723" s="234"/>
    </row>
    <row r="1724" spans="4:8">
      <c r="D1724" s="235"/>
      <c r="E1724" s="236"/>
      <c r="H1724" s="234"/>
    </row>
    <row r="1725" spans="4:8">
      <c r="D1725" s="235"/>
      <c r="E1725" s="236"/>
      <c r="H1725" s="234"/>
    </row>
    <row r="1726" spans="4:8">
      <c r="D1726" s="235"/>
      <c r="E1726" s="236"/>
      <c r="H1726" s="234"/>
    </row>
    <row r="1727" spans="4:8">
      <c r="D1727" s="235"/>
      <c r="E1727" s="236"/>
      <c r="H1727" s="234"/>
    </row>
    <row r="1728" spans="4:8">
      <c r="D1728" s="235"/>
      <c r="E1728" s="236"/>
      <c r="H1728" s="234"/>
    </row>
    <row r="1729" spans="4:8">
      <c r="D1729" s="235"/>
      <c r="E1729" s="236"/>
      <c r="H1729" s="234"/>
    </row>
    <row r="1730" spans="4:8">
      <c r="D1730" s="235"/>
      <c r="E1730" s="236"/>
      <c r="H1730" s="234"/>
    </row>
    <row r="1731" spans="4:8">
      <c r="D1731" s="235"/>
      <c r="E1731" s="236"/>
      <c r="H1731" s="234"/>
    </row>
    <row r="1732" spans="4:8">
      <c r="D1732" s="235"/>
      <c r="E1732" s="236"/>
      <c r="H1732" s="234"/>
    </row>
    <row r="1733" spans="4:8">
      <c r="D1733" s="235"/>
      <c r="E1733" s="236"/>
      <c r="H1733" s="234"/>
    </row>
    <row r="1734" spans="4:8">
      <c r="D1734" s="235"/>
      <c r="E1734" s="236"/>
      <c r="H1734" s="234"/>
    </row>
    <row r="1735" spans="4:8">
      <c r="D1735" s="235"/>
      <c r="E1735" s="236"/>
      <c r="H1735" s="234"/>
    </row>
    <row r="1736" spans="4:8">
      <c r="D1736" s="235"/>
      <c r="E1736" s="236"/>
      <c r="H1736" s="234"/>
    </row>
    <row r="1737" spans="4:8">
      <c r="D1737" s="235"/>
      <c r="E1737" s="236"/>
      <c r="H1737" s="234"/>
    </row>
    <row r="1738" spans="4:8">
      <c r="D1738" s="235"/>
      <c r="E1738" s="236"/>
      <c r="H1738" s="234"/>
    </row>
    <row r="1739" spans="4:8">
      <c r="D1739" s="235"/>
      <c r="E1739" s="236"/>
      <c r="H1739" s="234"/>
    </row>
    <row r="1740" spans="4:8">
      <c r="D1740" s="235"/>
      <c r="E1740" s="236"/>
      <c r="H1740" s="234"/>
    </row>
    <row r="1741" spans="4:8">
      <c r="D1741" s="235"/>
      <c r="E1741" s="236"/>
      <c r="H1741" s="234"/>
    </row>
    <row r="1742" spans="4:8">
      <c r="D1742" s="235"/>
      <c r="E1742" s="236"/>
      <c r="H1742" s="234"/>
    </row>
    <row r="1743" spans="4:8">
      <c r="D1743" s="235"/>
      <c r="E1743" s="236"/>
      <c r="H1743" s="234"/>
    </row>
    <row r="1744" spans="4:8">
      <c r="D1744" s="235"/>
      <c r="E1744" s="236"/>
      <c r="H1744" s="234"/>
    </row>
    <row r="1745" spans="4:8">
      <c r="D1745" s="235"/>
      <c r="E1745" s="236"/>
      <c r="H1745" s="234"/>
    </row>
    <row r="1746" spans="4:8">
      <c r="D1746" s="235"/>
      <c r="E1746" s="236"/>
      <c r="H1746" s="234"/>
    </row>
    <row r="1747" spans="4:8">
      <c r="D1747" s="235"/>
      <c r="E1747" s="236"/>
      <c r="H1747" s="234"/>
    </row>
    <row r="1748" spans="4:8">
      <c r="D1748" s="235"/>
      <c r="E1748" s="236"/>
      <c r="H1748" s="234"/>
    </row>
    <row r="1749" spans="4:8">
      <c r="D1749" s="235"/>
      <c r="E1749" s="236"/>
      <c r="H1749" s="234"/>
    </row>
    <row r="1750" spans="4:8">
      <c r="D1750" s="235"/>
      <c r="E1750" s="236"/>
      <c r="H1750" s="234"/>
    </row>
    <row r="1751" spans="4:8">
      <c r="D1751" s="235"/>
      <c r="E1751" s="236"/>
      <c r="H1751" s="234"/>
    </row>
    <row r="1752" spans="4:8">
      <c r="D1752" s="235"/>
      <c r="E1752" s="236"/>
      <c r="H1752" s="234"/>
    </row>
    <row r="1753" spans="4:8">
      <c r="D1753" s="235"/>
      <c r="E1753" s="236"/>
      <c r="H1753" s="234"/>
    </row>
    <row r="1754" spans="4:8">
      <c r="D1754" s="235"/>
      <c r="E1754" s="236"/>
      <c r="H1754" s="234"/>
    </row>
    <row r="1755" spans="4:8">
      <c r="D1755" s="235"/>
      <c r="E1755" s="236"/>
      <c r="H1755" s="234"/>
    </row>
    <row r="1756" spans="4:8">
      <c r="D1756" s="235"/>
      <c r="E1756" s="236"/>
      <c r="H1756" s="234"/>
    </row>
    <row r="1757" spans="4:8">
      <c r="D1757" s="235"/>
      <c r="E1757" s="236"/>
      <c r="H1757" s="234"/>
    </row>
    <row r="1758" spans="4:8">
      <c r="D1758" s="235"/>
      <c r="E1758" s="236"/>
      <c r="H1758" s="234"/>
    </row>
    <row r="1759" spans="4:8">
      <c r="D1759" s="235"/>
      <c r="E1759" s="236"/>
      <c r="H1759" s="234"/>
    </row>
    <row r="1760" spans="4:8">
      <c r="D1760" s="235"/>
      <c r="E1760" s="236"/>
      <c r="H1760" s="234"/>
    </row>
    <row r="1761" spans="4:8">
      <c r="D1761" s="235"/>
      <c r="E1761" s="236"/>
      <c r="H1761" s="234"/>
    </row>
    <row r="1762" spans="4:8">
      <c r="D1762" s="235"/>
      <c r="E1762" s="236"/>
      <c r="H1762" s="234"/>
    </row>
    <row r="1763" spans="4:8">
      <c r="D1763" s="235"/>
      <c r="E1763" s="236"/>
      <c r="H1763" s="234"/>
    </row>
    <row r="1764" spans="4:8">
      <c r="D1764" s="235"/>
      <c r="E1764" s="236"/>
      <c r="H1764" s="234"/>
    </row>
    <row r="1765" spans="4:8">
      <c r="D1765" s="235"/>
      <c r="E1765" s="236"/>
      <c r="H1765" s="234"/>
    </row>
    <row r="1766" spans="4:8">
      <c r="D1766" s="235"/>
      <c r="E1766" s="236"/>
      <c r="H1766" s="234"/>
    </row>
    <row r="1767" spans="4:8">
      <c r="D1767" s="235"/>
      <c r="E1767" s="236"/>
      <c r="H1767" s="234"/>
    </row>
    <row r="1768" spans="4:8">
      <c r="D1768" s="235"/>
      <c r="E1768" s="236"/>
      <c r="H1768" s="234"/>
    </row>
    <row r="1769" spans="4:8">
      <c r="D1769" s="235"/>
      <c r="E1769" s="236"/>
      <c r="H1769" s="234"/>
    </row>
    <row r="1770" spans="4:8">
      <c r="D1770" s="235"/>
      <c r="E1770" s="236"/>
      <c r="H1770" s="234"/>
    </row>
    <row r="1771" spans="4:8">
      <c r="D1771" s="235"/>
      <c r="E1771" s="236"/>
      <c r="H1771" s="234"/>
    </row>
    <row r="1772" spans="4:8">
      <c r="D1772" s="235"/>
      <c r="E1772" s="236"/>
      <c r="H1772" s="234"/>
    </row>
    <row r="1773" spans="4:8">
      <c r="D1773" s="235"/>
      <c r="E1773" s="236"/>
      <c r="H1773" s="234"/>
    </row>
    <row r="1774" spans="4:8">
      <c r="D1774" s="235"/>
      <c r="E1774" s="236"/>
      <c r="H1774" s="234"/>
    </row>
    <row r="1775" spans="4:8">
      <c r="D1775" s="235"/>
      <c r="E1775" s="236"/>
      <c r="H1775" s="234"/>
    </row>
    <row r="1776" spans="4:8">
      <c r="D1776" s="235"/>
      <c r="E1776" s="236"/>
      <c r="H1776" s="234"/>
    </row>
    <row r="1777" spans="4:8">
      <c r="D1777" s="235"/>
      <c r="E1777" s="236"/>
      <c r="H1777" s="234"/>
    </row>
    <row r="1778" spans="4:8">
      <c r="D1778" s="235"/>
      <c r="E1778" s="236"/>
      <c r="H1778" s="234"/>
    </row>
    <row r="1779" spans="4:8">
      <c r="D1779" s="235"/>
      <c r="E1779" s="236"/>
      <c r="H1779" s="234"/>
    </row>
    <row r="1780" spans="4:8">
      <c r="D1780" s="235"/>
      <c r="E1780" s="236"/>
      <c r="H1780" s="234"/>
    </row>
    <row r="1781" spans="4:8">
      <c r="D1781" s="235"/>
      <c r="E1781" s="236"/>
      <c r="H1781" s="234"/>
    </row>
    <row r="1782" spans="4:8">
      <c r="D1782" s="235"/>
      <c r="E1782" s="236"/>
      <c r="H1782" s="234"/>
    </row>
    <row r="1783" spans="4:8">
      <c r="D1783" s="235"/>
      <c r="E1783" s="236"/>
      <c r="H1783" s="234"/>
    </row>
    <row r="1784" spans="4:8">
      <c r="D1784" s="235"/>
      <c r="E1784" s="236"/>
      <c r="H1784" s="234"/>
    </row>
    <row r="1785" spans="4:8">
      <c r="D1785" s="235"/>
      <c r="E1785" s="236"/>
      <c r="H1785" s="234"/>
    </row>
    <row r="1786" spans="4:8">
      <c r="D1786" s="235"/>
      <c r="E1786" s="236"/>
      <c r="H1786" s="234"/>
    </row>
    <row r="1787" spans="4:8">
      <c r="D1787" s="235"/>
      <c r="E1787" s="236"/>
      <c r="H1787" s="234"/>
    </row>
    <row r="1788" spans="4:8">
      <c r="D1788" s="235"/>
      <c r="E1788" s="236"/>
      <c r="H1788" s="234"/>
    </row>
    <row r="1789" spans="4:8">
      <c r="D1789" s="235"/>
      <c r="E1789" s="236"/>
      <c r="H1789" s="234"/>
    </row>
    <row r="1790" spans="4:8">
      <c r="D1790" s="235"/>
      <c r="E1790" s="236"/>
      <c r="H1790" s="234"/>
    </row>
    <row r="1791" spans="4:8">
      <c r="D1791" s="235"/>
      <c r="E1791" s="236"/>
      <c r="H1791" s="234"/>
    </row>
    <row r="1792" spans="4:8">
      <c r="D1792" s="235"/>
      <c r="E1792" s="236"/>
      <c r="H1792" s="234"/>
    </row>
    <row r="1793" spans="4:8">
      <c r="D1793" s="235"/>
      <c r="E1793" s="236"/>
      <c r="H1793" s="234"/>
    </row>
    <row r="1794" spans="4:8">
      <c r="D1794" s="235"/>
      <c r="E1794" s="236"/>
      <c r="H1794" s="234"/>
    </row>
    <row r="1795" spans="4:8">
      <c r="D1795" s="235"/>
      <c r="E1795" s="236"/>
      <c r="H1795" s="234"/>
    </row>
    <row r="1796" spans="4:8">
      <c r="D1796" s="235"/>
      <c r="E1796" s="236"/>
      <c r="H1796" s="234"/>
    </row>
    <row r="1797" spans="4:8">
      <c r="D1797" s="235"/>
      <c r="E1797" s="236"/>
      <c r="H1797" s="234"/>
    </row>
    <row r="1798" spans="4:8">
      <c r="D1798" s="235"/>
      <c r="E1798" s="236"/>
      <c r="H1798" s="234"/>
    </row>
    <row r="1799" spans="4:8">
      <c r="D1799" s="235"/>
      <c r="E1799" s="236"/>
      <c r="H1799" s="234"/>
    </row>
    <row r="1800" spans="4:8">
      <c r="D1800" s="235"/>
      <c r="E1800" s="236"/>
      <c r="H1800" s="234"/>
    </row>
    <row r="1801" spans="4:8">
      <c r="D1801" s="235"/>
      <c r="E1801" s="236"/>
      <c r="H1801" s="234"/>
    </row>
    <row r="1802" spans="4:8">
      <c r="D1802" s="235"/>
      <c r="E1802" s="236"/>
      <c r="H1802" s="234"/>
    </row>
    <row r="1803" spans="4:8">
      <c r="D1803" s="235"/>
      <c r="E1803" s="236"/>
      <c r="H1803" s="234"/>
    </row>
    <row r="1804" spans="4:8">
      <c r="D1804" s="235"/>
      <c r="E1804" s="236"/>
      <c r="H1804" s="234"/>
    </row>
    <row r="1805" spans="4:8">
      <c r="D1805" s="235"/>
      <c r="E1805" s="236"/>
      <c r="H1805" s="234"/>
    </row>
    <row r="1806" spans="4:8">
      <c r="D1806" s="235"/>
      <c r="E1806" s="236"/>
      <c r="H1806" s="234"/>
    </row>
    <row r="1807" spans="4:8">
      <c r="D1807" s="235"/>
      <c r="E1807" s="236"/>
      <c r="H1807" s="234"/>
    </row>
    <row r="1808" spans="4:8">
      <c r="D1808" s="235"/>
      <c r="E1808" s="236"/>
      <c r="H1808" s="234"/>
    </row>
    <row r="1809" spans="4:8">
      <c r="D1809" s="235"/>
      <c r="E1809" s="236"/>
      <c r="H1809" s="234"/>
    </row>
    <row r="1810" spans="4:8">
      <c r="D1810" s="235"/>
      <c r="E1810" s="236"/>
      <c r="H1810" s="234"/>
    </row>
    <row r="1811" spans="4:8">
      <c r="D1811" s="235"/>
      <c r="E1811" s="236"/>
      <c r="H1811" s="234"/>
    </row>
    <row r="1812" spans="4:8">
      <c r="D1812" s="235"/>
      <c r="E1812" s="236"/>
      <c r="H1812" s="234"/>
    </row>
    <row r="1813" spans="4:8">
      <c r="D1813" s="235"/>
      <c r="E1813" s="236"/>
      <c r="H1813" s="234"/>
    </row>
    <row r="1814" spans="4:8">
      <c r="D1814" s="235"/>
      <c r="E1814" s="236"/>
      <c r="H1814" s="234"/>
    </row>
    <row r="1815" spans="4:8">
      <c r="D1815" s="235"/>
      <c r="E1815" s="236"/>
      <c r="H1815" s="234"/>
    </row>
    <row r="1816" spans="4:8">
      <c r="D1816" s="235"/>
      <c r="E1816" s="236"/>
      <c r="H1816" s="234"/>
    </row>
    <row r="1817" spans="4:8">
      <c r="D1817" s="235"/>
      <c r="E1817" s="236"/>
      <c r="H1817" s="234"/>
    </row>
    <row r="1818" spans="4:8">
      <c r="D1818" s="235"/>
      <c r="E1818" s="236"/>
      <c r="H1818" s="234"/>
    </row>
    <row r="1819" spans="4:8">
      <c r="D1819" s="235"/>
      <c r="E1819" s="236"/>
      <c r="H1819" s="234"/>
    </row>
    <row r="1820" spans="4:8">
      <c r="D1820" s="235"/>
      <c r="E1820" s="236"/>
      <c r="H1820" s="234"/>
    </row>
    <row r="1821" spans="4:8">
      <c r="D1821" s="235"/>
      <c r="E1821" s="236"/>
      <c r="H1821" s="234"/>
    </row>
    <row r="1822" spans="4:8">
      <c r="D1822" s="235"/>
      <c r="E1822" s="236"/>
      <c r="H1822" s="234"/>
    </row>
    <row r="1823" spans="4:8">
      <c r="D1823" s="235"/>
      <c r="E1823" s="236"/>
      <c r="H1823" s="234"/>
    </row>
    <row r="1824" spans="4:8">
      <c r="D1824" s="235"/>
      <c r="E1824" s="236"/>
      <c r="H1824" s="234"/>
    </row>
    <row r="1825" spans="4:8">
      <c r="D1825" s="235"/>
      <c r="E1825" s="236"/>
      <c r="H1825" s="234"/>
    </row>
    <row r="1826" spans="4:8">
      <c r="D1826" s="235"/>
      <c r="E1826" s="236"/>
      <c r="H1826" s="234"/>
    </row>
    <row r="1827" spans="4:8">
      <c r="D1827" s="235"/>
      <c r="E1827" s="236"/>
      <c r="H1827" s="234"/>
    </row>
    <row r="1828" spans="4:8">
      <c r="D1828" s="235"/>
      <c r="E1828" s="236"/>
      <c r="H1828" s="234"/>
    </row>
    <row r="1829" spans="4:8">
      <c r="D1829" s="235"/>
      <c r="E1829" s="236"/>
      <c r="H1829" s="234"/>
    </row>
    <row r="1830" spans="4:8">
      <c r="D1830" s="235"/>
      <c r="E1830" s="236"/>
      <c r="H1830" s="234"/>
    </row>
    <row r="1831" spans="4:8">
      <c r="D1831" s="235"/>
      <c r="E1831" s="236"/>
      <c r="H1831" s="234"/>
    </row>
    <row r="1832" spans="4:8">
      <c r="D1832" s="235"/>
      <c r="E1832" s="236"/>
      <c r="H1832" s="234"/>
    </row>
    <row r="1833" spans="4:8">
      <c r="D1833" s="235"/>
      <c r="E1833" s="236"/>
      <c r="H1833" s="234"/>
    </row>
    <row r="1834" spans="4:8">
      <c r="D1834" s="235"/>
      <c r="E1834" s="236"/>
      <c r="H1834" s="234"/>
    </row>
    <row r="1835" spans="4:8">
      <c r="D1835" s="235"/>
      <c r="E1835" s="236"/>
      <c r="H1835" s="234"/>
    </row>
    <row r="1836" spans="4:8">
      <c r="D1836" s="235"/>
      <c r="E1836" s="236"/>
      <c r="H1836" s="234"/>
    </row>
    <row r="1837" spans="4:8">
      <c r="D1837" s="235"/>
      <c r="E1837" s="236"/>
      <c r="H1837" s="234"/>
    </row>
    <row r="1838" spans="4:8">
      <c r="D1838" s="235"/>
      <c r="E1838" s="236"/>
      <c r="H1838" s="234"/>
    </row>
    <row r="1839" spans="4:8">
      <c r="D1839" s="235"/>
      <c r="E1839" s="236"/>
      <c r="H1839" s="234"/>
    </row>
    <row r="1840" spans="4:8">
      <c r="D1840" s="235"/>
      <c r="E1840" s="236"/>
      <c r="H1840" s="234"/>
    </row>
    <row r="1841" spans="4:8">
      <c r="D1841" s="235"/>
      <c r="E1841" s="236"/>
      <c r="H1841" s="234"/>
    </row>
    <row r="1842" spans="4:8">
      <c r="D1842" s="235"/>
      <c r="E1842" s="236"/>
      <c r="H1842" s="234"/>
    </row>
    <row r="1843" spans="4:8">
      <c r="D1843" s="235"/>
      <c r="E1843" s="236"/>
      <c r="H1843" s="234"/>
    </row>
    <row r="1844" spans="4:8">
      <c r="D1844" s="235"/>
      <c r="E1844" s="236"/>
      <c r="H1844" s="234"/>
    </row>
    <row r="1845" spans="4:8">
      <c r="D1845" s="235"/>
      <c r="E1845" s="236"/>
      <c r="H1845" s="234"/>
    </row>
    <row r="1846" spans="4:8">
      <c r="D1846" s="235"/>
      <c r="E1846" s="236"/>
      <c r="H1846" s="234"/>
    </row>
    <row r="1847" spans="4:8">
      <c r="D1847" s="235"/>
      <c r="E1847" s="236"/>
      <c r="H1847" s="234"/>
    </row>
    <row r="1848" spans="4:8">
      <c r="D1848" s="235"/>
      <c r="E1848" s="236"/>
      <c r="H1848" s="234"/>
    </row>
    <row r="1849" spans="4:8">
      <c r="D1849" s="235"/>
      <c r="E1849" s="236"/>
      <c r="H1849" s="234"/>
    </row>
    <row r="1850" spans="4:8">
      <c r="D1850" s="235"/>
      <c r="E1850" s="236"/>
      <c r="H1850" s="234"/>
    </row>
    <row r="1851" spans="4:8">
      <c r="D1851" s="235"/>
      <c r="E1851" s="236"/>
      <c r="H1851" s="234"/>
    </row>
    <row r="1852" spans="4:8">
      <c r="D1852" s="235"/>
      <c r="E1852" s="236"/>
      <c r="H1852" s="234"/>
    </row>
    <row r="1853" spans="4:8">
      <c r="D1853" s="235"/>
      <c r="E1853" s="236"/>
      <c r="H1853" s="234"/>
    </row>
    <row r="1854" spans="4:8">
      <c r="D1854" s="235"/>
      <c r="E1854" s="236"/>
      <c r="H1854" s="234"/>
    </row>
    <row r="1855" spans="4:8">
      <c r="D1855" s="235"/>
      <c r="E1855" s="236"/>
      <c r="H1855" s="234"/>
    </row>
    <row r="1856" spans="4:8">
      <c r="D1856" s="235"/>
      <c r="E1856" s="236"/>
      <c r="H1856" s="234"/>
    </row>
    <row r="1857" spans="4:8">
      <c r="D1857" s="235"/>
      <c r="E1857" s="236"/>
      <c r="H1857" s="234"/>
    </row>
    <row r="1858" spans="4:8">
      <c r="D1858" s="235"/>
      <c r="E1858" s="236"/>
      <c r="H1858" s="234"/>
    </row>
    <row r="1859" spans="4:8">
      <c r="D1859" s="235"/>
      <c r="E1859" s="236"/>
      <c r="H1859" s="234"/>
    </row>
    <row r="1860" spans="4:8">
      <c r="D1860" s="235"/>
      <c r="E1860" s="236"/>
      <c r="H1860" s="234"/>
    </row>
    <row r="1861" spans="4:8">
      <c r="D1861" s="235"/>
      <c r="E1861" s="236"/>
      <c r="H1861" s="234"/>
    </row>
    <row r="1862" spans="4:8">
      <c r="D1862" s="235"/>
      <c r="E1862" s="236"/>
      <c r="H1862" s="234"/>
    </row>
    <row r="1863" spans="4:8">
      <c r="D1863" s="235"/>
      <c r="E1863" s="236"/>
      <c r="H1863" s="234"/>
    </row>
    <row r="1864" spans="4:8">
      <c r="D1864" s="235"/>
      <c r="E1864" s="236"/>
      <c r="H1864" s="234"/>
    </row>
    <row r="1865" spans="4:8">
      <c r="D1865" s="235"/>
      <c r="E1865" s="236"/>
      <c r="H1865" s="234"/>
    </row>
    <row r="1866" spans="4:8">
      <c r="D1866" s="235"/>
      <c r="E1866" s="236"/>
      <c r="H1866" s="234"/>
    </row>
    <row r="1867" spans="4:8">
      <c r="D1867" s="235"/>
      <c r="E1867" s="236"/>
      <c r="H1867" s="234"/>
    </row>
    <row r="1868" spans="4:8">
      <c r="D1868" s="235"/>
      <c r="E1868" s="236"/>
      <c r="H1868" s="234"/>
    </row>
    <row r="1869" spans="4:8">
      <c r="D1869" s="235"/>
      <c r="E1869" s="236"/>
      <c r="H1869" s="234"/>
    </row>
    <row r="1870" spans="4:8">
      <c r="D1870" s="235"/>
      <c r="E1870" s="236"/>
      <c r="H1870" s="234"/>
    </row>
    <row r="1871" spans="4:8">
      <c r="D1871" s="235"/>
      <c r="E1871" s="236"/>
      <c r="H1871" s="234"/>
    </row>
    <row r="1872" spans="4:8">
      <c r="D1872" s="235"/>
      <c r="E1872" s="236"/>
      <c r="H1872" s="234"/>
    </row>
    <row r="1873" spans="4:8">
      <c r="D1873" s="235"/>
      <c r="E1873" s="236"/>
      <c r="H1873" s="234"/>
    </row>
    <row r="1874" spans="4:8">
      <c r="D1874" s="235"/>
      <c r="E1874" s="236"/>
      <c r="H1874" s="234"/>
    </row>
    <row r="1875" spans="4:8">
      <c r="D1875" s="235"/>
      <c r="E1875" s="236"/>
      <c r="H1875" s="234"/>
    </row>
    <row r="1876" spans="4:8">
      <c r="D1876" s="235"/>
      <c r="E1876" s="236"/>
      <c r="H1876" s="234"/>
    </row>
    <row r="1877" spans="4:8">
      <c r="D1877" s="235"/>
      <c r="E1877" s="236"/>
      <c r="H1877" s="234"/>
    </row>
    <row r="1878" spans="4:8">
      <c r="D1878" s="235"/>
      <c r="E1878" s="236"/>
      <c r="H1878" s="234"/>
    </row>
    <row r="1879" spans="4:8">
      <c r="D1879" s="235"/>
      <c r="E1879" s="236"/>
      <c r="H1879" s="234"/>
    </row>
    <row r="1880" spans="4:8">
      <c r="D1880" s="235"/>
      <c r="E1880" s="236"/>
      <c r="H1880" s="234"/>
    </row>
    <row r="1881" spans="4:8">
      <c r="D1881" s="235"/>
      <c r="E1881" s="236"/>
      <c r="H1881" s="234"/>
    </row>
    <row r="1882" spans="4:8">
      <c r="D1882" s="235"/>
      <c r="E1882" s="236"/>
      <c r="H1882" s="234"/>
    </row>
    <row r="1883" spans="4:8">
      <c r="D1883" s="235"/>
      <c r="E1883" s="236"/>
      <c r="H1883" s="234"/>
    </row>
    <row r="1884" spans="4:8">
      <c r="D1884" s="235"/>
      <c r="E1884" s="236"/>
      <c r="H1884" s="234"/>
    </row>
    <row r="1885" spans="4:8">
      <c r="D1885" s="235"/>
      <c r="E1885" s="236"/>
      <c r="H1885" s="234"/>
    </row>
    <row r="1886" spans="4:8">
      <c r="D1886" s="235"/>
      <c r="E1886" s="236"/>
      <c r="H1886" s="234"/>
    </row>
    <row r="1887" spans="4:8">
      <c r="D1887" s="235"/>
      <c r="E1887" s="236"/>
      <c r="H1887" s="234"/>
    </row>
    <row r="1888" spans="4:8">
      <c r="D1888" s="235"/>
      <c r="E1888" s="236"/>
      <c r="H1888" s="234"/>
    </row>
    <row r="1889" spans="4:8">
      <c r="D1889" s="235"/>
      <c r="E1889" s="236"/>
      <c r="H1889" s="234"/>
    </row>
    <row r="1890" spans="4:8">
      <c r="D1890" s="235"/>
      <c r="E1890" s="236"/>
      <c r="H1890" s="234"/>
    </row>
    <row r="1891" spans="4:8">
      <c r="D1891" s="235"/>
      <c r="E1891" s="236"/>
      <c r="H1891" s="234"/>
    </row>
    <row r="1892" spans="4:8">
      <c r="D1892" s="235"/>
      <c r="E1892" s="236"/>
      <c r="H1892" s="234"/>
    </row>
    <row r="1893" spans="4:8">
      <c r="D1893" s="235"/>
      <c r="E1893" s="236"/>
      <c r="H1893" s="234"/>
    </row>
    <row r="1894" spans="4:8">
      <c r="D1894" s="235"/>
      <c r="E1894" s="236"/>
      <c r="H1894" s="234"/>
    </row>
    <row r="1895" spans="4:8">
      <c r="D1895" s="235"/>
      <c r="E1895" s="236"/>
      <c r="H1895" s="234"/>
    </row>
    <row r="1896" spans="4:8">
      <c r="D1896" s="235"/>
      <c r="E1896" s="236"/>
      <c r="H1896" s="234"/>
    </row>
    <row r="1897" spans="4:8">
      <c r="D1897" s="235"/>
      <c r="E1897" s="236"/>
      <c r="H1897" s="234"/>
    </row>
    <row r="1898" spans="4:8">
      <c r="D1898" s="235"/>
      <c r="E1898" s="236"/>
      <c r="H1898" s="234"/>
    </row>
    <row r="1899" spans="4:8">
      <c r="D1899" s="235"/>
      <c r="E1899" s="236"/>
      <c r="H1899" s="234"/>
    </row>
    <row r="1900" spans="4:8">
      <c r="D1900" s="235"/>
      <c r="E1900" s="236"/>
      <c r="H1900" s="234"/>
    </row>
    <row r="1901" spans="4:8">
      <c r="D1901" s="235"/>
      <c r="E1901" s="236"/>
      <c r="H1901" s="234"/>
    </row>
    <row r="1902" spans="4:8">
      <c r="D1902" s="235"/>
      <c r="E1902" s="236"/>
      <c r="H1902" s="234"/>
    </row>
    <row r="1903" spans="4:8">
      <c r="D1903" s="235"/>
      <c r="E1903" s="236"/>
      <c r="H1903" s="234"/>
    </row>
    <row r="1904" spans="4:8">
      <c r="D1904" s="235"/>
      <c r="E1904" s="236"/>
      <c r="H1904" s="234"/>
    </row>
    <row r="1905" spans="4:8">
      <c r="D1905" s="235"/>
      <c r="E1905" s="236"/>
      <c r="H1905" s="234"/>
    </row>
    <row r="1906" spans="4:8">
      <c r="D1906" s="235"/>
      <c r="E1906" s="236"/>
      <c r="H1906" s="234"/>
    </row>
    <row r="1907" spans="4:8">
      <c r="D1907" s="235"/>
      <c r="E1907" s="236"/>
      <c r="H1907" s="234"/>
    </row>
    <row r="1908" spans="4:8">
      <c r="D1908" s="235"/>
      <c r="E1908" s="236"/>
      <c r="H1908" s="234"/>
    </row>
    <row r="1909" spans="4:8">
      <c r="D1909" s="235"/>
      <c r="E1909" s="236"/>
      <c r="H1909" s="234"/>
    </row>
    <row r="1910" spans="4:8">
      <c r="D1910" s="235"/>
      <c r="E1910" s="236"/>
      <c r="H1910" s="234"/>
    </row>
    <row r="1911" spans="4:8">
      <c r="D1911" s="235"/>
      <c r="E1911" s="236"/>
      <c r="H1911" s="234"/>
    </row>
    <row r="1912" spans="4:8">
      <c r="D1912" s="235"/>
      <c r="E1912" s="236"/>
      <c r="H1912" s="234"/>
    </row>
    <row r="1913" spans="4:8">
      <c r="D1913" s="235"/>
      <c r="E1913" s="236"/>
      <c r="H1913" s="234"/>
    </row>
    <row r="1914" spans="4:8">
      <c r="D1914" s="235"/>
      <c r="E1914" s="236"/>
      <c r="H1914" s="234"/>
    </row>
    <row r="1915" spans="4:8">
      <c r="D1915" s="235"/>
      <c r="E1915" s="236"/>
      <c r="H1915" s="234"/>
    </row>
    <row r="1916" spans="4:8">
      <c r="D1916" s="235"/>
      <c r="E1916" s="236"/>
      <c r="H1916" s="234"/>
    </row>
    <row r="1917" spans="4:8">
      <c r="D1917" s="235"/>
      <c r="E1917" s="236"/>
      <c r="H1917" s="234"/>
    </row>
    <row r="1918" spans="4:8">
      <c r="D1918" s="235"/>
      <c r="E1918" s="236"/>
      <c r="H1918" s="234"/>
    </row>
    <row r="1919" spans="4:8">
      <c r="D1919" s="235"/>
      <c r="E1919" s="236"/>
      <c r="H1919" s="234"/>
    </row>
    <row r="1920" spans="4:8">
      <c r="D1920" s="235"/>
      <c r="E1920" s="236"/>
      <c r="H1920" s="234"/>
    </row>
    <row r="1921" spans="4:8">
      <c r="D1921" s="235"/>
      <c r="E1921" s="236"/>
      <c r="H1921" s="234"/>
    </row>
    <row r="1922" spans="4:8">
      <c r="D1922" s="235"/>
      <c r="E1922" s="236"/>
      <c r="H1922" s="234"/>
    </row>
    <row r="1923" spans="4:8">
      <c r="D1923" s="235"/>
      <c r="E1923" s="236"/>
      <c r="H1923" s="234"/>
    </row>
    <row r="1924" spans="4:8">
      <c r="D1924" s="235"/>
      <c r="E1924" s="236"/>
      <c r="H1924" s="234"/>
    </row>
    <row r="1925" spans="4:8">
      <c r="D1925" s="235"/>
      <c r="E1925" s="236"/>
      <c r="H1925" s="234"/>
    </row>
    <row r="1926" spans="4:8">
      <c r="D1926" s="235"/>
      <c r="E1926" s="236"/>
      <c r="H1926" s="234"/>
    </row>
    <row r="1927" spans="4:8">
      <c r="D1927" s="235"/>
      <c r="E1927" s="236"/>
      <c r="H1927" s="234"/>
    </row>
    <row r="1928" spans="4:8">
      <c r="D1928" s="235"/>
      <c r="E1928" s="236"/>
      <c r="H1928" s="234"/>
    </row>
    <row r="1929" spans="4:8">
      <c r="D1929" s="235"/>
      <c r="E1929" s="236"/>
      <c r="H1929" s="234"/>
    </row>
    <row r="1930" spans="4:8">
      <c r="D1930" s="235"/>
      <c r="E1930" s="236"/>
      <c r="H1930" s="234"/>
    </row>
    <row r="1931" spans="4:8">
      <c r="D1931" s="235"/>
      <c r="E1931" s="236"/>
      <c r="H1931" s="234"/>
    </row>
    <row r="1932" spans="4:8">
      <c r="D1932" s="235"/>
      <c r="E1932" s="236"/>
      <c r="H1932" s="234"/>
    </row>
    <row r="1933" spans="4:8">
      <c r="D1933" s="235"/>
      <c r="E1933" s="236"/>
      <c r="H1933" s="234"/>
    </row>
    <row r="1934" spans="4:8">
      <c r="D1934" s="235"/>
      <c r="E1934" s="236"/>
      <c r="H1934" s="234"/>
    </row>
    <row r="1935" spans="4:8">
      <c r="D1935" s="235"/>
      <c r="E1935" s="236"/>
      <c r="H1935" s="234"/>
    </row>
    <row r="1936" spans="4:8">
      <c r="D1936" s="235"/>
      <c r="E1936" s="236"/>
      <c r="H1936" s="234"/>
    </row>
    <row r="1937" spans="4:8">
      <c r="D1937" s="235"/>
      <c r="E1937" s="236"/>
      <c r="H1937" s="234"/>
    </row>
    <row r="1938" spans="4:8">
      <c r="D1938" s="235"/>
      <c r="E1938" s="236"/>
      <c r="H1938" s="234"/>
    </row>
    <row r="1939" spans="4:8">
      <c r="D1939" s="235"/>
      <c r="E1939" s="236"/>
      <c r="H1939" s="234"/>
    </row>
    <row r="1940" spans="4:8">
      <c r="D1940" s="235"/>
      <c r="E1940" s="236"/>
      <c r="H1940" s="234"/>
    </row>
    <row r="1941" spans="4:8">
      <c r="D1941" s="235"/>
      <c r="E1941" s="236"/>
      <c r="H1941" s="234"/>
    </row>
    <row r="1942" spans="4:8">
      <c r="D1942" s="235"/>
      <c r="E1942" s="236"/>
      <c r="H1942" s="234"/>
    </row>
    <row r="1943" spans="4:8">
      <c r="D1943" s="235"/>
      <c r="E1943" s="236"/>
      <c r="H1943" s="234"/>
    </row>
    <row r="1944" spans="4:8">
      <c r="D1944" s="235"/>
      <c r="E1944" s="236"/>
      <c r="H1944" s="234"/>
    </row>
    <row r="1945" spans="4:8">
      <c r="D1945" s="235"/>
      <c r="E1945" s="236"/>
      <c r="H1945" s="234"/>
    </row>
    <row r="1946" spans="4:8">
      <c r="D1946" s="235"/>
      <c r="E1946" s="236"/>
      <c r="H1946" s="234"/>
    </row>
    <row r="1947" spans="4:8">
      <c r="D1947" s="235"/>
      <c r="E1947" s="236"/>
      <c r="H1947" s="234"/>
    </row>
    <row r="1948" spans="4:8">
      <c r="D1948" s="235"/>
      <c r="E1948" s="236"/>
      <c r="H1948" s="234"/>
    </row>
    <row r="1949" spans="4:8">
      <c r="D1949" s="235"/>
      <c r="E1949" s="236"/>
      <c r="H1949" s="234"/>
    </row>
    <row r="1950" spans="4:8">
      <c r="D1950" s="235"/>
      <c r="E1950" s="236"/>
      <c r="H1950" s="234"/>
    </row>
    <row r="1951" spans="4:8">
      <c r="D1951" s="235"/>
      <c r="E1951" s="236"/>
      <c r="H1951" s="234"/>
    </row>
    <row r="1952" spans="4:8">
      <c r="D1952" s="235"/>
      <c r="E1952" s="236"/>
      <c r="H1952" s="234"/>
    </row>
    <row r="1953" spans="4:8">
      <c r="D1953" s="235"/>
      <c r="E1953" s="236"/>
      <c r="H1953" s="234"/>
    </row>
    <row r="1954" spans="4:8">
      <c r="D1954" s="235"/>
      <c r="E1954" s="236"/>
      <c r="H1954" s="234"/>
    </row>
    <row r="1955" spans="4:8">
      <c r="D1955" s="235"/>
      <c r="E1955" s="236"/>
      <c r="H1955" s="234"/>
    </row>
    <row r="1956" spans="4:8">
      <c r="D1956" s="235"/>
      <c r="E1956" s="236"/>
      <c r="H1956" s="234"/>
    </row>
    <row r="1957" spans="4:8">
      <c r="D1957" s="235"/>
      <c r="E1957" s="236"/>
      <c r="H1957" s="234"/>
    </row>
    <row r="1958" spans="4:8">
      <c r="D1958" s="235"/>
      <c r="E1958" s="236"/>
      <c r="H1958" s="234"/>
    </row>
    <row r="1959" spans="4:8">
      <c r="D1959" s="235"/>
      <c r="E1959" s="236"/>
      <c r="H1959" s="234"/>
    </row>
    <row r="1960" spans="4:8">
      <c r="D1960" s="235"/>
      <c r="E1960" s="236"/>
      <c r="H1960" s="234"/>
    </row>
    <row r="1961" spans="4:8">
      <c r="D1961" s="235"/>
      <c r="E1961" s="236"/>
      <c r="H1961" s="234"/>
    </row>
    <row r="1962" spans="4:8">
      <c r="D1962" s="235"/>
      <c r="E1962" s="236"/>
      <c r="H1962" s="234"/>
    </row>
    <row r="1963" spans="4:8">
      <c r="D1963" s="235"/>
      <c r="E1963" s="236"/>
      <c r="H1963" s="234"/>
    </row>
    <row r="1964" spans="4:8">
      <c r="D1964" s="235"/>
      <c r="E1964" s="236"/>
      <c r="H1964" s="234"/>
    </row>
    <row r="1965" spans="4:8">
      <c r="D1965" s="235"/>
      <c r="E1965" s="236"/>
      <c r="H1965" s="234"/>
    </row>
    <row r="1966" spans="4:8">
      <c r="D1966" s="235"/>
      <c r="E1966" s="236"/>
      <c r="H1966" s="234"/>
    </row>
    <row r="1967" spans="4:8">
      <c r="D1967" s="235"/>
      <c r="E1967" s="236"/>
      <c r="H1967" s="234"/>
    </row>
    <row r="1968" spans="4:8">
      <c r="D1968" s="235"/>
      <c r="E1968" s="236"/>
      <c r="H1968" s="234"/>
    </row>
    <row r="1969" spans="4:8">
      <c r="D1969" s="235"/>
      <c r="E1969" s="236"/>
      <c r="H1969" s="234"/>
    </row>
    <row r="1970" spans="4:8">
      <c r="D1970" s="235"/>
      <c r="E1970" s="236"/>
      <c r="H1970" s="234"/>
    </row>
    <row r="1971" spans="4:8">
      <c r="D1971" s="235"/>
      <c r="E1971" s="236"/>
      <c r="H1971" s="234"/>
    </row>
    <row r="1972" spans="4:8">
      <c r="D1972" s="235"/>
      <c r="E1972" s="236"/>
      <c r="H1972" s="234"/>
    </row>
    <row r="1973" spans="4:8">
      <c r="D1973" s="235"/>
      <c r="E1973" s="236"/>
      <c r="H1973" s="234"/>
    </row>
    <row r="1974" spans="4:8">
      <c r="D1974" s="235"/>
      <c r="E1974" s="236"/>
      <c r="H1974" s="234"/>
    </row>
    <row r="1975" spans="4:8">
      <c r="D1975" s="235"/>
      <c r="E1975" s="236"/>
      <c r="H1975" s="234"/>
    </row>
    <row r="1976" spans="4:8">
      <c r="D1976" s="235"/>
      <c r="E1976" s="236"/>
      <c r="H1976" s="234"/>
    </row>
    <row r="1977" spans="4:8">
      <c r="D1977" s="235"/>
      <c r="E1977" s="236"/>
      <c r="H1977" s="234"/>
    </row>
    <row r="1978" spans="4:8">
      <c r="D1978" s="235"/>
      <c r="E1978" s="236"/>
      <c r="H1978" s="234"/>
    </row>
    <row r="1979" spans="4:8">
      <c r="D1979" s="235"/>
      <c r="E1979" s="236"/>
      <c r="H1979" s="234"/>
    </row>
    <row r="1980" spans="4:8">
      <c r="D1980" s="235"/>
      <c r="E1980" s="236"/>
      <c r="H1980" s="234"/>
    </row>
    <row r="1981" spans="4:8">
      <c r="D1981" s="235"/>
      <c r="E1981" s="236"/>
      <c r="H1981" s="234"/>
    </row>
    <row r="1982" spans="4:8">
      <c r="D1982" s="235"/>
      <c r="E1982" s="236"/>
      <c r="H1982" s="234"/>
    </row>
    <row r="1983" spans="4:8">
      <c r="D1983" s="235"/>
      <c r="E1983" s="236"/>
      <c r="H1983" s="234"/>
    </row>
    <row r="1984" spans="4:8">
      <c r="D1984" s="235"/>
      <c r="E1984" s="236"/>
      <c r="H1984" s="234"/>
    </row>
    <row r="1985" spans="4:8">
      <c r="D1985" s="235"/>
      <c r="E1985" s="236"/>
      <c r="H1985" s="234"/>
    </row>
    <row r="1986" spans="4:8">
      <c r="D1986" s="235"/>
      <c r="E1986" s="236"/>
      <c r="H1986" s="234"/>
    </row>
    <row r="1987" spans="4:8">
      <c r="D1987" s="235"/>
      <c r="E1987" s="236"/>
      <c r="H1987" s="234"/>
    </row>
    <row r="1988" spans="4:8">
      <c r="D1988" s="235"/>
      <c r="E1988" s="236"/>
      <c r="H1988" s="234"/>
    </row>
    <row r="1989" spans="4:8">
      <c r="D1989" s="235"/>
      <c r="E1989" s="236"/>
      <c r="H1989" s="234"/>
    </row>
    <row r="1990" spans="4:8">
      <c r="D1990" s="235"/>
      <c r="E1990" s="236"/>
      <c r="H1990" s="234"/>
    </row>
    <row r="1991" spans="4:8">
      <c r="D1991" s="235"/>
      <c r="E1991" s="236"/>
      <c r="H1991" s="234"/>
    </row>
    <row r="1992" spans="4:8">
      <c r="D1992" s="235"/>
      <c r="E1992" s="236"/>
      <c r="H1992" s="234"/>
    </row>
    <row r="1993" spans="4:8">
      <c r="D1993" s="235"/>
      <c r="E1993" s="236"/>
      <c r="H1993" s="234"/>
    </row>
    <row r="1994" spans="4:8">
      <c r="D1994" s="235"/>
      <c r="E1994" s="236"/>
      <c r="H1994" s="234"/>
    </row>
    <row r="1995" spans="4:8">
      <c r="D1995" s="235"/>
      <c r="E1995" s="236"/>
      <c r="H1995" s="234"/>
    </row>
    <row r="1996" spans="4:8">
      <c r="D1996" s="235"/>
      <c r="E1996" s="236"/>
      <c r="H1996" s="234"/>
    </row>
    <row r="1997" spans="4:8">
      <c r="D1997" s="235"/>
      <c r="E1997" s="236"/>
      <c r="H1997" s="234"/>
    </row>
    <row r="1998" spans="4:8">
      <c r="D1998" s="235"/>
      <c r="E1998" s="236"/>
      <c r="H1998" s="234"/>
    </row>
    <row r="1999" spans="4:8">
      <c r="D1999" s="235"/>
      <c r="E1999" s="236"/>
      <c r="H1999" s="234"/>
    </row>
    <row r="2000" spans="4:8">
      <c r="D2000" s="235"/>
      <c r="E2000" s="236"/>
      <c r="H2000" s="234"/>
    </row>
    <row r="2001" spans="4:8">
      <c r="D2001" s="235"/>
      <c r="E2001" s="236"/>
      <c r="H2001" s="234"/>
    </row>
    <row r="2002" spans="4:8">
      <c r="D2002" s="235"/>
      <c r="E2002" s="236"/>
      <c r="H2002" s="234"/>
    </row>
    <row r="2003" spans="4:8">
      <c r="D2003" s="235"/>
      <c r="E2003" s="236"/>
      <c r="H2003" s="234"/>
    </row>
    <row r="2004" spans="4:8">
      <c r="D2004" s="235"/>
      <c r="E2004" s="236"/>
      <c r="H2004" s="234"/>
    </row>
    <row r="2005" spans="4:8">
      <c r="D2005" s="235"/>
      <c r="E2005" s="236"/>
      <c r="H2005" s="234"/>
    </row>
    <row r="2006" spans="4:8">
      <c r="D2006" s="235"/>
      <c r="E2006" s="236"/>
      <c r="H2006" s="234"/>
    </row>
    <row r="2007" spans="4:8">
      <c r="D2007" s="235"/>
      <c r="E2007" s="236"/>
      <c r="H2007" s="234"/>
    </row>
    <row r="2008" spans="4:8">
      <c r="D2008" s="235"/>
      <c r="E2008" s="236"/>
      <c r="H2008" s="234"/>
    </row>
    <row r="2009" spans="4:8">
      <c r="D2009" s="235"/>
      <c r="E2009" s="236"/>
      <c r="H2009" s="234"/>
    </row>
    <row r="2010" spans="4:8">
      <c r="D2010" s="235"/>
      <c r="E2010" s="236"/>
      <c r="H2010" s="234"/>
    </row>
    <row r="2011" spans="4:8">
      <c r="D2011" s="235"/>
      <c r="E2011" s="236"/>
      <c r="H2011" s="234"/>
    </row>
    <row r="2012" spans="4:8">
      <c r="D2012" s="235"/>
      <c r="E2012" s="236"/>
      <c r="H2012" s="234"/>
    </row>
    <row r="2013" spans="4:8">
      <c r="D2013" s="235"/>
      <c r="E2013" s="236"/>
      <c r="H2013" s="234"/>
    </row>
    <row r="2014" spans="4:8">
      <c r="D2014" s="235"/>
      <c r="E2014" s="236"/>
      <c r="H2014" s="234"/>
    </row>
    <row r="2015" spans="4:8">
      <c r="D2015" s="235"/>
      <c r="E2015" s="236"/>
      <c r="H2015" s="234"/>
    </row>
    <row r="2016" spans="4:8">
      <c r="D2016" s="235"/>
      <c r="E2016" s="236"/>
      <c r="H2016" s="234"/>
    </row>
    <row r="2017" spans="4:8">
      <c r="D2017" s="235"/>
      <c r="E2017" s="236"/>
      <c r="H2017" s="234"/>
    </row>
    <row r="2018" spans="4:8">
      <c r="D2018" s="235"/>
      <c r="E2018" s="236"/>
      <c r="H2018" s="234"/>
    </row>
    <row r="2019" spans="4:8">
      <c r="D2019" s="235"/>
      <c r="E2019" s="236"/>
      <c r="H2019" s="234"/>
    </row>
    <row r="2020" spans="4:8">
      <c r="D2020" s="235"/>
      <c r="E2020" s="236"/>
      <c r="H2020" s="234"/>
    </row>
    <row r="2021" spans="4:8">
      <c r="D2021" s="235"/>
      <c r="E2021" s="236"/>
      <c r="H2021" s="234"/>
    </row>
    <row r="2022" spans="4:8">
      <c r="D2022" s="235"/>
      <c r="E2022" s="236"/>
      <c r="H2022" s="234"/>
    </row>
    <row r="2023" spans="4:8">
      <c r="D2023" s="235"/>
      <c r="E2023" s="236"/>
      <c r="H2023" s="234"/>
    </row>
    <row r="2024" spans="4:8">
      <c r="D2024" s="235"/>
      <c r="E2024" s="236"/>
      <c r="H2024" s="234"/>
    </row>
    <row r="2025" spans="4:8">
      <c r="D2025" s="235"/>
      <c r="E2025" s="236"/>
      <c r="H2025" s="234"/>
    </row>
    <row r="2026" spans="4:8">
      <c r="D2026" s="235"/>
      <c r="E2026" s="236"/>
      <c r="H2026" s="234"/>
    </row>
    <row r="2027" spans="4:8">
      <c r="D2027" s="235"/>
      <c r="E2027" s="236"/>
      <c r="H2027" s="234"/>
    </row>
    <row r="2028" spans="4:8">
      <c r="D2028" s="235"/>
      <c r="E2028" s="236"/>
      <c r="H2028" s="234"/>
    </row>
    <row r="2029" spans="4:8">
      <c r="D2029" s="235"/>
      <c r="E2029" s="236"/>
      <c r="H2029" s="234"/>
    </row>
    <row r="2030" spans="4:8">
      <c r="D2030" s="235"/>
      <c r="E2030" s="236"/>
      <c r="H2030" s="234"/>
    </row>
    <row r="2031" spans="4:8">
      <c r="D2031" s="235"/>
      <c r="E2031" s="236"/>
      <c r="H2031" s="234"/>
    </row>
    <row r="2032" spans="4:8">
      <c r="D2032" s="235"/>
      <c r="E2032" s="236"/>
      <c r="H2032" s="234"/>
    </row>
    <row r="2033" spans="4:8">
      <c r="D2033" s="235"/>
      <c r="E2033" s="236"/>
      <c r="H2033" s="234"/>
    </row>
    <row r="2034" spans="4:8">
      <c r="D2034" s="235"/>
      <c r="E2034" s="236"/>
      <c r="H2034" s="234"/>
    </row>
    <row r="2035" spans="4:8">
      <c r="D2035" s="235"/>
      <c r="E2035" s="236"/>
      <c r="H2035" s="234"/>
    </row>
    <row r="2036" spans="4:8">
      <c r="D2036" s="235"/>
      <c r="E2036" s="236"/>
      <c r="H2036" s="234"/>
    </row>
    <row r="2037" spans="4:8">
      <c r="D2037" s="235"/>
      <c r="E2037" s="236"/>
      <c r="H2037" s="234"/>
    </row>
    <row r="2038" spans="4:8">
      <c r="D2038" s="235"/>
      <c r="E2038" s="236"/>
      <c r="H2038" s="234"/>
    </row>
    <row r="2039" spans="4:8">
      <c r="D2039" s="235"/>
      <c r="E2039" s="236"/>
      <c r="H2039" s="234"/>
    </row>
    <row r="2040" spans="4:8">
      <c r="D2040" s="235"/>
      <c r="E2040" s="236"/>
      <c r="H2040" s="234"/>
    </row>
    <row r="2041" spans="4:8">
      <c r="D2041" s="235"/>
      <c r="E2041" s="236"/>
      <c r="H2041" s="234"/>
    </row>
    <row r="2042" spans="4:8">
      <c r="D2042" s="235"/>
      <c r="E2042" s="236"/>
      <c r="H2042" s="234"/>
    </row>
    <row r="2043" spans="4:8">
      <c r="D2043" s="235"/>
      <c r="E2043" s="236"/>
      <c r="H2043" s="234"/>
    </row>
    <row r="2044" spans="4:8">
      <c r="D2044" s="235"/>
      <c r="E2044" s="236"/>
      <c r="H2044" s="234"/>
    </row>
    <row r="2045" spans="4:8">
      <c r="D2045" s="235"/>
      <c r="E2045" s="236"/>
      <c r="H2045" s="234"/>
    </row>
    <row r="2046" spans="4:8">
      <c r="D2046" s="235"/>
      <c r="E2046" s="236"/>
      <c r="H2046" s="234"/>
    </row>
    <row r="2047" spans="4:8">
      <c r="D2047" s="235"/>
      <c r="E2047" s="236"/>
      <c r="H2047" s="234"/>
    </row>
    <row r="2048" spans="4:8">
      <c r="D2048" s="235"/>
      <c r="E2048" s="236"/>
      <c r="H2048" s="234"/>
    </row>
    <row r="2049" spans="4:8">
      <c r="D2049" s="235"/>
      <c r="E2049" s="236"/>
      <c r="H2049" s="234"/>
    </row>
    <row r="2050" spans="4:8">
      <c r="D2050" s="235"/>
      <c r="E2050" s="236"/>
      <c r="H2050" s="234"/>
    </row>
    <row r="2051" spans="4:8">
      <c r="D2051" s="235"/>
      <c r="E2051" s="236"/>
      <c r="H2051" s="234"/>
    </row>
    <row r="2052" spans="4:8">
      <c r="D2052" s="235"/>
      <c r="E2052" s="236"/>
      <c r="H2052" s="234"/>
    </row>
    <row r="2053" spans="4:8">
      <c r="D2053" s="235"/>
      <c r="E2053" s="236"/>
      <c r="H2053" s="234"/>
    </row>
    <row r="2054" spans="4:8">
      <c r="D2054" s="235"/>
      <c r="E2054" s="236"/>
      <c r="H2054" s="234"/>
    </row>
    <row r="2055" spans="4:8">
      <c r="D2055" s="235"/>
      <c r="E2055" s="236"/>
      <c r="H2055" s="234"/>
    </row>
    <row r="2056" spans="4:8">
      <c r="D2056" s="235"/>
      <c r="E2056" s="236"/>
      <c r="H2056" s="234"/>
    </row>
    <row r="2057" spans="4:8">
      <c r="D2057" s="235"/>
      <c r="E2057" s="236"/>
      <c r="H2057" s="234"/>
    </row>
    <row r="2058" spans="4:8">
      <c r="D2058" s="235"/>
      <c r="E2058" s="236"/>
      <c r="H2058" s="234"/>
    </row>
    <row r="2059" spans="4:8">
      <c r="D2059" s="235"/>
      <c r="E2059" s="236"/>
      <c r="H2059" s="234"/>
    </row>
    <row r="2060" spans="4:8">
      <c r="D2060" s="235"/>
      <c r="E2060" s="236"/>
      <c r="H2060" s="234"/>
    </row>
    <row r="2061" spans="4:8">
      <c r="D2061" s="235"/>
      <c r="E2061" s="236"/>
      <c r="H2061" s="234"/>
    </row>
    <row r="2062" spans="4:8">
      <c r="D2062" s="235"/>
      <c r="E2062" s="236"/>
      <c r="H2062" s="234"/>
    </row>
    <row r="2063" spans="4:8">
      <c r="D2063" s="235"/>
      <c r="E2063" s="236"/>
      <c r="H2063" s="234"/>
    </row>
    <row r="2064" spans="4:8">
      <c r="D2064" s="235"/>
      <c r="E2064" s="236"/>
      <c r="H2064" s="234"/>
    </row>
    <row r="2065" spans="4:8">
      <c r="D2065" s="235"/>
      <c r="E2065" s="236"/>
      <c r="H2065" s="234"/>
    </row>
    <row r="2066" spans="4:8">
      <c r="D2066" s="235"/>
      <c r="E2066" s="236"/>
      <c r="H2066" s="234"/>
    </row>
    <row r="2067" spans="4:8">
      <c r="D2067" s="235"/>
      <c r="E2067" s="236"/>
      <c r="H2067" s="234"/>
    </row>
    <row r="2068" spans="4:8">
      <c r="D2068" s="235"/>
      <c r="E2068" s="236"/>
      <c r="H2068" s="234"/>
    </row>
    <row r="2069" spans="4:8">
      <c r="D2069" s="235"/>
      <c r="E2069" s="236"/>
      <c r="H2069" s="234"/>
    </row>
    <row r="2070" spans="4:8">
      <c r="D2070" s="235"/>
      <c r="E2070" s="236"/>
      <c r="H2070" s="234"/>
    </row>
    <row r="2071" spans="4:8">
      <c r="D2071" s="235"/>
      <c r="E2071" s="236"/>
      <c r="H2071" s="234"/>
    </row>
    <row r="2072" spans="4:8">
      <c r="D2072" s="235"/>
      <c r="E2072" s="236"/>
      <c r="H2072" s="234"/>
    </row>
    <row r="2073" spans="4:8">
      <c r="D2073" s="235"/>
      <c r="E2073" s="236"/>
      <c r="H2073" s="234"/>
    </row>
    <row r="2074" spans="4:8">
      <c r="D2074" s="235"/>
      <c r="E2074" s="236"/>
      <c r="H2074" s="234"/>
    </row>
    <row r="2075" spans="4:8">
      <c r="D2075" s="235"/>
      <c r="E2075" s="236"/>
      <c r="H2075" s="234"/>
    </row>
    <row r="2076" spans="4:8">
      <c r="D2076" s="235"/>
      <c r="E2076" s="236"/>
      <c r="H2076" s="234"/>
    </row>
    <row r="2077" spans="4:8">
      <c r="D2077" s="235"/>
      <c r="E2077" s="236"/>
      <c r="H2077" s="234"/>
    </row>
    <row r="2078" spans="4:8">
      <c r="D2078" s="235"/>
      <c r="E2078" s="236"/>
      <c r="H2078" s="234"/>
    </row>
    <row r="2079" spans="4:8">
      <c r="D2079" s="235"/>
      <c r="E2079" s="236"/>
      <c r="H2079" s="234"/>
    </row>
    <row r="2080" spans="4:8">
      <c r="D2080" s="235"/>
      <c r="E2080" s="236"/>
      <c r="H2080" s="234"/>
    </row>
    <row r="2081" spans="4:8">
      <c r="D2081" s="235"/>
      <c r="E2081" s="236"/>
      <c r="H2081" s="234"/>
    </row>
    <row r="2082" spans="4:8">
      <c r="D2082" s="235"/>
      <c r="E2082" s="236"/>
      <c r="H2082" s="234"/>
    </row>
    <row r="2083" spans="4:8">
      <c r="D2083" s="235"/>
      <c r="E2083" s="236"/>
      <c r="H2083" s="234"/>
    </row>
    <row r="2084" spans="4:8">
      <c r="D2084" s="235"/>
      <c r="E2084" s="236"/>
      <c r="H2084" s="234"/>
    </row>
    <row r="2085" spans="4:8">
      <c r="D2085" s="235"/>
      <c r="E2085" s="236"/>
      <c r="H2085" s="234"/>
    </row>
    <row r="2086" spans="4:8">
      <c r="D2086" s="235"/>
      <c r="E2086" s="236"/>
      <c r="H2086" s="234"/>
    </row>
    <row r="2087" spans="4:8">
      <c r="D2087" s="235"/>
      <c r="E2087" s="236"/>
      <c r="H2087" s="234"/>
    </row>
    <row r="2088" spans="4:8">
      <c r="D2088" s="235"/>
      <c r="E2088" s="236"/>
    </row>
    <row r="2089" spans="4:8">
      <c r="D2089" s="235"/>
      <c r="E2089" s="236"/>
    </row>
    <row r="2090" spans="4:8">
      <c r="D2090" s="235"/>
      <c r="E2090" s="236"/>
    </row>
    <row r="2091" spans="4:8">
      <c r="D2091" s="235"/>
      <c r="E2091" s="236"/>
    </row>
    <row r="2092" spans="4:8">
      <c r="D2092" s="235"/>
      <c r="E2092" s="236"/>
    </row>
    <row r="2093" spans="4:8">
      <c r="D2093" s="235"/>
      <c r="E2093" s="236"/>
    </row>
    <row r="2094" spans="4:8">
      <c r="D2094" s="235"/>
      <c r="E2094" s="236"/>
    </row>
    <row r="2095" spans="4:8">
      <c r="D2095" s="235"/>
      <c r="E2095" s="236"/>
    </row>
    <row r="2096" spans="4:8">
      <c r="D2096" s="235"/>
      <c r="E2096" s="236"/>
    </row>
    <row r="2097" spans="4:5">
      <c r="D2097" s="235"/>
      <c r="E2097" s="236"/>
    </row>
    <row r="2098" spans="4:5">
      <c r="D2098" s="235"/>
      <c r="E2098" s="236"/>
    </row>
    <row r="2099" spans="4:5">
      <c r="D2099" s="235"/>
      <c r="E2099" s="236"/>
    </row>
    <row r="2100" spans="4:5">
      <c r="D2100" s="235"/>
      <c r="E2100" s="236"/>
    </row>
    <row r="2101" spans="4:5">
      <c r="D2101" s="235"/>
      <c r="E2101" s="236"/>
    </row>
    <row r="2102" spans="4:5">
      <c r="D2102" s="235"/>
      <c r="E2102" s="236"/>
    </row>
    <row r="2103" spans="4:5">
      <c r="D2103" s="235"/>
      <c r="E2103" s="236"/>
    </row>
    <row r="2104" spans="4:5">
      <c r="D2104" s="235"/>
      <c r="E2104" s="236"/>
    </row>
    <row r="2105" spans="4:5">
      <c r="D2105" s="235"/>
      <c r="E2105" s="236"/>
    </row>
    <row r="2106" spans="4:5">
      <c r="D2106" s="235"/>
      <c r="E2106" s="236"/>
    </row>
    <row r="2107" spans="4:5">
      <c r="D2107" s="235"/>
      <c r="E2107" s="236"/>
    </row>
    <row r="2108" spans="4:5">
      <c r="D2108" s="235"/>
      <c r="E2108" s="236"/>
    </row>
    <row r="2109" spans="4:5">
      <c r="D2109" s="235"/>
      <c r="E2109" s="236"/>
    </row>
    <row r="2110" spans="4:5">
      <c r="D2110" s="235"/>
      <c r="E2110" s="236"/>
    </row>
    <row r="2111" spans="4:5">
      <c r="D2111" s="235"/>
      <c r="E2111" s="236"/>
    </row>
    <row r="2112" spans="4:5">
      <c r="D2112" s="235"/>
      <c r="E2112" s="236"/>
    </row>
    <row r="2113" spans="4:5">
      <c r="D2113" s="235"/>
      <c r="E2113" s="236"/>
    </row>
    <row r="2114" spans="4:5">
      <c r="D2114" s="235"/>
      <c r="E2114" s="236"/>
    </row>
    <row r="2115" spans="4:5">
      <c r="D2115" s="235"/>
      <c r="E2115" s="236"/>
    </row>
    <row r="2116" spans="4:5">
      <c r="D2116" s="235"/>
      <c r="E2116" s="236"/>
    </row>
    <row r="2117" spans="4:5">
      <c r="D2117" s="235"/>
      <c r="E2117" s="236"/>
    </row>
    <row r="2118" spans="4:5">
      <c r="D2118" s="235"/>
      <c r="E2118" s="236"/>
    </row>
    <row r="2119" spans="4:5">
      <c r="D2119" s="235"/>
      <c r="E2119" s="236"/>
    </row>
    <row r="2120" spans="4:5">
      <c r="D2120" s="235"/>
      <c r="E2120" s="236"/>
    </row>
    <row r="2121" spans="4:5">
      <c r="D2121" s="235"/>
      <c r="E2121" s="236"/>
    </row>
    <row r="2122" spans="4:5">
      <c r="D2122" s="235"/>
      <c r="E2122" s="236"/>
    </row>
    <row r="2123" spans="4:5">
      <c r="D2123" s="235"/>
      <c r="E2123" s="236"/>
    </row>
    <row r="2124" spans="4:5">
      <c r="D2124" s="235"/>
      <c r="E2124" s="236"/>
    </row>
    <row r="2125" spans="4:5">
      <c r="D2125" s="235"/>
      <c r="E2125" s="236"/>
    </row>
    <row r="2126" spans="4:5">
      <c r="D2126" s="235"/>
      <c r="E2126" s="236"/>
    </row>
    <row r="2127" spans="4:5">
      <c r="D2127" s="235"/>
      <c r="E2127" s="236"/>
    </row>
    <row r="2128" spans="4:5">
      <c r="D2128" s="235"/>
      <c r="E2128" s="236"/>
    </row>
    <row r="2129" spans="4:5">
      <c r="D2129" s="235"/>
      <c r="E2129" s="236"/>
    </row>
    <row r="2130" spans="4:5">
      <c r="D2130" s="235"/>
      <c r="E2130" s="236"/>
    </row>
    <row r="2131" spans="4:5">
      <c r="D2131" s="235"/>
      <c r="E2131" s="236"/>
    </row>
    <row r="2132" spans="4:5">
      <c r="D2132" s="235"/>
      <c r="E2132" s="236"/>
    </row>
    <row r="2133" spans="4:5">
      <c r="D2133" s="235"/>
      <c r="E2133" s="236"/>
    </row>
    <row r="2134" spans="4:5">
      <c r="D2134" s="235"/>
      <c r="E2134" s="236"/>
    </row>
    <row r="2135" spans="4:5">
      <c r="D2135" s="235"/>
      <c r="E2135" s="236"/>
    </row>
    <row r="2136" spans="4:5">
      <c r="D2136" s="235"/>
      <c r="E2136" s="236"/>
    </row>
    <row r="2137" spans="4:5">
      <c r="D2137" s="235"/>
      <c r="E2137" s="236"/>
    </row>
    <row r="2138" spans="4:5">
      <c r="D2138" s="235"/>
      <c r="E2138" s="236"/>
    </row>
    <row r="2139" spans="4:5">
      <c r="D2139" s="235"/>
      <c r="E2139" s="236"/>
    </row>
    <row r="2140" spans="4:5">
      <c r="D2140" s="235"/>
      <c r="E2140" s="236"/>
    </row>
    <row r="2141" spans="4:5">
      <c r="D2141" s="235"/>
      <c r="E2141" s="236"/>
    </row>
    <row r="2142" spans="4:5">
      <c r="D2142" s="235"/>
      <c r="E2142" s="236"/>
    </row>
    <row r="2143" spans="4:5">
      <c r="D2143" s="235"/>
      <c r="E2143" s="236"/>
    </row>
    <row r="2144" spans="4:5">
      <c r="D2144" s="235"/>
      <c r="E2144" s="236"/>
    </row>
    <row r="2145" spans="4:5">
      <c r="D2145" s="235"/>
      <c r="E2145" s="236"/>
    </row>
    <row r="2146" spans="4:5">
      <c r="D2146" s="235"/>
      <c r="E2146" s="236"/>
    </row>
    <row r="2147" spans="4:5">
      <c r="D2147" s="235"/>
      <c r="E2147" s="236"/>
    </row>
    <row r="2148" spans="4:5">
      <c r="D2148" s="235"/>
      <c r="E2148" s="236"/>
    </row>
    <row r="2149" spans="4:5">
      <c r="D2149" s="235"/>
      <c r="E2149" s="236"/>
    </row>
    <row r="2150" spans="4:5">
      <c r="D2150" s="235"/>
      <c r="E2150" s="236"/>
    </row>
    <row r="2151" spans="4:5">
      <c r="D2151" s="235"/>
      <c r="E2151" s="236"/>
    </row>
    <row r="2152" spans="4:5">
      <c r="D2152" s="235"/>
      <c r="E2152" s="236"/>
    </row>
    <row r="2153" spans="4:5">
      <c r="D2153" s="235"/>
      <c r="E2153" s="236"/>
    </row>
    <row r="2154" spans="4:5">
      <c r="D2154" s="235"/>
      <c r="E2154" s="236"/>
    </row>
    <row r="2155" spans="4:5">
      <c r="D2155" s="235"/>
      <c r="E2155" s="236"/>
    </row>
    <row r="2156" spans="4:5">
      <c r="D2156" s="235"/>
      <c r="E2156" s="236"/>
    </row>
    <row r="2157" spans="4:5">
      <c r="D2157" s="235"/>
      <c r="E2157" s="236"/>
    </row>
    <row r="2158" spans="4:5">
      <c r="D2158" s="235"/>
      <c r="E2158" s="236"/>
    </row>
    <row r="2159" spans="4:5">
      <c r="D2159" s="235"/>
      <c r="E2159" s="236"/>
    </row>
    <row r="2160" spans="4:5">
      <c r="D2160" s="235"/>
      <c r="E2160" s="236"/>
    </row>
    <row r="2161" spans="4:5">
      <c r="D2161" s="235"/>
      <c r="E2161" s="236"/>
    </row>
    <row r="2162" spans="4:5">
      <c r="D2162" s="235"/>
      <c r="E2162" s="236"/>
    </row>
    <row r="2163" spans="4:5">
      <c r="D2163" s="235"/>
      <c r="E2163" s="236"/>
    </row>
    <row r="2164" spans="4:5">
      <c r="D2164" s="235"/>
      <c r="E2164" s="236"/>
    </row>
    <row r="2165" spans="4:5">
      <c r="D2165" s="235"/>
      <c r="E2165" s="236"/>
    </row>
    <row r="2166" spans="4:5">
      <c r="D2166" s="235"/>
      <c r="E2166" s="236"/>
    </row>
    <row r="2167" spans="4:5">
      <c r="D2167" s="235"/>
      <c r="E2167" s="236"/>
    </row>
    <row r="2168" spans="4:5">
      <c r="D2168" s="235"/>
      <c r="E2168" s="236"/>
    </row>
    <row r="2169" spans="4:5">
      <c r="D2169" s="235"/>
      <c r="E2169" s="236"/>
    </row>
    <row r="2170" spans="4:5">
      <c r="D2170" s="235"/>
      <c r="E2170" s="236"/>
    </row>
    <row r="2171" spans="4:5">
      <c r="D2171" s="235"/>
      <c r="E2171" s="236"/>
    </row>
    <row r="2172" spans="4:5">
      <c r="D2172" s="235"/>
      <c r="E2172" s="236"/>
    </row>
    <row r="2173" spans="4:5">
      <c r="D2173" s="235"/>
      <c r="E2173" s="236"/>
    </row>
    <row r="2174" spans="4:5">
      <c r="D2174" s="235"/>
      <c r="E2174" s="236"/>
    </row>
    <row r="2175" spans="4:5">
      <c r="D2175" s="235"/>
      <c r="E2175" s="236"/>
    </row>
    <row r="2176" spans="4:5">
      <c r="D2176" s="235"/>
      <c r="E2176" s="236"/>
    </row>
    <row r="2177" spans="4:5">
      <c r="D2177" s="235"/>
      <c r="E2177" s="236"/>
    </row>
    <row r="2178" spans="4:5">
      <c r="D2178" s="235"/>
      <c r="E2178" s="236"/>
    </row>
    <row r="2179" spans="4:5">
      <c r="D2179" s="235"/>
      <c r="E2179" s="236"/>
    </row>
    <row r="2180" spans="4:5">
      <c r="D2180" s="235"/>
      <c r="E2180" s="236"/>
    </row>
    <row r="2181" spans="4:5">
      <c r="D2181" s="235"/>
      <c r="E2181" s="236"/>
    </row>
    <row r="2182" spans="4:5">
      <c r="D2182" s="235"/>
      <c r="E2182" s="236"/>
    </row>
    <row r="2183" spans="4:5">
      <c r="D2183" s="235"/>
      <c r="E2183" s="236"/>
    </row>
    <row r="2184" spans="4:5">
      <c r="D2184" s="235"/>
      <c r="E2184" s="236"/>
    </row>
    <row r="2185" spans="4:5">
      <c r="D2185" s="235"/>
      <c r="E2185" s="236"/>
    </row>
    <row r="2186" spans="4:5">
      <c r="D2186" s="235"/>
      <c r="E2186" s="236"/>
    </row>
    <row r="2187" spans="4:5">
      <c r="D2187" s="235"/>
      <c r="E2187" s="236"/>
    </row>
    <row r="2188" spans="4:5">
      <c r="D2188" s="235"/>
      <c r="E2188" s="236"/>
    </row>
    <row r="2189" spans="4:5">
      <c r="D2189" s="235"/>
      <c r="E2189" s="236"/>
    </row>
    <row r="2190" spans="4:5">
      <c r="D2190" s="235"/>
      <c r="E2190" s="236"/>
    </row>
    <row r="2191" spans="4:5">
      <c r="D2191" s="235"/>
      <c r="E2191" s="236"/>
    </row>
    <row r="2192" spans="4:5">
      <c r="D2192" s="235"/>
      <c r="E2192" s="236"/>
    </row>
    <row r="2193" spans="4:5">
      <c r="D2193" s="235"/>
      <c r="E2193" s="236"/>
    </row>
    <row r="2194" spans="4:5">
      <c r="D2194" s="235"/>
      <c r="E2194" s="236"/>
    </row>
    <row r="2195" spans="4:5">
      <c r="D2195" s="235"/>
      <c r="E2195" s="236"/>
    </row>
    <row r="2196" spans="4:5">
      <c r="D2196" s="235"/>
      <c r="E2196" s="236"/>
    </row>
    <row r="2197" spans="4:5">
      <c r="D2197" s="235"/>
      <c r="E2197" s="236"/>
    </row>
    <row r="2198" spans="4:5">
      <c r="D2198" s="235"/>
      <c r="E2198" s="236"/>
    </row>
    <row r="2199" spans="4:5">
      <c r="D2199" s="235"/>
      <c r="E2199" s="236"/>
    </row>
    <row r="2200" spans="4:5">
      <c r="D2200" s="235"/>
      <c r="E2200" s="236"/>
    </row>
    <row r="2201" spans="4:5">
      <c r="D2201" s="235"/>
      <c r="E2201" s="236"/>
    </row>
    <row r="2202" spans="4:5">
      <c r="D2202" s="235"/>
      <c r="E2202" s="236"/>
    </row>
    <row r="2203" spans="4:5">
      <c r="D2203" s="235"/>
      <c r="E2203" s="236"/>
    </row>
    <row r="2204" spans="4:5">
      <c r="D2204" s="235"/>
      <c r="E2204" s="236"/>
    </row>
    <row r="2205" spans="4:5">
      <c r="D2205" s="235"/>
      <c r="E2205" s="236"/>
    </row>
    <row r="2206" spans="4:5">
      <c r="D2206" s="235"/>
      <c r="E2206" s="236"/>
    </row>
    <row r="2207" spans="4:5">
      <c r="D2207" s="235"/>
      <c r="E2207" s="236"/>
    </row>
    <row r="2208" spans="4:5">
      <c r="D2208" s="235"/>
      <c r="E2208" s="236"/>
    </row>
    <row r="2209" spans="4:5">
      <c r="D2209" s="235"/>
      <c r="E2209" s="236"/>
    </row>
    <row r="2210" spans="4:5">
      <c r="D2210" s="235"/>
      <c r="E2210" s="236"/>
    </row>
    <row r="2211" spans="4:5">
      <c r="D2211" s="235"/>
      <c r="E2211" s="236"/>
    </row>
    <row r="2212" spans="4:5">
      <c r="D2212" s="235"/>
      <c r="E2212" s="236"/>
    </row>
    <row r="2213" spans="4:5">
      <c r="D2213" s="235"/>
      <c r="E2213" s="236"/>
    </row>
    <row r="2214" spans="4:5">
      <c r="D2214" s="235"/>
      <c r="E2214" s="236"/>
    </row>
    <row r="2215" spans="4:5">
      <c r="D2215" s="235"/>
      <c r="E2215" s="236"/>
    </row>
    <row r="2216" spans="4:5">
      <c r="D2216" s="235"/>
      <c r="E2216" s="236"/>
    </row>
    <row r="2217" spans="4:5">
      <c r="D2217" s="235"/>
      <c r="E2217" s="236"/>
    </row>
    <row r="2218" spans="4:5">
      <c r="D2218" s="235"/>
      <c r="E2218" s="236"/>
    </row>
    <row r="2219" spans="4:5">
      <c r="D2219" s="235"/>
      <c r="E2219" s="236"/>
    </row>
    <row r="2220" spans="4:5">
      <c r="D2220" s="235"/>
      <c r="E2220" s="236"/>
    </row>
    <row r="2221" spans="4:5">
      <c r="D2221" s="235"/>
      <c r="E2221" s="236"/>
    </row>
    <row r="2222" spans="4:5">
      <c r="D2222" s="235"/>
      <c r="E2222" s="236"/>
    </row>
    <row r="2223" spans="4:5">
      <c r="D2223" s="235"/>
      <c r="E2223" s="236"/>
    </row>
    <row r="2224" spans="4:5">
      <c r="D2224" s="235"/>
      <c r="E2224" s="236"/>
    </row>
    <row r="2225" spans="4:5">
      <c r="D2225" s="235"/>
      <c r="E2225" s="236"/>
    </row>
    <row r="2226" spans="4:5">
      <c r="D2226" s="235"/>
      <c r="E2226" s="236"/>
    </row>
    <row r="2227" spans="4:5">
      <c r="D2227" s="235"/>
      <c r="E2227" s="236"/>
    </row>
    <row r="2228" spans="4:5">
      <c r="D2228" s="235"/>
      <c r="E2228" s="236"/>
    </row>
    <row r="2229" spans="4:5">
      <c r="D2229" s="235"/>
      <c r="E2229" s="236"/>
    </row>
    <row r="2230" spans="4:5">
      <c r="D2230" s="235"/>
      <c r="E2230" s="236"/>
    </row>
    <row r="2231" spans="4:5">
      <c r="D2231" s="235"/>
      <c r="E2231" s="236"/>
    </row>
    <row r="2232" spans="4:5">
      <c r="D2232" s="235"/>
      <c r="E2232" s="236"/>
    </row>
    <row r="2233" spans="4:5">
      <c r="D2233" s="235"/>
      <c r="E2233" s="236"/>
    </row>
    <row r="2234" spans="4:5">
      <c r="D2234" s="235"/>
      <c r="E2234" s="236"/>
    </row>
    <row r="2235" spans="4:5">
      <c r="D2235" s="235"/>
      <c r="E2235" s="236"/>
    </row>
    <row r="2236" spans="4:5">
      <c r="D2236" s="235"/>
      <c r="E2236" s="236"/>
    </row>
    <row r="2237" spans="4:5">
      <c r="D2237" s="235"/>
      <c r="E2237" s="236"/>
    </row>
    <row r="2238" spans="4:5">
      <c r="D2238" s="235"/>
      <c r="E2238" s="236"/>
    </row>
    <row r="2239" spans="4:5">
      <c r="D2239" s="235"/>
      <c r="E2239" s="236"/>
    </row>
    <row r="2240" spans="4:5">
      <c r="D2240" s="235"/>
      <c r="E2240" s="236"/>
    </row>
    <row r="2241" spans="4:5">
      <c r="D2241" s="235"/>
      <c r="E2241" s="236"/>
    </row>
    <row r="2242" spans="4:5">
      <c r="D2242" s="235"/>
      <c r="E2242" s="236"/>
    </row>
    <row r="2243" spans="4:5">
      <c r="D2243" s="235"/>
      <c r="E2243" s="236"/>
    </row>
    <row r="2244" spans="4:5">
      <c r="D2244" s="235"/>
      <c r="E2244" s="236"/>
    </row>
    <row r="2245" spans="4:5">
      <c r="D2245" s="235"/>
      <c r="E2245" s="236"/>
    </row>
    <row r="2246" spans="4:5">
      <c r="D2246" s="235"/>
      <c r="E2246" s="236"/>
    </row>
    <row r="2247" spans="4:5">
      <c r="D2247" s="235"/>
      <c r="E2247" s="236"/>
    </row>
    <row r="2248" spans="4:5">
      <c r="D2248" s="235"/>
      <c r="E2248" s="236"/>
    </row>
    <row r="2249" spans="4:5">
      <c r="D2249" s="235"/>
      <c r="E2249" s="236"/>
    </row>
    <row r="2250" spans="4:5">
      <c r="D2250" s="235"/>
      <c r="E2250" s="236"/>
    </row>
    <row r="2251" spans="4:5">
      <c r="D2251" s="235"/>
      <c r="E2251" s="236"/>
    </row>
    <row r="2252" spans="4:5">
      <c r="D2252" s="235"/>
      <c r="E2252" s="236"/>
    </row>
    <row r="2253" spans="4:5">
      <c r="D2253" s="235"/>
      <c r="E2253" s="236"/>
    </row>
    <row r="2254" spans="4:5">
      <c r="D2254" s="235"/>
      <c r="E2254" s="236"/>
    </row>
    <row r="2255" spans="4:5">
      <c r="D2255" s="235"/>
      <c r="E2255" s="236"/>
    </row>
    <row r="2256" spans="4:5">
      <c r="D2256" s="235"/>
      <c r="E2256" s="236"/>
    </row>
    <row r="2257" spans="4:5">
      <c r="D2257" s="235"/>
      <c r="E2257" s="236"/>
    </row>
    <row r="2258" spans="4:5">
      <c r="D2258" s="235"/>
      <c r="E2258" s="236"/>
    </row>
    <row r="2259" spans="4:5">
      <c r="D2259" s="235"/>
      <c r="E2259" s="236"/>
    </row>
    <row r="2260" spans="4:5">
      <c r="D2260" s="235"/>
      <c r="E2260" s="236"/>
    </row>
    <row r="2261" spans="4:5">
      <c r="D2261" s="235"/>
      <c r="E2261" s="236"/>
    </row>
    <row r="2262" spans="4:5">
      <c r="D2262" s="235"/>
      <c r="E2262" s="236"/>
    </row>
    <row r="2263" spans="4:5">
      <c r="D2263" s="235"/>
      <c r="E2263" s="236"/>
    </row>
    <row r="2264" spans="4:5">
      <c r="D2264" s="235"/>
      <c r="E2264" s="236"/>
    </row>
    <row r="2265" spans="4:5">
      <c r="D2265" s="235"/>
      <c r="E2265" s="236"/>
    </row>
    <row r="2266" spans="4:5">
      <c r="D2266" s="235"/>
      <c r="E2266" s="236"/>
    </row>
    <row r="2267" spans="4:5">
      <c r="D2267" s="235"/>
      <c r="E2267" s="236"/>
    </row>
    <row r="2268" spans="4:5">
      <c r="D2268" s="235"/>
      <c r="E2268" s="236"/>
    </row>
    <row r="2269" spans="4:5">
      <c r="D2269" s="235"/>
      <c r="E2269" s="236"/>
    </row>
    <row r="2270" spans="4:5">
      <c r="D2270" s="235"/>
      <c r="E2270" s="236"/>
    </row>
    <row r="2271" spans="4:5">
      <c r="D2271" s="235"/>
      <c r="E2271" s="236"/>
    </row>
    <row r="2272" spans="4:5">
      <c r="D2272" s="235"/>
      <c r="E2272" s="236"/>
    </row>
    <row r="2273" spans="4:5">
      <c r="D2273" s="235"/>
      <c r="E2273" s="236"/>
    </row>
    <row r="2274" spans="4:5">
      <c r="D2274" s="235"/>
      <c r="E2274" s="236"/>
    </row>
    <row r="2275" spans="4:5">
      <c r="D2275" s="235"/>
      <c r="E2275" s="236"/>
    </row>
    <row r="2276" spans="4:5">
      <c r="D2276" s="235"/>
      <c r="E2276" s="236"/>
    </row>
    <row r="2277" spans="4:5">
      <c r="D2277" s="235"/>
      <c r="E2277" s="236"/>
    </row>
    <row r="2278" spans="4:5">
      <c r="D2278" s="235"/>
      <c r="E2278" s="236"/>
    </row>
    <row r="2279" spans="4:5">
      <c r="D2279" s="235"/>
      <c r="E2279" s="236"/>
    </row>
    <row r="2280" spans="4:5">
      <c r="D2280" s="235"/>
      <c r="E2280" s="236"/>
    </row>
    <row r="2281" spans="4:5">
      <c r="D2281" s="235"/>
      <c r="E2281" s="236"/>
    </row>
    <row r="2282" spans="4:5">
      <c r="D2282" s="235"/>
      <c r="E2282" s="236"/>
    </row>
    <row r="2283" spans="4:5">
      <c r="D2283" s="235"/>
      <c r="E2283" s="236"/>
    </row>
    <row r="2284" spans="4:5">
      <c r="D2284" s="235"/>
      <c r="E2284" s="236"/>
    </row>
    <row r="2285" spans="4:5">
      <c r="D2285" s="235"/>
      <c r="E2285" s="236"/>
    </row>
    <row r="2286" spans="4:5">
      <c r="D2286" s="235"/>
      <c r="E2286" s="236"/>
    </row>
    <row r="2287" spans="4:5">
      <c r="D2287" s="235"/>
      <c r="E2287" s="236"/>
    </row>
    <row r="2288" spans="4:5">
      <c r="D2288" s="235"/>
      <c r="E2288" s="236"/>
    </row>
    <row r="2289" spans="4:5">
      <c r="D2289" s="235"/>
      <c r="E2289" s="236"/>
    </row>
    <row r="2290" spans="4:5">
      <c r="D2290" s="235"/>
      <c r="E2290" s="236"/>
    </row>
    <row r="2291" spans="4:5">
      <c r="D2291" s="235"/>
      <c r="E2291" s="236"/>
    </row>
    <row r="2292" spans="4:5">
      <c r="D2292" s="235"/>
      <c r="E2292" s="236"/>
    </row>
    <row r="2293" spans="4:5">
      <c r="D2293" s="235"/>
      <c r="E2293" s="236"/>
    </row>
    <row r="2294" spans="4:5">
      <c r="D2294" s="235"/>
      <c r="E2294" s="236"/>
    </row>
    <row r="2295" spans="4:5">
      <c r="D2295" s="235"/>
      <c r="E2295" s="236"/>
    </row>
    <row r="2296" spans="4:5">
      <c r="D2296" s="235"/>
      <c r="E2296" s="236"/>
    </row>
    <row r="2297" spans="4:5">
      <c r="D2297" s="235"/>
      <c r="E2297" s="236"/>
    </row>
    <row r="2298" spans="4:5">
      <c r="D2298" s="235"/>
      <c r="E2298" s="236"/>
    </row>
    <row r="2299" spans="4:5">
      <c r="D2299" s="235"/>
      <c r="E2299" s="236"/>
    </row>
    <row r="2300" spans="4:5">
      <c r="D2300" s="235"/>
      <c r="E2300" s="236"/>
    </row>
    <row r="2301" spans="4:5">
      <c r="D2301" s="235"/>
      <c r="E2301" s="236"/>
    </row>
    <row r="2302" spans="4:5">
      <c r="D2302" s="235"/>
      <c r="E2302" s="236"/>
    </row>
    <row r="2303" spans="4:5">
      <c r="D2303" s="235"/>
      <c r="E2303" s="236"/>
    </row>
    <row r="2304" spans="4:5">
      <c r="D2304" s="235"/>
      <c r="E2304" s="236"/>
    </row>
    <row r="2305" spans="4:5">
      <c r="D2305" s="235"/>
      <c r="E2305" s="236"/>
    </row>
    <row r="2306" spans="4:5">
      <c r="D2306" s="235"/>
      <c r="E2306" s="236"/>
    </row>
    <row r="2307" spans="4:5">
      <c r="D2307" s="235"/>
      <c r="E2307" s="236"/>
    </row>
    <row r="2308" spans="4:5">
      <c r="D2308" s="235"/>
      <c r="E2308" s="236"/>
    </row>
    <row r="2309" spans="4:5">
      <c r="D2309" s="235"/>
      <c r="E2309" s="236"/>
    </row>
    <row r="2310" spans="4:5">
      <c r="D2310" s="235"/>
      <c r="E2310" s="236"/>
    </row>
    <row r="2311" spans="4:5">
      <c r="D2311" s="235"/>
      <c r="E2311" s="236"/>
    </row>
    <row r="2312" spans="4:5">
      <c r="D2312" s="235"/>
      <c r="E2312" s="236"/>
    </row>
    <row r="2313" spans="4:5">
      <c r="D2313" s="235"/>
      <c r="E2313" s="236"/>
    </row>
    <row r="2314" spans="4:5">
      <c r="D2314" s="235"/>
      <c r="E2314" s="236"/>
    </row>
    <row r="2315" spans="4:5">
      <c r="D2315" s="235"/>
      <c r="E2315" s="236"/>
    </row>
    <row r="2316" spans="4:5">
      <c r="D2316" s="235"/>
      <c r="E2316" s="236"/>
    </row>
    <row r="2317" spans="4:5">
      <c r="D2317" s="235"/>
      <c r="E2317" s="236"/>
    </row>
    <row r="2318" spans="4:5">
      <c r="D2318" s="235"/>
      <c r="E2318" s="236"/>
    </row>
    <row r="2319" spans="4:5">
      <c r="D2319" s="235"/>
      <c r="E2319" s="236"/>
    </row>
    <row r="2320" spans="4:5">
      <c r="D2320" s="235"/>
      <c r="E2320" s="236"/>
    </row>
    <row r="2321" spans="4:5">
      <c r="D2321" s="235"/>
      <c r="E2321" s="236"/>
    </row>
    <row r="2322" spans="4:5">
      <c r="D2322" s="235"/>
      <c r="E2322" s="236"/>
    </row>
    <row r="2323" spans="4:5">
      <c r="D2323" s="235"/>
      <c r="E2323" s="236"/>
    </row>
    <row r="2324" spans="4:5">
      <c r="D2324" s="235"/>
      <c r="E2324" s="236"/>
    </row>
    <row r="2325" spans="4:5">
      <c r="D2325" s="235"/>
      <c r="E2325" s="236"/>
    </row>
    <row r="2326" spans="4:5">
      <c r="D2326" s="235"/>
      <c r="E2326" s="236"/>
    </row>
    <row r="2327" spans="4:5">
      <c r="D2327" s="235"/>
      <c r="E2327" s="236"/>
    </row>
    <row r="2328" spans="4:5">
      <c r="D2328" s="235"/>
      <c r="E2328" s="236"/>
    </row>
    <row r="2329" spans="4:5">
      <c r="D2329" s="235"/>
      <c r="E2329" s="236"/>
    </row>
    <row r="2330" spans="4:5">
      <c r="D2330" s="235"/>
      <c r="E2330" s="236"/>
    </row>
    <row r="2331" spans="4:5">
      <c r="D2331" s="235"/>
      <c r="E2331" s="236"/>
    </row>
    <row r="2332" spans="4:5">
      <c r="D2332" s="235"/>
      <c r="E2332" s="236"/>
    </row>
    <row r="2333" spans="4:5">
      <c r="D2333" s="235"/>
      <c r="E2333" s="236"/>
    </row>
    <row r="2334" spans="4:5">
      <c r="D2334" s="235"/>
      <c r="E2334" s="236"/>
    </row>
    <row r="2335" spans="4:5">
      <c r="D2335" s="235"/>
      <c r="E2335" s="236"/>
    </row>
    <row r="2336" spans="4:5">
      <c r="D2336" s="235"/>
      <c r="E2336" s="236"/>
    </row>
    <row r="2337" spans="4:5">
      <c r="D2337" s="235"/>
      <c r="E2337" s="236"/>
    </row>
    <row r="2338" spans="4:5">
      <c r="D2338" s="235"/>
      <c r="E2338" s="236"/>
    </row>
    <row r="2339" spans="4:5">
      <c r="D2339" s="235"/>
      <c r="E2339" s="236"/>
    </row>
    <row r="2340" spans="4:5">
      <c r="D2340" s="235"/>
      <c r="E2340" s="236"/>
    </row>
    <row r="2341" spans="4:5">
      <c r="D2341" s="235"/>
      <c r="E2341" s="236"/>
    </row>
    <row r="2342" spans="4:5">
      <c r="D2342" s="235"/>
      <c r="E2342" s="236"/>
    </row>
    <row r="2343" spans="4:5">
      <c r="D2343" s="235"/>
      <c r="E2343" s="236"/>
    </row>
    <row r="2344" spans="4:5">
      <c r="D2344" s="235"/>
      <c r="E2344" s="236"/>
    </row>
    <row r="2345" spans="4:5">
      <c r="D2345" s="235"/>
      <c r="E2345" s="236"/>
    </row>
    <row r="2346" spans="4:5">
      <c r="D2346" s="235"/>
      <c r="E2346" s="236"/>
    </row>
    <row r="2347" spans="4:5">
      <c r="D2347" s="235"/>
      <c r="E2347" s="236"/>
    </row>
    <row r="2348" spans="4:5">
      <c r="D2348" s="235"/>
      <c r="E2348" s="236"/>
    </row>
    <row r="2349" spans="4:5">
      <c r="D2349" s="235"/>
      <c r="E2349" s="236"/>
    </row>
    <row r="2350" spans="4:5">
      <c r="D2350" s="235"/>
      <c r="E2350" s="236"/>
    </row>
    <row r="2351" spans="4:5">
      <c r="D2351" s="235"/>
      <c r="E2351" s="236"/>
    </row>
    <row r="2352" spans="4:5">
      <c r="D2352" s="235"/>
      <c r="E2352" s="236"/>
    </row>
    <row r="2353" spans="4:5">
      <c r="D2353" s="235"/>
      <c r="E2353" s="236"/>
    </row>
    <row r="2354" spans="4:5">
      <c r="D2354" s="235"/>
      <c r="E2354" s="236"/>
    </row>
    <row r="2355" spans="4:5">
      <c r="D2355" s="235"/>
      <c r="E2355" s="236"/>
    </row>
    <row r="2356" spans="4:5">
      <c r="D2356" s="235"/>
      <c r="E2356" s="236"/>
    </row>
    <row r="2357" spans="4:5">
      <c r="D2357" s="235"/>
      <c r="E2357" s="236"/>
    </row>
    <row r="2358" spans="4:5">
      <c r="D2358" s="235"/>
      <c r="E2358" s="236"/>
    </row>
    <row r="2359" spans="4:5">
      <c r="D2359" s="235"/>
      <c r="E2359" s="236"/>
    </row>
    <row r="2360" spans="4:5">
      <c r="D2360" s="235"/>
      <c r="E2360" s="236"/>
    </row>
    <row r="2361" spans="4:5">
      <c r="D2361" s="235"/>
      <c r="E2361" s="236"/>
    </row>
    <row r="2362" spans="4:5">
      <c r="D2362" s="235"/>
      <c r="E2362" s="236"/>
    </row>
    <row r="2363" spans="4:5">
      <c r="D2363" s="235"/>
      <c r="E2363" s="236"/>
    </row>
    <row r="2364" spans="4:5">
      <c r="D2364" s="235"/>
      <c r="E2364" s="236"/>
    </row>
    <row r="2365" spans="4:5">
      <c r="D2365" s="235"/>
      <c r="E2365" s="236"/>
    </row>
    <row r="2366" spans="4:5">
      <c r="D2366" s="235"/>
      <c r="E2366" s="236"/>
    </row>
    <row r="2367" spans="4:5">
      <c r="D2367" s="235"/>
      <c r="E2367" s="236"/>
    </row>
    <row r="2368" spans="4:5">
      <c r="D2368" s="235"/>
      <c r="E2368" s="236"/>
    </row>
    <row r="2369" spans="4:5">
      <c r="D2369" s="235"/>
      <c r="E2369" s="236"/>
    </row>
    <row r="2370" spans="4:5">
      <c r="D2370" s="235"/>
      <c r="E2370" s="236"/>
    </row>
    <row r="2371" spans="4:5">
      <c r="D2371" s="235"/>
      <c r="E2371" s="236"/>
    </row>
    <row r="2372" spans="4:5">
      <c r="D2372" s="235"/>
      <c r="E2372" s="236"/>
    </row>
    <row r="2373" spans="4:5">
      <c r="D2373" s="235"/>
      <c r="E2373" s="236"/>
    </row>
    <row r="2374" spans="4:5">
      <c r="D2374" s="235"/>
      <c r="E2374" s="236"/>
    </row>
    <row r="2375" spans="4:5">
      <c r="D2375" s="235"/>
      <c r="E2375" s="236"/>
    </row>
    <row r="2376" spans="4:5">
      <c r="D2376" s="235"/>
      <c r="E2376" s="236"/>
    </row>
    <row r="2377" spans="4:5">
      <c r="D2377" s="235"/>
      <c r="E2377" s="236"/>
    </row>
    <row r="2378" spans="4:5">
      <c r="D2378" s="235"/>
      <c r="E2378" s="236"/>
    </row>
    <row r="2379" spans="4:5">
      <c r="D2379" s="235"/>
      <c r="E2379" s="236"/>
    </row>
    <row r="2380" spans="4:5">
      <c r="D2380" s="235"/>
      <c r="E2380" s="236"/>
    </row>
    <row r="2381" spans="4:5">
      <c r="D2381" s="235"/>
      <c r="E2381" s="236"/>
    </row>
    <row r="2382" spans="4:5">
      <c r="D2382" s="235"/>
      <c r="E2382" s="236"/>
    </row>
    <row r="2383" spans="4:5">
      <c r="D2383" s="235"/>
      <c r="E2383" s="236"/>
    </row>
    <row r="2384" spans="4:5">
      <c r="D2384" s="235"/>
      <c r="E2384" s="236"/>
    </row>
    <row r="2385" spans="4:5">
      <c r="D2385" s="235"/>
      <c r="E2385" s="236"/>
    </row>
    <row r="2386" spans="4:5">
      <c r="D2386" s="235"/>
      <c r="E2386" s="236"/>
    </row>
    <row r="2387" spans="4:5">
      <c r="D2387" s="235"/>
      <c r="E2387" s="236"/>
    </row>
    <row r="2388" spans="4:5">
      <c r="D2388" s="235"/>
      <c r="E2388" s="236"/>
    </row>
    <row r="2389" spans="4:5">
      <c r="D2389" s="235"/>
      <c r="E2389" s="236"/>
    </row>
    <row r="2390" spans="4:5">
      <c r="D2390" s="235"/>
      <c r="E2390" s="236"/>
    </row>
    <row r="2391" spans="4:5">
      <c r="D2391" s="235"/>
      <c r="E2391" s="236"/>
    </row>
    <row r="2392" spans="4:5">
      <c r="D2392" s="235"/>
      <c r="E2392" s="236"/>
    </row>
    <row r="2393" spans="4:5">
      <c r="D2393" s="235"/>
      <c r="E2393" s="236"/>
    </row>
    <row r="2394" spans="4:5">
      <c r="D2394" s="235"/>
      <c r="E2394" s="236"/>
    </row>
    <row r="2395" spans="4:5">
      <c r="D2395" s="235"/>
      <c r="E2395" s="236"/>
    </row>
    <row r="2396" spans="4:5">
      <c r="D2396" s="235"/>
      <c r="E2396" s="236"/>
    </row>
    <row r="2397" spans="4:5">
      <c r="D2397" s="235"/>
      <c r="E2397" s="236"/>
    </row>
    <row r="2398" spans="4:5">
      <c r="D2398" s="235"/>
      <c r="E2398" s="236"/>
    </row>
    <row r="2399" spans="4:5">
      <c r="D2399" s="235"/>
      <c r="E2399" s="236"/>
    </row>
    <row r="2400" spans="4:5">
      <c r="D2400" s="235"/>
      <c r="E2400" s="236"/>
    </row>
    <row r="2401" spans="4:5">
      <c r="D2401" s="235"/>
      <c r="E2401" s="236"/>
    </row>
    <row r="2402" spans="4:5">
      <c r="D2402" s="235"/>
      <c r="E2402" s="236"/>
    </row>
    <row r="2403" spans="4:5">
      <c r="D2403" s="235"/>
      <c r="E2403" s="236"/>
    </row>
    <row r="2404" spans="4:5">
      <c r="D2404" s="235"/>
      <c r="E2404" s="236"/>
    </row>
    <row r="2405" spans="4:5">
      <c r="D2405" s="235"/>
      <c r="E2405" s="236"/>
    </row>
    <row r="2406" spans="4:5">
      <c r="D2406" s="235"/>
      <c r="E2406" s="236"/>
    </row>
    <row r="2407" spans="4:5">
      <c r="D2407" s="235"/>
      <c r="E2407" s="236"/>
    </row>
    <row r="2408" spans="4:5">
      <c r="D2408" s="235"/>
      <c r="E2408" s="236"/>
    </row>
    <row r="2409" spans="4:5">
      <c r="D2409" s="235"/>
      <c r="E2409" s="236"/>
    </row>
    <row r="2410" spans="4:5">
      <c r="D2410" s="235"/>
      <c r="E2410" s="236"/>
    </row>
    <row r="2411" spans="4:5">
      <c r="D2411" s="235"/>
      <c r="E2411" s="236"/>
    </row>
    <row r="2412" spans="4:5">
      <c r="D2412" s="235"/>
      <c r="E2412" s="236"/>
    </row>
    <row r="2413" spans="4:5">
      <c r="D2413" s="235"/>
      <c r="E2413" s="236"/>
    </row>
    <row r="2414" spans="4:5">
      <c r="D2414" s="235"/>
      <c r="E2414" s="236"/>
    </row>
    <row r="2415" spans="4:5">
      <c r="D2415" s="235"/>
      <c r="E2415" s="236"/>
    </row>
    <row r="2416" spans="4:5">
      <c r="D2416" s="235"/>
      <c r="E2416" s="236"/>
    </row>
    <row r="2417" spans="4:5">
      <c r="D2417" s="235"/>
      <c r="E2417" s="236"/>
    </row>
    <row r="2418" spans="4:5">
      <c r="D2418" s="235"/>
      <c r="E2418" s="236"/>
    </row>
    <row r="2419" spans="4:5">
      <c r="D2419" s="235"/>
      <c r="E2419" s="236"/>
    </row>
    <row r="2420" spans="4:5">
      <c r="D2420" s="235"/>
      <c r="E2420" s="236"/>
    </row>
    <row r="2421" spans="4:5">
      <c r="D2421" s="235"/>
      <c r="E2421" s="236"/>
    </row>
    <row r="2422" spans="4:5">
      <c r="D2422" s="235"/>
      <c r="E2422" s="236"/>
    </row>
    <row r="2423" spans="4:5">
      <c r="D2423" s="235"/>
      <c r="E2423" s="236"/>
    </row>
    <row r="2424" spans="4:5">
      <c r="D2424" s="235"/>
      <c r="E2424" s="236"/>
    </row>
    <row r="2425" spans="4:5">
      <c r="D2425" s="235"/>
      <c r="E2425" s="236"/>
    </row>
    <row r="2426" spans="4:5">
      <c r="D2426" s="235"/>
      <c r="E2426" s="236"/>
    </row>
    <row r="2427" spans="4:5">
      <c r="D2427" s="235"/>
      <c r="E2427" s="236"/>
    </row>
    <row r="2428" spans="4:5">
      <c r="D2428" s="235"/>
      <c r="E2428" s="236"/>
    </row>
    <row r="2429" spans="4:5">
      <c r="D2429" s="235"/>
      <c r="E2429" s="236"/>
    </row>
    <row r="2430" spans="4:5">
      <c r="D2430" s="235"/>
      <c r="E2430" s="236"/>
    </row>
    <row r="2431" spans="4:5">
      <c r="D2431" s="235"/>
      <c r="E2431" s="236"/>
    </row>
    <row r="2432" spans="4:5">
      <c r="D2432" s="235"/>
      <c r="E2432" s="236"/>
    </row>
    <row r="2433" spans="4:5">
      <c r="D2433" s="235"/>
      <c r="E2433" s="236"/>
    </row>
    <row r="2434" spans="4:5">
      <c r="D2434" s="235"/>
      <c r="E2434" s="236"/>
    </row>
    <row r="2435" spans="4:5">
      <c r="D2435" s="235"/>
      <c r="E2435" s="236"/>
    </row>
    <row r="2436" spans="4:5">
      <c r="D2436" s="235"/>
      <c r="E2436" s="236"/>
    </row>
    <row r="2437" spans="4:5">
      <c r="D2437" s="235"/>
      <c r="E2437" s="236"/>
    </row>
    <row r="2438" spans="4:5">
      <c r="D2438" s="235"/>
      <c r="E2438" s="236"/>
    </row>
    <row r="2439" spans="4:5">
      <c r="D2439" s="235"/>
      <c r="E2439" s="236"/>
    </row>
    <row r="2440" spans="4:5">
      <c r="D2440" s="235"/>
      <c r="E2440" s="236"/>
    </row>
    <row r="2441" spans="4:5">
      <c r="D2441" s="235"/>
      <c r="E2441" s="236"/>
    </row>
    <row r="2442" spans="4:5">
      <c r="D2442" s="235"/>
      <c r="E2442" s="236"/>
    </row>
    <row r="2443" spans="4:5">
      <c r="D2443" s="235"/>
      <c r="E2443" s="236"/>
    </row>
    <row r="2444" spans="4:5">
      <c r="D2444" s="235"/>
      <c r="E2444" s="236"/>
    </row>
    <row r="2445" spans="4:5">
      <c r="D2445" s="235"/>
      <c r="E2445" s="236"/>
    </row>
    <row r="2446" spans="4:5">
      <c r="D2446" s="235"/>
      <c r="E2446" s="236"/>
    </row>
    <row r="2447" spans="4:5">
      <c r="D2447" s="235"/>
      <c r="E2447" s="236"/>
    </row>
    <row r="2448" spans="4:5">
      <c r="D2448" s="235"/>
      <c r="E2448" s="236"/>
    </row>
    <row r="2449" spans="4:5">
      <c r="D2449" s="235"/>
      <c r="E2449" s="236"/>
    </row>
    <row r="2450" spans="4:5">
      <c r="D2450" s="235"/>
      <c r="E2450" s="236"/>
    </row>
    <row r="2451" spans="4:5">
      <c r="D2451" s="235"/>
      <c r="E2451" s="236"/>
    </row>
    <row r="2452" spans="4:5">
      <c r="D2452" s="235"/>
      <c r="E2452" s="236"/>
    </row>
    <row r="2453" spans="4:5">
      <c r="D2453" s="235"/>
      <c r="E2453" s="236"/>
    </row>
    <row r="2454" spans="4:5">
      <c r="D2454" s="235"/>
      <c r="E2454" s="236"/>
    </row>
    <row r="2455" spans="4:5">
      <c r="D2455" s="235"/>
      <c r="E2455" s="236"/>
    </row>
    <row r="2456" spans="4:5">
      <c r="D2456" s="235"/>
      <c r="E2456" s="236"/>
    </row>
    <row r="2457" spans="4:5">
      <c r="D2457" s="235"/>
      <c r="E2457" s="236"/>
    </row>
    <row r="2458" spans="4:5">
      <c r="D2458" s="235"/>
      <c r="E2458" s="236"/>
    </row>
    <row r="2459" spans="4:5">
      <c r="D2459" s="235"/>
      <c r="E2459" s="236"/>
    </row>
    <row r="2460" spans="4:5">
      <c r="D2460" s="235"/>
      <c r="E2460" s="236"/>
    </row>
    <row r="2461" spans="4:5">
      <c r="D2461" s="235"/>
      <c r="E2461" s="236"/>
    </row>
    <row r="2462" spans="4:5">
      <c r="D2462" s="235"/>
      <c r="E2462" s="236"/>
    </row>
    <row r="2463" spans="4:5">
      <c r="D2463" s="235"/>
      <c r="E2463" s="236"/>
    </row>
    <row r="2464" spans="4:5">
      <c r="D2464" s="235"/>
      <c r="E2464" s="236"/>
    </row>
    <row r="2465" spans="4:5">
      <c r="D2465" s="235"/>
      <c r="E2465" s="236"/>
    </row>
    <row r="2466" spans="4:5">
      <c r="D2466" s="235"/>
      <c r="E2466" s="236"/>
    </row>
    <row r="2467" spans="4:5">
      <c r="D2467" s="235"/>
      <c r="E2467" s="236"/>
    </row>
    <row r="2468" spans="4:5">
      <c r="D2468" s="235"/>
      <c r="E2468" s="236"/>
    </row>
    <row r="2469" spans="4:5">
      <c r="D2469" s="235"/>
      <c r="E2469" s="236"/>
    </row>
    <row r="2470" spans="4:5">
      <c r="D2470" s="235"/>
      <c r="E2470" s="236"/>
    </row>
    <row r="2471" spans="4:5">
      <c r="D2471" s="235"/>
      <c r="E2471" s="236"/>
    </row>
    <row r="2472" spans="4:5">
      <c r="D2472" s="235"/>
      <c r="E2472" s="236"/>
    </row>
    <row r="2473" spans="4:5">
      <c r="D2473" s="235"/>
      <c r="E2473" s="236"/>
    </row>
    <row r="2474" spans="4:5">
      <c r="D2474" s="235"/>
      <c r="E2474" s="236"/>
    </row>
    <row r="2475" spans="4:5">
      <c r="D2475" s="235"/>
      <c r="E2475" s="236"/>
    </row>
    <row r="2476" spans="4:5">
      <c r="D2476" s="235"/>
      <c r="E2476" s="236"/>
    </row>
    <row r="2477" spans="4:5">
      <c r="D2477" s="235"/>
      <c r="E2477" s="236"/>
    </row>
    <row r="2478" spans="4:5">
      <c r="D2478" s="235"/>
      <c r="E2478" s="236"/>
    </row>
    <row r="2479" spans="4:5">
      <c r="D2479" s="235"/>
      <c r="E2479" s="236"/>
    </row>
    <row r="2480" spans="4:5">
      <c r="D2480" s="235"/>
      <c r="E2480" s="236"/>
    </row>
    <row r="2481" spans="4:5">
      <c r="D2481" s="235"/>
      <c r="E2481" s="236"/>
    </row>
    <row r="2482" spans="4:5">
      <c r="D2482" s="235"/>
      <c r="E2482" s="236"/>
    </row>
    <row r="2483" spans="4:5">
      <c r="D2483" s="235"/>
      <c r="E2483" s="236"/>
    </row>
    <row r="2484" spans="4:5">
      <c r="D2484" s="235"/>
      <c r="E2484" s="236"/>
    </row>
    <row r="2485" spans="4:5">
      <c r="D2485" s="235"/>
      <c r="E2485" s="236"/>
    </row>
    <row r="2486" spans="4:5">
      <c r="D2486" s="235"/>
      <c r="E2486" s="236"/>
    </row>
    <row r="2487" spans="4:5">
      <c r="D2487" s="235"/>
      <c r="E2487" s="236"/>
    </row>
    <row r="2488" spans="4:5">
      <c r="D2488" s="235"/>
      <c r="E2488" s="236"/>
    </row>
    <row r="2489" spans="4:5">
      <c r="D2489" s="235"/>
      <c r="E2489" s="236"/>
    </row>
    <row r="2490" spans="4:5">
      <c r="D2490" s="235"/>
      <c r="E2490" s="236"/>
    </row>
    <row r="2491" spans="4:5">
      <c r="D2491" s="235"/>
      <c r="E2491" s="236"/>
    </row>
    <row r="2492" spans="4:5">
      <c r="D2492" s="235"/>
      <c r="E2492" s="236"/>
    </row>
    <row r="2493" spans="4:5">
      <c r="D2493" s="235"/>
      <c r="E2493" s="236"/>
    </row>
    <row r="2494" spans="4:5">
      <c r="D2494" s="235"/>
      <c r="E2494" s="236"/>
    </row>
    <row r="2495" spans="4:5">
      <c r="D2495" s="235"/>
      <c r="E2495" s="236"/>
    </row>
    <row r="2496" spans="4:5">
      <c r="D2496" s="235"/>
      <c r="E2496" s="236"/>
    </row>
    <row r="2497" spans="4:5">
      <c r="D2497" s="235"/>
      <c r="E2497" s="236"/>
    </row>
    <row r="2498" spans="4:5">
      <c r="D2498" s="235"/>
      <c r="E2498" s="236"/>
    </row>
    <row r="2499" spans="4:5">
      <c r="D2499" s="235"/>
      <c r="E2499" s="236"/>
    </row>
    <row r="2500" spans="4:5">
      <c r="D2500" s="235"/>
      <c r="E2500" s="236"/>
    </row>
    <row r="2501" spans="4:5">
      <c r="D2501" s="235"/>
      <c r="E2501" s="236"/>
    </row>
    <row r="2502" spans="4:5">
      <c r="D2502" s="235"/>
      <c r="E2502" s="236"/>
    </row>
    <row r="2503" spans="4:5">
      <c r="D2503" s="235"/>
      <c r="E2503" s="236"/>
    </row>
    <row r="2504" spans="4:5">
      <c r="D2504" s="235"/>
      <c r="E2504" s="236"/>
    </row>
    <row r="2505" spans="4:5">
      <c r="D2505" s="235"/>
      <c r="E2505" s="236"/>
    </row>
    <row r="2506" spans="4:5">
      <c r="D2506" s="235"/>
      <c r="E2506" s="236"/>
    </row>
    <row r="2507" spans="4:5">
      <c r="D2507" s="235"/>
      <c r="E2507" s="236"/>
    </row>
    <row r="2508" spans="4:5">
      <c r="D2508" s="235"/>
      <c r="E2508" s="236"/>
    </row>
    <row r="2509" spans="4:5">
      <c r="D2509" s="235"/>
      <c r="E2509" s="236"/>
    </row>
    <row r="2510" spans="4:5">
      <c r="D2510" s="235"/>
      <c r="E2510" s="236"/>
    </row>
    <row r="2511" spans="4:5">
      <c r="D2511" s="235"/>
      <c r="E2511" s="236"/>
    </row>
    <row r="2512" spans="4:5">
      <c r="D2512" s="235"/>
      <c r="E2512" s="236"/>
    </row>
    <row r="2513" spans="4:5">
      <c r="D2513" s="235"/>
      <c r="E2513" s="236"/>
    </row>
    <row r="2514" spans="4:5">
      <c r="D2514" s="235"/>
      <c r="E2514" s="236"/>
    </row>
    <row r="2515" spans="4:5">
      <c r="D2515" s="235"/>
      <c r="E2515" s="236"/>
    </row>
    <row r="2516" spans="4:5">
      <c r="D2516" s="235"/>
      <c r="E2516" s="236"/>
    </row>
    <row r="2517" spans="4:5">
      <c r="D2517" s="235"/>
      <c r="E2517" s="236"/>
    </row>
    <row r="2518" spans="4:5">
      <c r="D2518" s="235"/>
      <c r="E2518" s="236"/>
    </row>
    <row r="2519" spans="4:5">
      <c r="D2519" s="235"/>
      <c r="E2519" s="236"/>
    </row>
    <row r="2520" spans="4:5">
      <c r="D2520" s="235"/>
      <c r="E2520" s="236"/>
    </row>
    <row r="2521" spans="4:5">
      <c r="D2521" s="235"/>
      <c r="E2521" s="236"/>
    </row>
    <row r="2522" spans="4:5">
      <c r="D2522" s="235"/>
      <c r="E2522" s="236"/>
    </row>
    <row r="2523" spans="4:5">
      <c r="D2523" s="235"/>
      <c r="E2523" s="236"/>
    </row>
    <row r="2524" spans="4:5">
      <c r="D2524" s="235"/>
      <c r="E2524" s="236"/>
    </row>
    <row r="2525" spans="4:5">
      <c r="D2525" s="235"/>
      <c r="E2525" s="236"/>
    </row>
    <row r="2526" spans="4:5">
      <c r="D2526" s="235"/>
      <c r="E2526" s="236"/>
    </row>
    <row r="2527" spans="4:5">
      <c r="D2527" s="235"/>
      <c r="E2527" s="236"/>
    </row>
    <row r="2528" spans="4:5">
      <c r="D2528" s="235"/>
      <c r="E2528" s="236"/>
    </row>
    <row r="2529" spans="4:5">
      <c r="D2529" s="235"/>
      <c r="E2529" s="236"/>
    </row>
    <row r="2530" spans="4:5">
      <c r="D2530" s="235"/>
      <c r="E2530" s="236"/>
    </row>
    <row r="2531" spans="4:5">
      <c r="D2531" s="235"/>
      <c r="E2531" s="236"/>
    </row>
    <row r="2532" spans="4:5">
      <c r="D2532" s="235"/>
      <c r="E2532" s="236"/>
    </row>
    <row r="2533" spans="4:5">
      <c r="D2533" s="235"/>
      <c r="E2533" s="236"/>
    </row>
    <row r="2534" spans="4:5">
      <c r="D2534" s="235"/>
      <c r="E2534" s="236"/>
    </row>
    <row r="2535" spans="4:5">
      <c r="D2535" s="235"/>
      <c r="E2535" s="236"/>
    </row>
    <row r="2536" spans="4:5">
      <c r="D2536" s="235"/>
      <c r="E2536" s="236"/>
    </row>
    <row r="2537" spans="4:5">
      <c r="D2537" s="235"/>
      <c r="E2537" s="236"/>
    </row>
    <row r="2538" spans="4:5">
      <c r="D2538" s="235"/>
      <c r="E2538" s="236"/>
    </row>
    <row r="2539" spans="4:5">
      <c r="D2539" s="235"/>
      <c r="E2539" s="236"/>
    </row>
    <row r="2540" spans="4:5">
      <c r="D2540" s="235"/>
      <c r="E2540" s="236"/>
    </row>
    <row r="2541" spans="4:5">
      <c r="D2541" s="235"/>
      <c r="E2541" s="236"/>
    </row>
    <row r="2542" spans="4:5">
      <c r="D2542" s="235"/>
      <c r="E2542" s="236"/>
    </row>
    <row r="2543" spans="4:5">
      <c r="D2543" s="235"/>
      <c r="E2543" s="236"/>
    </row>
    <row r="2544" spans="4:5">
      <c r="D2544" s="235"/>
      <c r="E2544" s="236"/>
    </row>
    <row r="2545" spans="4:5">
      <c r="D2545" s="235"/>
      <c r="E2545" s="236"/>
    </row>
    <row r="2546" spans="4:5">
      <c r="D2546" s="235"/>
      <c r="E2546" s="236"/>
    </row>
    <row r="2547" spans="4:5">
      <c r="D2547" s="235"/>
      <c r="E2547" s="236"/>
    </row>
    <row r="2548" spans="4:5">
      <c r="D2548" s="235"/>
      <c r="E2548" s="236"/>
    </row>
    <row r="2549" spans="4:5">
      <c r="D2549" s="235"/>
      <c r="E2549" s="236"/>
    </row>
    <row r="2550" spans="4:5">
      <c r="D2550" s="235"/>
      <c r="E2550" s="236"/>
    </row>
    <row r="2551" spans="4:5">
      <c r="D2551" s="235"/>
      <c r="E2551" s="236"/>
    </row>
    <row r="2552" spans="4:5">
      <c r="D2552" s="235"/>
      <c r="E2552" s="236"/>
    </row>
    <row r="2553" spans="4:5">
      <c r="D2553" s="235"/>
      <c r="E2553" s="236"/>
    </row>
    <row r="2554" spans="4:5">
      <c r="D2554" s="235"/>
      <c r="E2554" s="236"/>
    </row>
    <row r="2555" spans="4:5">
      <c r="D2555" s="235"/>
      <c r="E2555" s="236"/>
    </row>
    <row r="2556" spans="4:5">
      <c r="D2556" s="235"/>
      <c r="E2556" s="236"/>
    </row>
    <row r="2557" spans="4:5">
      <c r="D2557" s="235"/>
      <c r="E2557" s="236"/>
    </row>
    <row r="2558" spans="4:5">
      <c r="D2558" s="235"/>
      <c r="E2558" s="236"/>
    </row>
    <row r="2559" spans="4:5">
      <c r="D2559" s="235"/>
      <c r="E2559" s="236"/>
    </row>
    <row r="2560" spans="4:5">
      <c r="D2560" s="235"/>
      <c r="E2560" s="236"/>
    </row>
    <row r="2561" spans="4:5">
      <c r="D2561" s="235"/>
      <c r="E2561" s="236"/>
    </row>
    <row r="2562" spans="4:5">
      <c r="D2562" s="235"/>
      <c r="E2562" s="236"/>
    </row>
    <row r="2563" spans="4:5">
      <c r="D2563" s="235"/>
      <c r="E2563" s="236"/>
    </row>
    <row r="2564" spans="4:5">
      <c r="D2564" s="235"/>
      <c r="E2564" s="236"/>
    </row>
    <row r="2565" spans="4:5">
      <c r="D2565" s="235"/>
      <c r="E2565" s="236"/>
    </row>
    <row r="2566" spans="4:5">
      <c r="D2566" s="235"/>
      <c r="E2566" s="236"/>
    </row>
    <row r="2567" spans="4:5">
      <c r="D2567" s="235"/>
      <c r="E2567" s="236"/>
    </row>
    <row r="2568" spans="4:5">
      <c r="D2568" s="235"/>
      <c r="E2568" s="236"/>
    </row>
    <row r="2569" spans="4:5">
      <c r="D2569" s="235"/>
      <c r="E2569" s="236"/>
    </row>
    <row r="2570" spans="4:5">
      <c r="D2570" s="235"/>
      <c r="E2570" s="236"/>
    </row>
    <row r="2571" spans="4:5">
      <c r="D2571" s="235"/>
      <c r="E2571" s="236"/>
    </row>
    <row r="2572" spans="4:5">
      <c r="D2572" s="235"/>
      <c r="E2572" s="236"/>
    </row>
    <row r="2573" spans="4:5">
      <c r="D2573" s="235"/>
      <c r="E2573" s="236"/>
    </row>
    <row r="2574" spans="4:5">
      <c r="D2574" s="235"/>
      <c r="E2574" s="236"/>
    </row>
    <row r="2575" spans="4:5">
      <c r="D2575" s="235"/>
      <c r="E2575" s="236"/>
    </row>
    <row r="2576" spans="4:5">
      <c r="D2576" s="235"/>
      <c r="E2576" s="236"/>
    </row>
    <row r="2577" spans="4:5">
      <c r="D2577" s="235"/>
      <c r="E2577" s="236"/>
    </row>
    <row r="2578" spans="4:5">
      <c r="D2578" s="235"/>
      <c r="E2578" s="236"/>
    </row>
    <row r="2579" spans="4:5">
      <c r="D2579" s="235"/>
      <c r="E2579" s="236"/>
    </row>
    <row r="2580" spans="4:5">
      <c r="D2580" s="235"/>
      <c r="E2580" s="236"/>
    </row>
    <row r="2581" spans="4:5">
      <c r="D2581" s="235"/>
      <c r="E2581" s="236"/>
    </row>
    <row r="2582" spans="4:5">
      <c r="D2582" s="235"/>
      <c r="E2582" s="236"/>
    </row>
    <row r="2583" spans="4:5">
      <c r="D2583" s="235"/>
      <c r="E2583" s="236"/>
    </row>
    <row r="2584" spans="4:5">
      <c r="D2584" s="235"/>
      <c r="E2584" s="236"/>
    </row>
    <row r="2585" spans="4:5">
      <c r="D2585" s="235"/>
      <c r="E2585" s="236"/>
    </row>
    <row r="2586" spans="4:5">
      <c r="D2586" s="235"/>
      <c r="E2586" s="236"/>
    </row>
    <row r="2587" spans="4:5">
      <c r="D2587" s="235"/>
      <c r="E2587" s="236"/>
    </row>
    <row r="2588" spans="4:5">
      <c r="D2588" s="235"/>
      <c r="E2588" s="236"/>
    </row>
    <row r="2589" spans="4:5">
      <c r="D2589" s="235"/>
      <c r="E2589" s="236"/>
    </row>
    <row r="2590" spans="4:5">
      <c r="D2590" s="235"/>
      <c r="E2590" s="236"/>
    </row>
    <row r="2591" spans="4:5">
      <c r="D2591" s="235"/>
      <c r="E2591" s="236"/>
    </row>
    <row r="2592" spans="4:5">
      <c r="D2592" s="235"/>
      <c r="E2592" s="236"/>
    </row>
    <row r="2593" spans="4:5">
      <c r="D2593" s="235"/>
      <c r="E2593" s="236"/>
    </row>
    <row r="2594" spans="4:5">
      <c r="D2594" s="235"/>
      <c r="E2594" s="236"/>
    </row>
    <row r="2595" spans="4:5">
      <c r="D2595" s="235"/>
      <c r="E2595" s="236"/>
    </row>
    <row r="2596" spans="4:5">
      <c r="D2596" s="235"/>
      <c r="E2596" s="236"/>
    </row>
    <row r="2597" spans="4:5">
      <c r="D2597" s="235"/>
      <c r="E2597" s="236"/>
    </row>
    <row r="2598" spans="4:5">
      <c r="D2598" s="235"/>
      <c r="E2598" s="236"/>
    </row>
    <row r="2599" spans="4:5">
      <c r="D2599" s="235"/>
      <c r="E2599" s="236"/>
    </row>
    <row r="2600" spans="4:5">
      <c r="D2600" s="235"/>
      <c r="E2600" s="236"/>
    </row>
    <row r="2601" spans="4:5">
      <c r="D2601" s="235"/>
      <c r="E2601" s="236"/>
    </row>
    <row r="2602" spans="4:5">
      <c r="D2602" s="235"/>
      <c r="E2602" s="236"/>
    </row>
    <row r="2603" spans="4:5">
      <c r="D2603" s="235"/>
      <c r="E2603" s="236"/>
    </row>
    <row r="2604" spans="4:5">
      <c r="D2604" s="235"/>
      <c r="E2604" s="236"/>
    </row>
    <row r="2605" spans="4:5">
      <c r="D2605" s="235"/>
      <c r="E2605" s="236"/>
    </row>
    <row r="2606" spans="4:5">
      <c r="D2606" s="235"/>
      <c r="E2606" s="236"/>
    </row>
    <row r="2607" spans="4:5">
      <c r="D2607" s="235"/>
      <c r="E2607" s="236"/>
    </row>
    <row r="2608" spans="4:5">
      <c r="D2608" s="235"/>
      <c r="E2608" s="236"/>
    </row>
    <row r="2609" spans="4:5">
      <c r="D2609" s="235"/>
      <c r="E2609" s="236"/>
    </row>
    <row r="2610" spans="4:5">
      <c r="D2610" s="235"/>
      <c r="E2610" s="236"/>
    </row>
    <row r="2611" spans="4:5">
      <c r="D2611" s="235"/>
      <c r="E2611" s="236"/>
    </row>
    <row r="2612" spans="4:5">
      <c r="D2612" s="235"/>
      <c r="E2612" s="236"/>
    </row>
    <row r="2613" spans="4:5">
      <c r="D2613" s="235"/>
      <c r="E2613" s="236"/>
    </row>
    <row r="2614" spans="4:5">
      <c r="D2614" s="235"/>
      <c r="E2614" s="236"/>
    </row>
    <row r="2615" spans="4:5">
      <c r="D2615" s="235"/>
      <c r="E2615" s="236"/>
    </row>
    <row r="2616" spans="4:5">
      <c r="D2616" s="235"/>
      <c r="E2616" s="236"/>
    </row>
    <row r="2617" spans="4:5">
      <c r="D2617" s="235"/>
      <c r="E2617" s="236"/>
    </row>
    <row r="2618" spans="4:5">
      <c r="D2618" s="235"/>
      <c r="E2618" s="236"/>
    </row>
    <row r="2619" spans="4:5">
      <c r="D2619" s="235"/>
      <c r="E2619" s="236"/>
    </row>
    <row r="2620" spans="4:5">
      <c r="D2620" s="235"/>
      <c r="E2620" s="236"/>
    </row>
    <row r="2621" spans="4:5">
      <c r="D2621" s="235"/>
      <c r="E2621" s="236"/>
    </row>
    <row r="2622" spans="4:5">
      <c r="D2622" s="235"/>
      <c r="E2622" s="236"/>
    </row>
    <row r="2623" spans="4:5">
      <c r="D2623" s="235"/>
      <c r="E2623" s="236"/>
    </row>
    <row r="2624" spans="4:5">
      <c r="D2624" s="235"/>
      <c r="E2624" s="236"/>
    </row>
    <row r="2625" spans="4:5">
      <c r="D2625" s="235"/>
      <c r="E2625" s="236"/>
    </row>
    <row r="2626" spans="4:5">
      <c r="D2626" s="235"/>
      <c r="E2626" s="236"/>
    </row>
    <row r="2627" spans="4:5">
      <c r="D2627" s="235"/>
      <c r="E2627" s="236"/>
    </row>
    <row r="2628" spans="4:5">
      <c r="D2628" s="235"/>
      <c r="E2628" s="236"/>
    </row>
    <row r="2629" spans="4:5">
      <c r="D2629" s="235"/>
      <c r="E2629" s="236"/>
    </row>
    <row r="2630" spans="4:5">
      <c r="D2630" s="235"/>
      <c r="E2630" s="236"/>
    </row>
    <row r="2631" spans="4:5">
      <c r="D2631" s="235"/>
      <c r="E2631" s="236"/>
    </row>
    <row r="2632" spans="4:5">
      <c r="D2632" s="235"/>
      <c r="E2632" s="236"/>
    </row>
    <row r="2633" spans="4:5">
      <c r="D2633" s="235"/>
      <c r="E2633" s="236"/>
    </row>
    <row r="2634" spans="4:5">
      <c r="D2634" s="235"/>
      <c r="E2634" s="236"/>
    </row>
    <row r="2635" spans="4:5">
      <c r="D2635" s="235"/>
      <c r="E2635" s="236"/>
    </row>
    <row r="2636" spans="4:5">
      <c r="D2636" s="235"/>
      <c r="E2636" s="236"/>
    </row>
    <row r="2637" spans="4:5">
      <c r="D2637" s="235"/>
      <c r="E2637" s="236"/>
    </row>
    <row r="2638" spans="4:5">
      <c r="D2638" s="235"/>
      <c r="E2638" s="236"/>
    </row>
    <row r="2639" spans="4:5">
      <c r="D2639" s="235"/>
      <c r="E2639" s="236"/>
    </row>
    <row r="2640" spans="4:5">
      <c r="D2640" s="235"/>
      <c r="E2640" s="236"/>
    </row>
    <row r="2641" spans="4:5">
      <c r="D2641" s="235"/>
      <c r="E2641" s="236"/>
    </row>
    <row r="2642" spans="4:5">
      <c r="D2642" s="235"/>
      <c r="E2642" s="236"/>
    </row>
    <row r="2643" spans="4:5">
      <c r="D2643" s="235"/>
      <c r="E2643" s="236"/>
    </row>
    <row r="2644" spans="4:5">
      <c r="D2644" s="235"/>
      <c r="E2644" s="236"/>
    </row>
    <row r="2645" spans="4:5">
      <c r="D2645" s="235"/>
      <c r="E2645" s="236"/>
    </row>
    <row r="2646" spans="4:5">
      <c r="D2646" s="235"/>
      <c r="E2646" s="236"/>
    </row>
    <row r="2647" spans="4:5">
      <c r="D2647" s="235"/>
      <c r="E2647" s="236"/>
    </row>
    <row r="2648" spans="4:5">
      <c r="D2648" s="235"/>
      <c r="E2648" s="236"/>
    </row>
    <row r="2649" spans="4:5">
      <c r="D2649" s="235"/>
      <c r="E2649" s="236"/>
    </row>
    <row r="2650" spans="4:5">
      <c r="D2650" s="235"/>
      <c r="E2650" s="236"/>
    </row>
    <row r="2651" spans="4:5">
      <c r="D2651" s="235"/>
      <c r="E2651" s="236"/>
    </row>
    <row r="2652" spans="4:5">
      <c r="D2652" s="235"/>
      <c r="E2652" s="236"/>
    </row>
    <row r="2653" spans="4:5">
      <c r="D2653" s="235"/>
      <c r="E2653" s="236"/>
    </row>
    <row r="2654" spans="4:5">
      <c r="D2654" s="235"/>
      <c r="E2654" s="236"/>
    </row>
    <row r="2655" spans="4:5">
      <c r="D2655" s="235"/>
      <c r="E2655" s="236"/>
    </row>
    <row r="2656" spans="4:5">
      <c r="D2656" s="235"/>
      <c r="E2656" s="236"/>
    </row>
    <row r="2657" spans="4:5">
      <c r="D2657" s="235"/>
      <c r="E2657" s="236"/>
    </row>
    <row r="2658" spans="4:5">
      <c r="D2658" s="235"/>
      <c r="E2658" s="236"/>
    </row>
    <row r="2659" spans="4:5">
      <c r="D2659" s="235"/>
      <c r="E2659" s="236"/>
    </row>
    <row r="2660" spans="4:5">
      <c r="D2660" s="235"/>
      <c r="E2660" s="236"/>
    </row>
    <row r="2661" spans="4:5">
      <c r="D2661" s="235"/>
      <c r="E2661" s="236"/>
    </row>
    <row r="2662" spans="4:5">
      <c r="D2662" s="235"/>
      <c r="E2662" s="236"/>
    </row>
    <row r="2663" spans="4:5">
      <c r="D2663" s="235"/>
      <c r="E2663" s="236"/>
    </row>
    <row r="2664" spans="4:5">
      <c r="D2664" s="235"/>
      <c r="E2664" s="236"/>
    </row>
    <row r="2665" spans="4:5">
      <c r="D2665" s="235"/>
      <c r="E2665" s="236"/>
    </row>
    <row r="2666" spans="4:5">
      <c r="D2666" s="235"/>
      <c r="E2666" s="236"/>
    </row>
    <row r="2667" spans="4:5">
      <c r="D2667" s="235"/>
      <c r="E2667" s="236"/>
    </row>
    <row r="2668" spans="4:5">
      <c r="D2668" s="235"/>
      <c r="E2668" s="236"/>
    </row>
    <row r="2669" spans="4:5">
      <c r="D2669" s="235"/>
      <c r="E2669" s="236"/>
    </row>
    <row r="2670" spans="4:5">
      <c r="D2670" s="235"/>
      <c r="E2670" s="236"/>
    </row>
    <row r="2671" spans="4:5">
      <c r="D2671" s="235"/>
      <c r="E2671" s="236"/>
    </row>
    <row r="2672" spans="4:5">
      <c r="D2672" s="235"/>
      <c r="E2672" s="236"/>
    </row>
    <row r="2673" spans="4:5">
      <c r="D2673" s="235"/>
      <c r="E2673" s="236"/>
    </row>
    <row r="2674" spans="4:5">
      <c r="D2674" s="235"/>
      <c r="E2674" s="236"/>
    </row>
    <row r="2675" spans="4:5">
      <c r="D2675" s="235"/>
      <c r="E2675" s="236"/>
    </row>
    <row r="2676" spans="4:5">
      <c r="D2676" s="235"/>
      <c r="E2676" s="236"/>
    </row>
    <row r="2677" spans="4:5">
      <c r="D2677" s="235"/>
      <c r="E2677" s="236"/>
    </row>
    <row r="2678" spans="4:5">
      <c r="D2678" s="235"/>
      <c r="E2678" s="236"/>
    </row>
    <row r="2679" spans="4:5">
      <c r="D2679" s="235"/>
      <c r="E2679" s="236"/>
    </row>
    <row r="2680" spans="4:5">
      <c r="D2680" s="235"/>
      <c r="E2680" s="236"/>
    </row>
    <row r="2681" spans="4:5">
      <c r="D2681" s="235"/>
      <c r="E2681" s="236"/>
    </row>
    <row r="2682" spans="4:5">
      <c r="D2682" s="235"/>
      <c r="E2682" s="236"/>
    </row>
    <row r="2683" spans="4:5">
      <c r="D2683" s="235"/>
      <c r="E2683" s="236"/>
    </row>
    <row r="2684" spans="4:5">
      <c r="D2684" s="235"/>
      <c r="E2684" s="236"/>
    </row>
    <row r="2685" spans="4:5">
      <c r="D2685" s="235"/>
      <c r="E2685" s="236"/>
    </row>
    <row r="2686" spans="4:5">
      <c r="D2686" s="235"/>
      <c r="E2686" s="236"/>
    </row>
    <row r="2687" spans="4:5">
      <c r="D2687" s="235"/>
      <c r="E2687" s="236"/>
    </row>
    <row r="2688" spans="4:5">
      <c r="D2688" s="235"/>
      <c r="E2688" s="236"/>
    </row>
    <row r="2689" spans="4:5">
      <c r="D2689" s="235"/>
      <c r="E2689" s="236"/>
    </row>
    <row r="2690" spans="4:5">
      <c r="D2690" s="235"/>
      <c r="E2690" s="236"/>
    </row>
    <row r="2691" spans="4:5">
      <c r="D2691" s="235"/>
      <c r="E2691" s="236"/>
    </row>
    <row r="2692" spans="4:5">
      <c r="D2692" s="235"/>
      <c r="E2692" s="236"/>
    </row>
    <row r="2693" spans="4:5">
      <c r="D2693" s="235"/>
      <c r="E2693" s="236"/>
    </row>
    <row r="2694" spans="4:5">
      <c r="D2694" s="235"/>
      <c r="E2694" s="236"/>
    </row>
    <row r="2695" spans="4:5">
      <c r="D2695" s="235"/>
      <c r="E2695" s="236"/>
    </row>
    <row r="2696" spans="4:5">
      <c r="D2696" s="235"/>
      <c r="E2696" s="236"/>
    </row>
    <row r="2697" spans="4:5">
      <c r="D2697" s="235"/>
      <c r="E2697" s="236"/>
    </row>
    <row r="2698" spans="4:5">
      <c r="D2698" s="235"/>
      <c r="E2698" s="236"/>
    </row>
    <row r="2699" spans="4:5">
      <c r="D2699" s="235"/>
      <c r="E2699" s="236"/>
    </row>
    <row r="2700" spans="4:5">
      <c r="D2700" s="235"/>
      <c r="E2700" s="236"/>
    </row>
    <row r="2701" spans="4:5">
      <c r="D2701" s="235"/>
      <c r="E2701" s="236"/>
    </row>
    <row r="2702" spans="4:5">
      <c r="D2702" s="235"/>
      <c r="E2702" s="236"/>
    </row>
    <row r="2703" spans="4:5">
      <c r="D2703" s="235"/>
      <c r="E2703" s="236"/>
    </row>
    <row r="2704" spans="4:5">
      <c r="D2704" s="235"/>
      <c r="E2704" s="236"/>
    </row>
    <row r="2705" spans="4:5">
      <c r="D2705" s="235"/>
      <c r="E2705" s="236"/>
    </row>
    <row r="2706" spans="4:5">
      <c r="D2706" s="235"/>
      <c r="E2706" s="236"/>
    </row>
    <row r="2707" spans="4:5">
      <c r="D2707" s="235"/>
      <c r="E2707" s="236"/>
    </row>
    <row r="2708" spans="4:5">
      <c r="D2708" s="235"/>
      <c r="E2708" s="236"/>
    </row>
    <row r="2709" spans="4:5">
      <c r="D2709" s="235"/>
      <c r="E2709" s="236"/>
    </row>
    <row r="2710" spans="4:5">
      <c r="D2710" s="235"/>
      <c r="E2710" s="236"/>
    </row>
    <row r="2711" spans="4:5">
      <c r="D2711" s="235"/>
      <c r="E2711" s="236"/>
    </row>
    <row r="2712" spans="4:5">
      <c r="D2712" s="235"/>
      <c r="E2712" s="236"/>
    </row>
    <row r="2713" spans="4:5">
      <c r="D2713" s="235"/>
      <c r="E2713" s="236"/>
    </row>
    <row r="2714" spans="4:5">
      <c r="D2714" s="235"/>
      <c r="E2714" s="236"/>
    </row>
  </sheetData>
  <mergeCells count="13">
    <mergeCell ref="A26:C26"/>
    <mergeCell ref="A47:C47"/>
    <mergeCell ref="A68:C68"/>
    <mergeCell ref="A89:C89"/>
    <mergeCell ref="A110:C110"/>
    <mergeCell ref="A131:C131"/>
    <mergeCell ref="A278:C278"/>
    <mergeCell ref="A152:C152"/>
    <mergeCell ref="A173:C173"/>
    <mergeCell ref="A194:C194"/>
    <mergeCell ref="A215:C215"/>
    <mergeCell ref="A236:C236"/>
    <mergeCell ref="A257:C257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14"/>
  <sheetViews>
    <sheetView view="pageBreakPreview" zoomScaleSheetLayoutView="100" workbookViewId="0">
      <selection activeCell="K17" sqref="K17"/>
    </sheetView>
  </sheetViews>
  <sheetFormatPr defaultRowHeight="11.25"/>
  <cols>
    <col min="1" max="1" width="3.77734375" style="64" customWidth="1"/>
    <col min="2" max="2" width="5.77734375" style="110" customWidth="1"/>
    <col min="3" max="3" width="3.44140625" style="287" customWidth="1"/>
    <col min="4" max="4" width="7.77734375" style="64" customWidth="1"/>
    <col min="5" max="5" width="7.77734375" style="116" customWidth="1"/>
    <col min="6" max="6" width="3.77734375" style="64" customWidth="1"/>
    <col min="7" max="7" width="5.6640625" style="64" customWidth="1"/>
    <col min="8" max="8" width="7.77734375" style="64" customWidth="1"/>
    <col min="9" max="9" width="14.77734375" style="64" customWidth="1"/>
    <col min="10" max="10" width="5.77734375" style="64" customWidth="1"/>
    <col min="11" max="11" width="8.77734375" style="64" customWidth="1"/>
    <col min="12" max="12" width="6.33203125" style="64" customWidth="1"/>
    <col min="13" max="13" width="4.5546875" style="64" customWidth="1"/>
    <col min="14" max="14" width="20.77734375" style="114" customWidth="1"/>
    <col min="15" max="16384" width="8.88671875" style="64"/>
  </cols>
  <sheetData>
    <row r="1" spans="1:19" ht="30" customHeight="1">
      <c r="A1" s="88" t="s">
        <v>58</v>
      </c>
      <c r="B1" s="89"/>
      <c r="C1" s="238"/>
      <c r="D1" s="90"/>
      <c r="E1" s="91"/>
      <c r="F1" s="90"/>
      <c r="G1" s="90"/>
      <c r="H1" s="90"/>
      <c r="I1" s="90"/>
      <c r="J1" s="90"/>
      <c r="K1" s="90"/>
      <c r="L1" s="90"/>
      <c r="M1" s="90"/>
      <c r="N1" s="92"/>
    </row>
    <row r="2" spans="1:19" ht="19.899999999999999" customHeight="1">
      <c r="A2" s="94"/>
      <c r="B2" s="95"/>
      <c r="C2" s="100"/>
      <c r="D2" s="94"/>
      <c r="E2" s="96"/>
      <c r="F2" s="94"/>
      <c r="G2" s="94"/>
      <c r="H2" s="94"/>
      <c r="I2" s="94"/>
      <c r="J2" s="239"/>
      <c r="K2" s="127">
        <v>2</v>
      </c>
      <c r="L2" s="98"/>
      <c r="M2" s="98"/>
      <c r="N2" s="99"/>
    </row>
    <row r="3" spans="1:19" ht="10.15" customHeight="1">
      <c r="A3" s="94"/>
      <c r="B3" s="95"/>
      <c r="C3" s="100"/>
      <c r="D3" s="94"/>
      <c r="E3" s="96"/>
      <c r="F3" s="94"/>
      <c r="G3" s="94"/>
      <c r="H3" s="94"/>
      <c r="I3" s="94"/>
      <c r="J3" s="94"/>
      <c r="K3" s="94"/>
      <c r="L3" s="94"/>
      <c r="M3" s="94"/>
      <c r="N3" s="100"/>
    </row>
    <row r="4" spans="1:19" ht="30" customHeight="1">
      <c r="A4" s="117" t="s">
        <v>25</v>
      </c>
      <c r="B4" s="118" t="s">
        <v>26</v>
      </c>
      <c r="C4" s="117" t="s">
        <v>27</v>
      </c>
      <c r="D4" s="117" t="s">
        <v>28</v>
      </c>
      <c r="E4" s="117" t="s">
        <v>59</v>
      </c>
      <c r="F4" s="119" t="s">
        <v>30</v>
      </c>
      <c r="G4" s="119"/>
      <c r="H4" s="119" t="s">
        <v>31</v>
      </c>
      <c r="I4" s="119"/>
      <c r="J4" s="119" t="s">
        <v>32</v>
      </c>
      <c r="K4" s="119"/>
      <c r="L4" s="119"/>
      <c r="M4" s="117" t="s">
        <v>21</v>
      </c>
      <c r="N4" s="99"/>
    </row>
    <row r="5" spans="1:19" ht="30" customHeight="1">
      <c r="A5" s="120" t="s">
        <v>33</v>
      </c>
      <c r="B5" s="121"/>
      <c r="C5" s="122"/>
      <c r="D5" s="120" t="s">
        <v>55</v>
      </c>
      <c r="E5" s="120" t="s">
        <v>60</v>
      </c>
      <c r="F5" s="123" t="s">
        <v>27</v>
      </c>
      <c r="G5" s="123" t="s">
        <v>34</v>
      </c>
      <c r="H5" s="123" t="s">
        <v>35</v>
      </c>
      <c r="I5" s="123" t="s">
        <v>36</v>
      </c>
      <c r="J5" s="123" t="s">
        <v>35</v>
      </c>
      <c r="K5" s="123" t="s">
        <v>36</v>
      </c>
      <c r="L5" s="123" t="s">
        <v>37</v>
      </c>
      <c r="M5" s="120"/>
      <c r="N5" s="102"/>
      <c r="O5" s="113"/>
      <c r="P5" s="113"/>
      <c r="Q5" s="240" t="s">
        <v>65</v>
      </c>
      <c r="R5" s="240" t="s">
        <v>66</v>
      </c>
      <c r="S5" s="240" t="s">
        <v>67</v>
      </c>
    </row>
    <row r="6" spans="1:19" ht="27" customHeight="1">
      <c r="A6" s="66">
        <v>1</v>
      </c>
      <c r="B6" s="129"/>
      <c r="C6" s="79"/>
      <c r="D6" s="132"/>
      <c r="E6" s="132"/>
      <c r="F6" s="161"/>
      <c r="G6" s="162"/>
      <c r="H6" s="68"/>
      <c r="I6" s="68"/>
      <c r="J6" s="61"/>
      <c r="K6" s="61"/>
      <c r="L6" s="61"/>
      <c r="M6" s="163"/>
      <c r="N6" s="77" t="str">
        <f t="shared" ref="N6:N26" si="0">CONCATENATE(C6,H6)</f>
        <v/>
      </c>
      <c r="O6" s="113" t="s">
        <v>65</v>
      </c>
      <c r="P6" s="113"/>
      <c r="Q6" s="241">
        <f>SUMIF(O6:O24,"농림",E6:E24)</f>
        <v>0</v>
      </c>
      <c r="R6" s="241">
        <f>SUMIF(O6:O24,"보전관리",E6:E24)</f>
        <v>0</v>
      </c>
      <c r="S6" s="241">
        <f>SUM(Q6:R6)</f>
        <v>0</v>
      </c>
    </row>
    <row r="7" spans="1:19" ht="27" customHeight="1">
      <c r="A7" s="66">
        <v>2</v>
      </c>
      <c r="B7" s="129"/>
      <c r="C7" s="79"/>
      <c r="D7" s="132"/>
      <c r="E7" s="132"/>
      <c r="F7" s="161"/>
      <c r="G7" s="162"/>
      <c r="H7" s="68"/>
      <c r="I7" s="68"/>
      <c r="J7" s="61"/>
      <c r="K7" s="61"/>
      <c r="L7" s="61"/>
      <c r="M7" s="163"/>
      <c r="N7" s="77" t="str">
        <f t="shared" si="0"/>
        <v/>
      </c>
      <c r="O7" s="113" t="s">
        <v>65</v>
      </c>
      <c r="P7" s="113"/>
      <c r="Q7" s="113"/>
      <c r="R7" s="113"/>
      <c r="S7" s="113"/>
    </row>
    <row r="8" spans="1:19" ht="27" customHeight="1">
      <c r="A8" s="66">
        <v>3</v>
      </c>
      <c r="B8" s="129"/>
      <c r="C8" s="79"/>
      <c r="D8" s="132"/>
      <c r="E8" s="132"/>
      <c r="F8" s="161"/>
      <c r="G8" s="162"/>
      <c r="H8" s="68"/>
      <c r="I8" s="68"/>
      <c r="J8" s="61"/>
      <c r="K8" s="61"/>
      <c r="L8" s="61"/>
      <c r="M8" s="163"/>
      <c r="N8" s="77" t="str">
        <f t="shared" si="0"/>
        <v/>
      </c>
      <c r="O8" s="113" t="s">
        <v>65</v>
      </c>
      <c r="P8" s="113"/>
      <c r="Q8" s="113"/>
      <c r="R8" s="113"/>
      <c r="S8" s="113"/>
    </row>
    <row r="9" spans="1:19" ht="27" customHeight="1">
      <c r="A9" s="66"/>
      <c r="B9" s="129"/>
      <c r="C9" s="79"/>
      <c r="D9" s="132"/>
      <c r="E9" s="132"/>
      <c r="F9" s="161"/>
      <c r="G9" s="162"/>
      <c r="H9" s="68"/>
      <c r="I9" s="128"/>
      <c r="J9" s="61"/>
      <c r="K9" s="61"/>
      <c r="L9" s="61"/>
      <c r="M9" s="163"/>
      <c r="N9" s="77" t="str">
        <f t="shared" si="0"/>
        <v/>
      </c>
      <c r="O9" s="113"/>
      <c r="P9" s="113"/>
      <c r="Q9" s="113"/>
      <c r="R9" s="113"/>
      <c r="S9" s="113"/>
    </row>
    <row r="10" spans="1:19" ht="27" customHeight="1">
      <c r="A10" s="66"/>
      <c r="B10" s="108"/>
      <c r="C10" s="61"/>
      <c r="D10" s="105"/>
      <c r="E10" s="106"/>
      <c r="F10" s="61"/>
      <c r="G10" s="174"/>
      <c r="H10" s="61"/>
      <c r="I10" s="61"/>
      <c r="J10" s="61"/>
      <c r="K10" s="61"/>
      <c r="L10" s="61"/>
      <c r="M10" s="85"/>
      <c r="N10" s="77" t="str">
        <f t="shared" si="0"/>
        <v/>
      </c>
      <c r="O10" s="113"/>
      <c r="P10" s="113"/>
      <c r="Q10" s="113"/>
      <c r="R10" s="113"/>
      <c r="S10" s="113"/>
    </row>
    <row r="11" spans="1:19" ht="27" customHeight="1">
      <c r="A11" s="66"/>
      <c r="B11" s="108"/>
      <c r="C11" s="61"/>
      <c r="D11" s="105"/>
      <c r="E11" s="106"/>
      <c r="F11" s="61"/>
      <c r="G11" s="174"/>
      <c r="H11" s="61"/>
      <c r="I11" s="61"/>
      <c r="J11" s="61"/>
      <c r="K11" s="61"/>
      <c r="L11" s="61"/>
      <c r="M11" s="163"/>
      <c r="N11" s="77" t="str">
        <f t="shared" si="0"/>
        <v/>
      </c>
      <c r="O11" s="113"/>
      <c r="P11" s="113"/>
      <c r="Q11" s="113"/>
      <c r="R11" s="113"/>
      <c r="S11" s="113"/>
    </row>
    <row r="12" spans="1:19" ht="27" customHeight="1">
      <c r="A12" s="66"/>
      <c r="B12" s="108"/>
      <c r="C12" s="61"/>
      <c r="D12" s="106"/>
      <c r="E12" s="106"/>
      <c r="F12" s="61"/>
      <c r="G12" s="174"/>
      <c r="H12" s="74"/>
      <c r="I12" s="61"/>
      <c r="J12" s="61"/>
      <c r="K12" s="61"/>
      <c r="L12" s="61"/>
      <c r="M12" s="242"/>
      <c r="N12" s="77" t="str">
        <f t="shared" si="0"/>
        <v/>
      </c>
      <c r="O12" s="113"/>
      <c r="P12" s="113"/>
      <c r="Q12" s="113"/>
      <c r="R12" s="113"/>
      <c r="S12" s="113"/>
    </row>
    <row r="13" spans="1:19" ht="27" customHeight="1">
      <c r="A13" s="66"/>
      <c r="B13" s="108"/>
      <c r="C13" s="61"/>
      <c r="D13" s="106"/>
      <c r="E13" s="106"/>
      <c r="F13" s="61"/>
      <c r="G13" s="174"/>
      <c r="H13" s="74"/>
      <c r="I13" s="75"/>
      <c r="J13" s="61"/>
      <c r="K13" s="61"/>
      <c r="L13" s="61"/>
      <c r="M13" s="163"/>
      <c r="N13" s="77" t="str">
        <f t="shared" si="0"/>
        <v/>
      </c>
      <c r="O13" s="113"/>
      <c r="P13" s="113"/>
      <c r="Q13" s="113"/>
      <c r="R13" s="113"/>
      <c r="S13" s="113"/>
    </row>
    <row r="14" spans="1:19" ht="27" customHeight="1">
      <c r="A14" s="66"/>
      <c r="B14" s="108"/>
      <c r="C14" s="61"/>
      <c r="D14" s="106"/>
      <c r="E14" s="105"/>
      <c r="F14" s="61"/>
      <c r="G14" s="174"/>
      <c r="H14" s="74"/>
      <c r="I14" s="61"/>
      <c r="J14" s="61"/>
      <c r="K14" s="61"/>
      <c r="L14" s="61"/>
      <c r="M14" s="163"/>
      <c r="N14" s="77" t="str">
        <f t="shared" si="0"/>
        <v/>
      </c>
      <c r="O14" s="113"/>
      <c r="P14" s="113"/>
      <c r="Q14" s="113"/>
      <c r="R14" s="113"/>
      <c r="S14" s="113"/>
    </row>
    <row r="15" spans="1:19" s="59" customFormat="1" ht="27" customHeight="1">
      <c r="A15" s="66"/>
      <c r="B15" s="108"/>
      <c r="C15" s="61"/>
      <c r="D15" s="105"/>
      <c r="E15" s="105"/>
      <c r="F15" s="61"/>
      <c r="G15" s="174"/>
      <c r="H15" s="61"/>
      <c r="I15" s="61"/>
      <c r="J15" s="61"/>
      <c r="K15" s="61"/>
      <c r="L15" s="61"/>
      <c r="M15" s="163"/>
      <c r="N15" s="82" t="str">
        <f t="shared" si="0"/>
        <v/>
      </c>
      <c r="O15" s="113"/>
      <c r="P15" s="243"/>
      <c r="Q15" s="243"/>
      <c r="R15" s="243"/>
      <c r="S15" s="243"/>
    </row>
    <row r="16" spans="1:19" ht="27" customHeight="1">
      <c r="A16" s="66"/>
      <c r="B16" s="108"/>
      <c r="C16" s="61"/>
      <c r="D16" s="106"/>
      <c r="E16" s="106"/>
      <c r="F16" s="61"/>
      <c r="G16" s="174"/>
      <c r="H16" s="74"/>
      <c r="I16" s="61"/>
      <c r="J16" s="61"/>
      <c r="K16" s="61"/>
      <c r="L16" s="61"/>
      <c r="M16" s="242"/>
      <c r="N16" s="77" t="str">
        <f t="shared" si="0"/>
        <v/>
      </c>
      <c r="O16" s="113"/>
      <c r="P16" s="113"/>
      <c r="Q16" s="113"/>
      <c r="R16" s="113"/>
      <c r="S16" s="113"/>
    </row>
    <row r="17" spans="1:19" s="59" customFormat="1" ht="27" customHeight="1">
      <c r="A17" s="66"/>
      <c r="B17" s="108"/>
      <c r="C17" s="61"/>
      <c r="D17" s="105"/>
      <c r="E17" s="105"/>
      <c r="F17" s="61"/>
      <c r="G17" s="174"/>
      <c r="H17" s="65"/>
      <c r="I17" s="61"/>
      <c r="J17" s="61"/>
      <c r="K17" s="61"/>
      <c r="L17" s="61"/>
      <c r="M17" s="85"/>
      <c r="N17" s="82" t="str">
        <f t="shared" si="0"/>
        <v/>
      </c>
      <c r="O17" s="113"/>
      <c r="P17" s="243"/>
      <c r="Q17" s="243"/>
      <c r="R17" s="243"/>
      <c r="S17" s="243"/>
    </row>
    <row r="18" spans="1:19" ht="27" customHeight="1">
      <c r="A18" s="66"/>
      <c r="B18" s="108"/>
      <c r="C18" s="61"/>
      <c r="D18" s="105"/>
      <c r="E18" s="105"/>
      <c r="F18" s="61"/>
      <c r="G18" s="174"/>
      <c r="H18" s="65"/>
      <c r="I18" s="65"/>
      <c r="J18" s="61"/>
      <c r="K18" s="61"/>
      <c r="L18" s="61"/>
      <c r="M18" s="109"/>
      <c r="N18" s="77" t="str">
        <f t="shared" si="0"/>
        <v/>
      </c>
      <c r="O18" s="113"/>
      <c r="P18" s="113"/>
      <c r="Q18" s="113"/>
      <c r="R18" s="113"/>
      <c r="S18" s="113"/>
    </row>
    <row r="19" spans="1:19" s="59" customFormat="1" ht="27" customHeight="1">
      <c r="A19" s="66"/>
      <c r="B19" s="108"/>
      <c r="C19" s="61"/>
      <c r="D19" s="106"/>
      <c r="E19" s="105"/>
      <c r="F19" s="61"/>
      <c r="G19" s="174"/>
      <c r="H19" s="74"/>
      <c r="I19" s="75"/>
      <c r="J19" s="61"/>
      <c r="K19" s="61"/>
      <c r="L19" s="61"/>
      <c r="M19" s="163"/>
      <c r="N19" s="82" t="str">
        <f t="shared" si="0"/>
        <v/>
      </c>
      <c r="O19" s="113"/>
      <c r="P19" s="243"/>
      <c r="Q19" s="243"/>
      <c r="R19" s="243"/>
      <c r="S19" s="243"/>
    </row>
    <row r="20" spans="1:19" s="59" customFormat="1" ht="27" customHeight="1">
      <c r="A20" s="66"/>
      <c r="B20" s="74"/>
      <c r="C20" s="61"/>
      <c r="D20" s="105"/>
      <c r="E20" s="105"/>
      <c r="F20" s="61"/>
      <c r="G20" s="174"/>
      <c r="H20" s="61"/>
      <c r="I20" s="61"/>
      <c r="J20" s="61"/>
      <c r="K20" s="61"/>
      <c r="L20" s="61"/>
      <c r="M20" s="242"/>
      <c r="N20" s="82" t="str">
        <f t="shared" si="0"/>
        <v/>
      </c>
      <c r="O20" s="113"/>
      <c r="P20" s="243"/>
      <c r="Q20" s="243"/>
      <c r="R20" s="243"/>
      <c r="S20" s="243"/>
    </row>
    <row r="21" spans="1:19" ht="27" customHeight="1">
      <c r="A21" s="66"/>
      <c r="B21" s="108"/>
      <c r="C21" s="61"/>
      <c r="D21" s="106"/>
      <c r="E21" s="106"/>
      <c r="F21" s="61"/>
      <c r="G21" s="174"/>
      <c r="H21" s="74"/>
      <c r="I21" s="61"/>
      <c r="J21" s="61"/>
      <c r="K21" s="61"/>
      <c r="L21" s="61"/>
      <c r="M21" s="242"/>
      <c r="N21" s="77" t="str">
        <f t="shared" si="0"/>
        <v/>
      </c>
      <c r="O21" s="113"/>
      <c r="P21" s="113"/>
      <c r="Q21" s="113"/>
      <c r="R21" s="113"/>
      <c r="S21" s="113"/>
    </row>
    <row r="22" spans="1:19" ht="27" customHeight="1">
      <c r="A22" s="66"/>
      <c r="B22" s="108"/>
      <c r="C22" s="61"/>
      <c r="D22" s="106"/>
      <c r="E22" s="106"/>
      <c r="F22" s="61"/>
      <c r="G22" s="174"/>
      <c r="H22" s="74"/>
      <c r="I22" s="61"/>
      <c r="J22" s="61"/>
      <c r="K22" s="61"/>
      <c r="L22" s="61"/>
      <c r="M22" s="163"/>
      <c r="N22" s="77" t="str">
        <f t="shared" si="0"/>
        <v/>
      </c>
      <c r="O22" s="113"/>
      <c r="P22" s="113"/>
      <c r="Q22" s="113"/>
      <c r="R22" s="113"/>
      <c r="S22" s="113"/>
    </row>
    <row r="23" spans="1:19" ht="27" customHeight="1">
      <c r="A23" s="66"/>
      <c r="B23" s="108"/>
      <c r="C23" s="61"/>
      <c r="D23" s="105"/>
      <c r="E23" s="106"/>
      <c r="F23" s="61"/>
      <c r="G23" s="174"/>
      <c r="H23" s="61"/>
      <c r="I23" s="61"/>
      <c r="J23" s="61"/>
      <c r="K23" s="61"/>
      <c r="L23" s="61"/>
      <c r="M23" s="163"/>
      <c r="N23" s="77" t="str">
        <f t="shared" si="0"/>
        <v/>
      </c>
      <c r="O23" s="113"/>
      <c r="P23" s="113"/>
      <c r="Q23" s="113"/>
      <c r="R23" s="113"/>
      <c r="S23" s="113"/>
    </row>
    <row r="24" spans="1:19" ht="27" customHeight="1">
      <c r="A24" s="66"/>
      <c r="B24" s="108"/>
      <c r="C24" s="61"/>
      <c r="D24" s="105"/>
      <c r="E24" s="106"/>
      <c r="F24" s="61"/>
      <c r="G24" s="174"/>
      <c r="H24" s="61"/>
      <c r="I24" s="61"/>
      <c r="J24" s="61"/>
      <c r="K24" s="61"/>
      <c r="L24" s="61"/>
      <c r="M24" s="163"/>
      <c r="N24" s="77" t="str">
        <f t="shared" si="0"/>
        <v/>
      </c>
      <c r="O24" s="113"/>
      <c r="P24" s="113"/>
      <c r="Q24" s="113"/>
      <c r="R24" s="113"/>
      <c r="S24" s="113"/>
    </row>
    <row r="25" spans="1:19" ht="27" customHeight="1">
      <c r="A25" s="66"/>
      <c r="B25" s="108"/>
      <c r="C25" s="61"/>
      <c r="D25" s="105"/>
      <c r="E25" s="105"/>
      <c r="F25" s="61"/>
      <c r="G25" s="174"/>
      <c r="H25" s="61"/>
      <c r="I25" s="61"/>
      <c r="J25" s="61"/>
      <c r="K25" s="61"/>
      <c r="L25" s="61"/>
      <c r="M25" s="163"/>
      <c r="N25" s="77" t="str">
        <f t="shared" si="0"/>
        <v/>
      </c>
      <c r="O25" s="113"/>
      <c r="P25" s="113"/>
      <c r="Q25" s="113"/>
      <c r="R25" s="113"/>
      <c r="S25" s="113"/>
    </row>
    <row r="26" spans="1:19" ht="27" customHeight="1">
      <c r="A26" s="1103" t="s">
        <v>38</v>
      </c>
      <c r="B26" s="1104"/>
      <c r="C26" s="1104"/>
      <c r="D26" s="67"/>
      <c r="E26" s="67">
        <f>SUM(E6:E25)</f>
        <v>0</v>
      </c>
      <c r="F26" s="66"/>
      <c r="G26" s="66"/>
      <c r="H26" s="66"/>
      <c r="I26" s="66"/>
      <c r="J26" s="66"/>
      <c r="K26" s="66"/>
      <c r="L26" s="66"/>
      <c r="M26" s="66"/>
      <c r="N26" s="77" t="str">
        <f t="shared" si="0"/>
        <v/>
      </c>
    </row>
    <row r="27" spans="1:19" ht="27" customHeight="1">
      <c r="A27" s="66"/>
      <c r="B27" s="108"/>
      <c r="C27" s="61"/>
      <c r="D27" s="106"/>
      <c r="E27" s="106"/>
      <c r="F27" s="61"/>
      <c r="G27" s="174"/>
      <c r="H27" s="74"/>
      <c r="I27" s="61"/>
      <c r="J27" s="61"/>
      <c r="K27" s="61"/>
      <c r="L27" s="61"/>
      <c r="M27" s="75"/>
      <c r="N27" s="77"/>
      <c r="O27" s="113"/>
      <c r="P27" s="113"/>
      <c r="Q27" s="113"/>
      <c r="R27" s="113"/>
      <c r="S27" s="113"/>
    </row>
    <row r="28" spans="1:19" ht="27" customHeight="1">
      <c r="A28" s="66"/>
      <c r="B28" s="108"/>
      <c r="C28" s="61"/>
      <c r="D28" s="105"/>
      <c r="E28" s="105"/>
      <c r="F28" s="61"/>
      <c r="G28" s="174"/>
      <c r="H28" s="57"/>
      <c r="I28" s="61"/>
      <c r="J28" s="61"/>
      <c r="K28" s="61"/>
      <c r="L28" s="61"/>
      <c r="M28" s="163"/>
      <c r="N28" s="77"/>
      <c r="O28" s="113"/>
      <c r="P28" s="113"/>
      <c r="Q28" s="113"/>
      <c r="R28" s="113"/>
      <c r="S28" s="113"/>
    </row>
    <row r="29" spans="1:19" ht="27" customHeight="1">
      <c r="A29" s="66"/>
      <c r="B29" s="108"/>
      <c r="C29" s="61"/>
      <c r="D29" s="106"/>
      <c r="E29" s="106"/>
      <c r="F29" s="61"/>
      <c r="G29" s="174"/>
      <c r="H29" s="74"/>
      <c r="I29" s="61"/>
      <c r="J29" s="61"/>
      <c r="K29" s="61"/>
      <c r="L29" s="61"/>
      <c r="M29" s="163"/>
      <c r="N29" s="77"/>
    </row>
    <row r="30" spans="1:19" ht="27" customHeight="1">
      <c r="A30" s="66"/>
      <c r="B30" s="108"/>
      <c r="C30" s="61"/>
      <c r="D30" s="106"/>
      <c r="E30" s="106"/>
      <c r="F30" s="61"/>
      <c r="G30" s="174"/>
      <c r="H30" s="74"/>
      <c r="I30" s="75"/>
      <c r="J30" s="61"/>
      <c r="K30" s="61"/>
      <c r="L30" s="61"/>
      <c r="M30" s="163"/>
      <c r="N30" s="77"/>
    </row>
    <row r="31" spans="1:19" ht="27" customHeight="1">
      <c r="A31" s="66"/>
      <c r="B31" s="108"/>
      <c r="C31" s="61"/>
      <c r="D31" s="106"/>
      <c r="E31" s="105"/>
      <c r="F31" s="61"/>
      <c r="G31" s="174"/>
      <c r="H31" s="74"/>
      <c r="I31" s="75"/>
      <c r="J31" s="61"/>
      <c r="K31" s="61"/>
      <c r="L31" s="61"/>
      <c r="M31" s="163"/>
      <c r="N31" s="77"/>
    </row>
    <row r="32" spans="1:19" ht="27" customHeight="1">
      <c r="A32" s="66"/>
      <c r="B32" s="108"/>
      <c r="C32" s="61"/>
      <c r="D32" s="106"/>
      <c r="E32" s="106"/>
      <c r="F32" s="61"/>
      <c r="G32" s="174"/>
      <c r="H32" s="74"/>
      <c r="I32" s="75"/>
      <c r="J32" s="61"/>
      <c r="K32" s="61"/>
      <c r="L32" s="61"/>
      <c r="M32" s="85"/>
      <c r="N32" s="77"/>
    </row>
    <row r="33" spans="1:14" ht="27" customHeight="1">
      <c r="A33" s="66"/>
      <c r="B33" s="108"/>
      <c r="C33" s="61"/>
      <c r="D33" s="105"/>
      <c r="E33" s="105"/>
      <c r="F33" s="61"/>
      <c r="G33" s="174"/>
      <c r="H33" s="61"/>
      <c r="I33" s="61"/>
      <c r="J33" s="61"/>
      <c r="K33" s="61"/>
      <c r="L33" s="61"/>
      <c r="M33" s="163"/>
      <c r="N33" s="77"/>
    </row>
    <row r="34" spans="1:14" ht="27" customHeight="1">
      <c r="A34" s="66"/>
      <c r="B34" s="108"/>
      <c r="C34" s="61"/>
      <c r="D34" s="106"/>
      <c r="E34" s="106"/>
      <c r="F34" s="61"/>
      <c r="G34" s="174"/>
      <c r="H34" s="74"/>
      <c r="I34" s="75"/>
      <c r="J34" s="61"/>
      <c r="K34" s="61"/>
      <c r="L34" s="61"/>
      <c r="M34" s="163"/>
      <c r="N34" s="77"/>
    </row>
    <row r="35" spans="1:14" ht="27" customHeight="1">
      <c r="A35" s="66"/>
      <c r="B35" s="61"/>
      <c r="C35" s="61"/>
      <c r="D35" s="105"/>
      <c r="E35" s="105"/>
      <c r="F35" s="61"/>
      <c r="G35" s="174"/>
      <c r="H35" s="61"/>
      <c r="I35" s="61"/>
      <c r="J35" s="61"/>
      <c r="K35" s="61"/>
      <c r="L35" s="61"/>
      <c r="M35" s="163"/>
      <c r="N35" s="77"/>
    </row>
    <row r="36" spans="1:14" ht="27" customHeight="1">
      <c r="A36" s="66"/>
      <c r="B36" s="61"/>
      <c r="C36" s="61"/>
      <c r="D36" s="105"/>
      <c r="E36" s="105"/>
      <c r="F36" s="61"/>
      <c r="G36" s="174"/>
      <c r="H36" s="61"/>
      <c r="I36" s="61"/>
      <c r="J36" s="61"/>
      <c r="K36" s="61"/>
      <c r="L36" s="61"/>
      <c r="M36" s="163"/>
      <c r="N36" s="77"/>
    </row>
    <row r="37" spans="1:14" ht="27" customHeight="1">
      <c r="A37" s="66"/>
      <c r="B37" s="84"/>
      <c r="C37" s="61"/>
      <c r="D37" s="105"/>
      <c r="E37" s="105"/>
      <c r="F37" s="61"/>
      <c r="G37" s="174"/>
      <c r="H37" s="61"/>
      <c r="I37" s="69"/>
      <c r="J37" s="61"/>
      <c r="K37" s="61"/>
      <c r="L37" s="61"/>
      <c r="M37" s="163"/>
      <c r="N37" s="77"/>
    </row>
    <row r="38" spans="1:14" ht="27" customHeight="1">
      <c r="A38" s="66"/>
      <c r="B38" s="84"/>
      <c r="C38" s="61"/>
      <c r="D38" s="60"/>
      <c r="E38" s="60"/>
      <c r="F38" s="61"/>
      <c r="G38" s="174"/>
      <c r="H38" s="84"/>
      <c r="I38" s="68"/>
      <c r="J38" s="61"/>
      <c r="K38" s="61"/>
      <c r="L38" s="61"/>
      <c r="M38" s="85"/>
      <c r="N38" s="77"/>
    </row>
    <row r="39" spans="1:14" ht="27" customHeight="1">
      <c r="A39" s="66"/>
      <c r="B39" s="61"/>
      <c r="C39" s="61"/>
      <c r="D39" s="105"/>
      <c r="E39" s="105"/>
      <c r="F39" s="61"/>
      <c r="G39" s="174"/>
      <c r="H39" s="61"/>
      <c r="I39" s="61"/>
      <c r="J39" s="61"/>
      <c r="K39" s="61"/>
      <c r="L39" s="61"/>
      <c r="M39" s="85"/>
      <c r="N39" s="77"/>
    </row>
    <row r="40" spans="1:14" ht="27" customHeight="1">
      <c r="A40" s="66"/>
      <c r="B40" s="61"/>
      <c r="C40" s="61"/>
      <c r="D40" s="105"/>
      <c r="E40" s="105"/>
      <c r="F40" s="61"/>
      <c r="G40" s="174"/>
      <c r="H40" s="61"/>
      <c r="I40" s="61"/>
      <c r="J40" s="61"/>
      <c r="K40" s="61"/>
      <c r="L40" s="61"/>
      <c r="M40" s="163"/>
      <c r="N40" s="77"/>
    </row>
    <row r="41" spans="1:14" ht="27" customHeight="1">
      <c r="A41" s="66"/>
      <c r="B41" s="61"/>
      <c r="C41" s="61"/>
      <c r="D41" s="60"/>
      <c r="E41" s="60"/>
      <c r="F41" s="61"/>
      <c r="G41" s="174"/>
      <c r="H41" s="84"/>
      <c r="I41" s="61"/>
      <c r="J41" s="61"/>
      <c r="K41" s="61"/>
      <c r="L41" s="61"/>
      <c r="M41" s="163"/>
      <c r="N41" s="77"/>
    </row>
    <row r="42" spans="1:14" ht="27" customHeight="1">
      <c r="A42" s="66"/>
      <c r="B42" s="61"/>
      <c r="C42" s="61"/>
      <c r="D42" s="60"/>
      <c r="E42" s="60"/>
      <c r="F42" s="61"/>
      <c r="G42" s="174"/>
      <c r="H42" s="84"/>
      <c r="I42" s="68"/>
      <c r="J42" s="61"/>
      <c r="K42" s="61"/>
      <c r="L42" s="61"/>
      <c r="M42" s="163"/>
      <c r="N42" s="77"/>
    </row>
    <row r="43" spans="1:14" ht="27" customHeight="1">
      <c r="A43" s="66"/>
      <c r="B43" s="61"/>
      <c r="C43" s="61"/>
      <c r="D43" s="60"/>
      <c r="E43" s="60"/>
      <c r="F43" s="61"/>
      <c r="G43" s="174"/>
      <c r="H43" s="84"/>
      <c r="I43" s="68"/>
      <c r="J43" s="61"/>
      <c r="K43" s="61"/>
      <c r="L43" s="61"/>
      <c r="M43" s="163"/>
      <c r="N43" s="77"/>
    </row>
    <row r="44" spans="1:14" ht="27" customHeight="1">
      <c r="A44" s="66"/>
      <c r="B44" s="61"/>
      <c r="C44" s="61"/>
      <c r="D44" s="60"/>
      <c r="E44" s="60"/>
      <c r="F44" s="61"/>
      <c r="G44" s="174"/>
      <c r="H44" s="84"/>
      <c r="I44" s="68"/>
      <c r="J44" s="61"/>
      <c r="K44" s="61"/>
      <c r="L44" s="61"/>
      <c r="M44" s="163"/>
      <c r="N44" s="77"/>
    </row>
    <row r="45" spans="1:14" ht="27" customHeight="1">
      <c r="A45" s="66"/>
      <c r="B45" s="61"/>
      <c r="C45" s="61"/>
      <c r="D45" s="60"/>
      <c r="E45" s="60"/>
      <c r="F45" s="61"/>
      <c r="G45" s="174"/>
      <c r="H45" s="84"/>
      <c r="I45" s="68"/>
      <c r="J45" s="61"/>
      <c r="K45" s="61"/>
      <c r="L45" s="61"/>
      <c r="M45" s="75"/>
      <c r="N45" s="77"/>
    </row>
    <row r="46" spans="1:14" ht="27" customHeight="1">
      <c r="A46" s="66"/>
      <c r="B46" s="61"/>
      <c r="C46" s="61"/>
      <c r="D46" s="105"/>
      <c r="E46" s="105"/>
      <c r="F46" s="61"/>
      <c r="G46" s="174"/>
      <c r="H46" s="180"/>
      <c r="I46" s="61"/>
      <c r="J46" s="61"/>
      <c r="K46" s="61"/>
      <c r="L46" s="61"/>
      <c r="M46" s="163"/>
      <c r="N46" s="77"/>
    </row>
    <row r="47" spans="1:14" ht="27" customHeight="1">
      <c r="A47" s="1103"/>
      <c r="B47" s="1104"/>
      <c r="C47" s="1104"/>
      <c r="D47" s="67"/>
      <c r="E47" s="67"/>
      <c r="F47" s="66"/>
      <c r="G47" s="66"/>
      <c r="H47" s="66"/>
      <c r="I47" s="66"/>
      <c r="J47" s="66"/>
      <c r="K47" s="66"/>
      <c r="L47" s="66"/>
      <c r="M47" s="66"/>
      <c r="N47" s="77"/>
    </row>
    <row r="48" spans="1:14" ht="27" customHeight="1">
      <c r="A48" s="66"/>
      <c r="B48" s="108"/>
      <c r="C48" s="61"/>
      <c r="D48" s="106"/>
      <c r="E48" s="106"/>
      <c r="F48" s="61"/>
      <c r="G48" s="174"/>
      <c r="H48" s="74"/>
      <c r="I48" s="61"/>
      <c r="J48" s="61"/>
      <c r="K48" s="61"/>
      <c r="L48" s="61"/>
      <c r="M48" s="163"/>
      <c r="N48" s="77"/>
    </row>
    <row r="49" spans="1:14" ht="27" customHeight="1">
      <c r="A49" s="66"/>
      <c r="B49" s="108"/>
      <c r="C49" s="61"/>
      <c r="D49" s="105"/>
      <c r="E49" s="105"/>
      <c r="F49" s="61"/>
      <c r="G49" s="174"/>
      <c r="H49" s="57"/>
      <c r="I49" s="61"/>
      <c r="J49" s="61"/>
      <c r="K49" s="61"/>
      <c r="L49" s="61"/>
      <c r="M49" s="85"/>
      <c r="N49" s="77"/>
    </row>
    <row r="50" spans="1:14" ht="27" customHeight="1">
      <c r="A50" s="66"/>
      <c r="B50" s="108"/>
      <c r="C50" s="61"/>
      <c r="D50" s="106"/>
      <c r="E50" s="106"/>
      <c r="F50" s="61"/>
      <c r="G50" s="174"/>
      <c r="H50" s="74"/>
      <c r="I50" s="61"/>
      <c r="J50" s="61"/>
      <c r="K50" s="61"/>
      <c r="L50" s="61"/>
      <c r="M50" s="85"/>
      <c r="N50" s="77"/>
    </row>
    <row r="51" spans="1:14" ht="27" customHeight="1">
      <c r="A51" s="66"/>
      <c r="B51" s="108"/>
      <c r="C51" s="61"/>
      <c r="D51" s="106"/>
      <c r="E51" s="106"/>
      <c r="F51" s="61"/>
      <c r="G51" s="174"/>
      <c r="H51" s="74"/>
      <c r="I51" s="80"/>
      <c r="J51" s="61"/>
      <c r="K51" s="61"/>
      <c r="L51" s="61"/>
      <c r="M51" s="85"/>
      <c r="N51" s="77"/>
    </row>
    <row r="52" spans="1:14" ht="27" customHeight="1">
      <c r="A52" s="66"/>
      <c r="B52" s="108"/>
      <c r="C52" s="61"/>
      <c r="D52" s="106"/>
      <c r="E52" s="105"/>
      <c r="F52" s="61"/>
      <c r="G52" s="174"/>
      <c r="H52" s="74"/>
      <c r="I52" s="75"/>
      <c r="J52" s="61"/>
      <c r="K52" s="61"/>
      <c r="L52" s="61"/>
      <c r="M52" s="85"/>
      <c r="N52" s="77"/>
    </row>
    <row r="53" spans="1:14" ht="27" customHeight="1">
      <c r="A53" s="66"/>
      <c r="B53" s="108"/>
      <c r="C53" s="61"/>
      <c r="D53" s="106"/>
      <c r="E53" s="106"/>
      <c r="F53" s="61"/>
      <c r="G53" s="174"/>
      <c r="H53" s="74"/>
      <c r="I53" s="75"/>
      <c r="J53" s="61"/>
      <c r="K53" s="61"/>
      <c r="L53" s="61"/>
      <c r="M53" s="85"/>
      <c r="N53" s="77"/>
    </row>
    <row r="54" spans="1:14" ht="27" customHeight="1">
      <c r="A54" s="66"/>
      <c r="B54" s="108"/>
      <c r="C54" s="61"/>
      <c r="D54" s="105"/>
      <c r="E54" s="105"/>
      <c r="F54" s="61"/>
      <c r="G54" s="174"/>
      <c r="H54" s="61"/>
      <c r="I54" s="61"/>
      <c r="J54" s="61"/>
      <c r="K54" s="61"/>
      <c r="L54" s="61"/>
      <c r="M54" s="85"/>
      <c r="N54" s="77"/>
    </row>
    <row r="55" spans="1:14" ht="27" customHeight="1">
      <c r="A55" s="66"/>
      <c r="B55" s="108"/>
      <c r="C55" s="61"/>
      <c r="D55" s="106"/>
      <c r="E55" s="106"/>
      <c r="F55" s="61"/>
      <c r="G55" s="174"/>
      <c r="H55" s="74"/>
      <c r="I55" s="75"/>
      <c r="J55" s="61"/>
      <c r="K55" s="61"/>
      <c r="L55" s="61"/>
      <c r="M55" s="75"/>
      <c r="N55" s="77"/>
    </row>
    <row r="56" spans="1:14" ht="27" customHeight="1">
      <c r="A56" s="66"/>
      <c r="B56" s="61"/>
      <c r="C56" s="61"/>
      <c r="D56" s="105"/>
      <c r="E56" s="105"/>
      <c r="F56" s="61"/>
      <c r="G56" s="174"/>
      <c r="H56" s="61"/>
      <c r="I56" s="61"/>
      <c r="J56" s="61"/>
      <c r="K56" s="61"/>
      <c r="L56" s="61"/>
      <c r="M56" s="85"/>
      <c r="N56" s="77"/>
    </row>
    <row r="57" spans="1:14" ht="27" customHeight="1">
      <c r="A57" s="66"/>
      <c r="B57" s="61"/>
      <c r="C57" s="61"/>
      <c r="D57" s="105"/>
      <c r="E57" s="105"/>
      <c r="F57" s="61"/>
      <c r="G57" s="61"/>
      <c r="H57" s="61"/>
      <c r="I57" s="65"/>
      <c r="J57" s="61"/>
      <c r="K57" s="61"/>
      <c r="L57" s="61"/>
      <c r="M57" s="85"/>
      <c r="N57" s="77"/>
    </row>
    <row r="58" spans="1:14" ht="27" customHeight="1">
      <c r="A58" s="66"/>
      <c r="B58" s="84"/>
      <c r="C58" s="61"/>
      <c r="D58" s="105"/>
      <c r="E58" s="105"/>
      <c r="F58" s="61"/>
      <c r="G58" s="61"/>
      <c r="H58" s="61"/>
      <c r="I58" s="65"/>
      <c r="J58" s="61"/>
      <c r="K58" s="61"/>
      <c r="L58" s="61"/>
      <c r="M58" s="85"/>
      <c r="N58" s="77"/>
    </row>
    <row r="59" spans="1:14" s="59" customFormat="1" ht="27" customHeight="1">
      <c r="A59" s="58"/>
      <c r="B59" s="84"/>
      <c r="C59" s="61"/>
      <c r="D59" s="60"/>
      <c r="E59" s="60"/>
      <c r="F59" s="61"/>
      <c r="G59" s="61"/>
      <c r="H59" s="84"/>
      <c r="I59" s="68"/>
      <c r="J59" s="61"/>
      <c r="K59" s="61"/>
      <c r="L59" s="61"/>
      <c r="M59" s="85"/>
      <c r="N59" s="82"/>
    </row>
    <row r="60" spans="1:14" ht="27" customHeight="1">
      <c r="A60" s="66"/>
      <c r="B60" s="61"/>
      <c r="C60" s="61"/>
      <c r="D60" s="105"/>
      <c r="E60" s="105"/>
      <c r="F60" s="61"/>
      <c r="G60" s="61"/>
      <c r="H60" s="61"/>
      <c r="I60" s="61"/>
      <c r="J60" s="61"/>
      <c r="K60" s="61"/>
      <c r="L60" s="61"/>
      <c r="M60" s="85"/>
      <c r="N60" s="77"/>
    </row>
    <row r="61" spans="1:14" ht="27" customHeight="1">
      <c r="A61" s="66"/>
      <c r="B61" s="61"/>
      <c r="C61" s="61"/>
      <c r="D61" s="105"/>
      <c r="E61" s="105"/>
      <c r="F61" s="61"/>
      <c r="G61" s="61"/>
      <c r="H61" s="180"/>
      <c r="I61" s="61"/>
      <c r="J61" s="61"/>
      <c r="K61" s="61"/>
      <c r="L61" s="61"/>
      <c r="M61" s="85"/>
      <c r="N61" s="77"/>
    </row>
    <row r="62" spans="1:14" ht="27" customHeight="1">
      <c r="A62" s="66"/>
      <c r="B62" s="61"/>
      <c r="C62" s="61"/>
      <c r="D62" s="60"/>
      <c r="E62" s="60"/>
      <c r="F62" s="61"/>
      <c r="G62" s="61"/>
      <c r="H62" s="84"/>
      <c r="I62" s="61"/>
      <c r="J62" s="61"/>
      <c r="K62" s="61"/>
      <c r="L62" s="61"/>
      <c r="M62" s="85"/>
      <c r="N62" s="77"/>
    </row>
    <row r="63" spans="1:14" ht="27" customHeight="1">
      <c r="A63" s="66"/>
      <c r="B63" s="61"/>
      <c r="C63" s="61"/>
      <c r="D63" s="60"/>
      <c r="E63" s="60"/>
      <c r="F63" s="61"/>
      <c r="G63" s="61"/>
      <c r="H63" s="84"/>
      <c r="I63" s="68"/>
      <c r="J63" s="61"/>
      <c r="K63" s="61"/>
      <c r="L63" s="61"/>
      <c r="M63" s="85"/>
      <c r="N63" s="77"/>
    </row>
    <row r="64" spans="1:14" ht="27" customHeight="1">
      <c r="A64" s="66"/>
      <c r="B64" s="61"/>
      <c r="C64" s="61"/>
      <c r="D64" s="60"/>
      <c r="E64" s="60"/>
      <c r="F64" s="61"/>
      <c r="G64" s="61"/>
      <c r="H64" s="84"/>
      <c r="I64" s="68"/>
      <c r="J64" s="61"/>
      <c r="K64" s="61"/>
      <c r="L64" s="61"/>
      <c r="M64" s="85"/>
      <c r="N64" s="77"/>
    </row>
    <row r="65" spans="1:14" ht="27" customHeight="1">
      <c r="A65" s="66"/>
      <c r="B65" s="61"/>
      <c r="C65" s="61"/>
      <c r="D65" s="60"/>
      <c r="E65" s="60"/>
      <c r="F65" s="61"/>
      <c r="G65" s="61"/>
      <c r="H65" s="84"/>
      <c r="I65" s="68"/>
      <c r="J65" s="61"/>
      <c r="K65" s="61"/>
      <c r="L65" s="61"/>
      <c r="M65" s="85"/>
      <c r="N65" s="77"/>
    </row>
    <row r="66" spans="1:14" ht="27" customHeight="1">
      <c r="A66" s="66"/>
      <c r="B66" s="61"/>
      <c r="C66" s="61"/>
      <c r="D66" s="60"/>
      <c r="E66" s="60"/>
      <c r="F66" s="61"/>
      <c r="G66" s="61"/>
      <c r="H66" s="84"/>
      <c r="I66" s="68"/>
      <c r="J66" s="61"/>
      <c r="K66" s="61"/>
      <c r="L66" s="61"/>
      <c r="M66" s="85"/>
      <c r="N66" s="77"/>
    </row>
    <row r="67" spans="1:14" ht="27" customHeight="1">
      <c r="A67" s="66"/>
      <c r="B67" s="61"/>
      <c r="C67" s="61"/>
      <c r="D67" s="105"/>
      <c r="E67" s="105"/>
      <c r="F67" s="61"/>
      <c r="G67" s="61"/>
      <c r="H67" s="180"/>
      <c r="I67" s="61"/>
      <c r="J67" s="61"/>
      <c r="K67" s="61"/>
      <c r="L67" s="61"/>
      <c r="M67" s="85"/>
      <c r="N67" s="77"/>
    </row>
    <row r="68" spans="1:14" ht="27" customHeight="1">
      <c r="A68" s="1103"/>
      <c r="B68" s="1104"/>
      <c r="C68" s="1104"/>
      <c r="D68" s="67"/>
      <c r="E68" s="67"/>
      <c r="F68" s="66"/>
      <c r="G68" s="66"/>
      <c r="H68" s="66"/>
      <c r="I68" s="66"/>
      <c r="J68" s="66"/>
      <c r="K68" s="66"/>
      <c r="L68" s="66"/>
      <c r="M68" s="66"/>
      <c r="N68" s="77"/>
    </row>
    <row r="69" spans="1:14" ht="27" customHeight="1">
      <c r="A69" s="66"/>
      <c r="B69" s="56"/>
      <c r="C69" s="61"/>
      <c r="D69" s="105"/>
      <c r="E69" s="105"/>
      <c r="F69" s="61"/>
      <c r="G69" s="61"/>
      <c r="H69" s="61"/>
      <c r="I69" s="61"/>
      <c r="J69" s="61"/>
      <c r="K69" s="61"/>
      <c r="L69" s="61"/>
      <c r="M69" s="85"/>
      <c r="N69" s="77"/>
    </row>
    <row r="70" spans="1:14" ht="27" customHeight="1">
      <c r="A70" s="66"/>
      <c r="B70" s="61"/>
      <c r="C70" s="61"/>
      <c r="D70" s="105"/>
      <c r="E70" s="105"/>
      <c r="F70" s="61"/>
      <c r="G70" s="61"/>
      <c r="H70" s="69"/>
      <c r="I70" s="61"/>
      <c r="J70" s="61"/>
      <c r="K70" s="61"/>
      <c r="L70" s="61"/>
      <c r="M70" s="85"/>
      <c r="N70" s="77"/>
    </row>
    <row r="71" spans="1:14" ht="27" customHeight="1">
      <c r="A71" s="66"/>
      <c r="B71" s="56"/>
      <c r="C71" s="61"/>
      <c r="D71" s="105"/>
      <c r="E71" s="105"/>
      <c r="F71" s="61"/>
      <c r="G71" s="61"/>
      <c r="H71" s="69"/>
      <c r="I71" s="61"/>
      <c r="J71" s="61"/>
      <c r="K71" s="61"/>
      <c r="L71" s="61"/>
      <c r="M71" s="85"/>
      <c r="N71" s="77"/>
    </row>
    <row r="72" spans="1:14" ht="27" customHeight="1">
      <c r="A72" s="66"/>
      <c r="B72" s="86"/>
      <c r="C72" s="86"/>
      <c r="D72" s="105"/>
      <c r="E72" s="105"/>
      <c r="F72" s="61"/>
      <c r="G72" s="61"/>
      <c r="H72" s="74"/>
      <c r="I72" s="75"/>
      <c r="J72" s="61"/>
      <c r="K72" s="61"/>
      <c r="L72" s="61"/>
      <c r="M72" s="85"/>
      <c r="N72" s="77"/>
    </row>
    <row r="73" spans="1:14" ht="27" customHeight="1">
      <c r="A73" s="66"/>
      <c r="B73" s="56"/>
      <c r="C73" s="61"/>
      <c r="D73" s="105"/>
      <c r="E73" s="105"/>
      <c r="F73" s="61"/>
      <c r="G73" s="61"/>
      <c r="H73" s="61"/>
      <c r="I73" s="61"/>
      <c r="J73" s="61"/>
      <c r="K73" s="61"/>
      <c r="L73" s="61"/>
      <c r="M73" s="85"/>
      <c r="N73" s="77"/>
    </row>
    <row r="74" spans="1:14" ht="27" customHeight="1">
      <c r="A74" s="66"/>
      <c r="B74" s="61"/>
      <c r="C74" s="61"/>
      <c r="D74" s="105"/>
      <c r="E74" s="105"/>
      <c r="F74" s="61"/>
      <c r="G74" s="61"/>
      <c r="H74" s="61"/>
      <c r="I74" s="61"/>
      <c r="J74" s="61"/>
      <c r="K74" s="61"/>
      <c r="L74" s="61"/>
      <c r="M74" s="85"/>
      <c r="N74" s="77"/>
    </row>
    <row r="75" spans="1:14" ht="27" customHeight="1">
      <c r="A75" s="66"/>
      <c r="B75" s="56"/>
      <c r="C75" s="61"/>
      <c r="D75" s="105"/>
      <c r="E75" s="105"/>
      <c r="F75" s="61"/>
      <c r="G75" s="61"/>
      <c r="H75" s="84"/>
      <c r="I75" s="61"/>
      <c r="J75" s="61"/>
      <c r="K75" s="61"/>
      <c r="L75" s="61"/>
      <c r="M75" s="85"/>
      <c r="N75" s="77"/>
    </row>
    <row r="76" spans="1:14" ht="27" customHeight="1">
      <c r="A76" s="66"/>
      <c r="B76" s="104"/>
      <c r="C76" s="104"/>
      <c r="D76" s="105"/>
      <c r="E76" s="105"/>
      <c r="F76" s="61"/>
      <c r="G76" s="61"/>
      <c r="H76" s="84"/>
      <c r="I76" s="68"/>
      <c r="J76" s="61"/>
      <c r="K76" s="61"/>
      <c r="L76" s="61"/>
      <c r="M76" s="85"/>
      <c r="N76" s="77"/>
    </row>
    <row r="77" spans="1:14" ht="27" customHeight="1">
      <c r="A77" s="66"/>
      <c r="B77" s="104"/>
      <c r="C77" s="104"/>
      <c r="D77" s="105"/>
      <c r="E77" s="105"/>
      <c r="F77" s="61"/>
      <c r="G77" s="61"/>
      <c r="H77" s="61"/>
      <c r="I77" s="61"/>
      <c r="J77" s="61"/>
      <c r="K77" s="61"/>
      <c r="L77" s="61"/>
      <c r="M77" s="85"/>
      <c r="N77" s="77"/>
    </row>
    <row r="78" spans="1:14" ht="27" customHeight="1">
      <c r="A78" s="66"/>
      <c r="B78" s="104"/>
      <c r="C78" s="104"/>
      <c r="D78" s="105"/>
      <c r="E78" s="105"/>
      <c r="F78" s="61"/>
      <c r="G78" s="61"/>
      <c r="H78" s="61"/>
      <c r="I78" s="61"/>
      <c r="J78" s="61"/>
      <c r="K78" s="61"/>
      <c r="L78" s="61"/>
      <c r="M78" s="85"/>
      <c r="N78" s="77"/>
    </row>
    <row r="79" spans="1:14" ht="27" customHeight="1">
      <c r="A79" s="66"/>
      <c r="B79" s="61"/>
      <c r="C79" s="104"/>
      <c r="D79" s="105"/>
      <c r="E79" s="105"/>
      <c r="F79" s="61"/>
      <c r="G79" s="61"/>
      <c r="H79" s="61"/>
      <c r="I79" s="68"/>
      <c r="J79" s="61"/>
      <c r="K79" s="61"/>
      <c r="L79" s="61"/>
      <c r="M79" s="85"/>
      <c r="N79" s="77"/>
    </row>
    <row r="80" spans="1:14" ht="27" customHeight="1">
      <c r="A80" s="66"/>
      <c r="B80" s="104"/>
      <c r="C80" s="104"/>
      <c r="D80" s="105"/>
      <c r="E80" s="105"/>
      <c r="F80" s="61"/>
      <c r="G80" s="61"/>
      <c r="H80" s="126"/>
      <c r="I80" s="61"/>
      <c r="J80" s="61"/>
      <c r="K80" s="61"/>
      <c r="L80" s="61"/>
      <c r="M80" s="85"/>
      <c r="N80" s="77"/>
    </row>
    <row r="81" spans="1:14" ht="27" customHeight="1">
      <c r="A81" s="66"/>
      <c r="B81" s="104"/>
      <c r="C81" s="104"/>
      <c r="D81" s="105"/>
      <c r="E81" s="105"/>
      <c r="F81" s="61"/>
      <c r="G81" s="61"/>
      <c r="H81" s="104"/>
      <c r="I81" s="68"/>
      <c r="J81" s="61"/>
      <c r="K81" s="61"/>
      <c r="L81" s="61"/>
      <c r="M81" s="85"/>
      <c r="N81" s="77"/>
    </row>
    <row r="82" spans="1:14" ht="27" customHeight="1">
      <c r="A82" s="66"/>
      <c r="B82" s="104"/>
      <c r="C82" s="104"/>
      <c r="D82" s="105"/>
      <c r="E82" s="105"/>
      <c r="F82" s="61"/>
      <c r="G82" s="61"/>
      <c r="H82" s="61"/>
      <c r="I82" s="65"/>
      <c r="J82" s="61"/>
      <c r="K82" s="61"/>
      <c r="L82" s="61"/>
      <c r="M82" s="85"/>
      <c r="N82" s="77"/>
    </row>
    <row r="83" spans="1:14" ht="27" customHeight="1">
      <c r="A83" s="66"/>
      <c r="B83" s="104"/>
      <c r="C83" s="104"/>
      <c r="D83" s="105"/>
      <c r="E83" s="105"/>
      <c r="F83" s="61"/>
      <c r="G83" s="61"/>
      <c r="H83" s="61"/>
      <c r="I83" s="61"/>
      <c r="J83" s="61"/>
      <c r="K83" s="61"/>
      <c r="L83" s="61"/>
      <c r="M83" s="85"/>
      <c r="N83" s="77"/>
    </row>
    <row r="84" spans="1:14" ht="27" customHeight="1">
      <c r="A84" s="66"/>
      <c r="B84" s="104"/>
      <c r="C84" s="104"/>
      <c r="D84" s="105"/>
      <c r="E84" s="105"/>
      <c r="F84" s="61"/>
      <c r="G84" s="61"/>
      <c r="H84" s="61"/>
      <c r="I84" s="61"/>
      <c r="J84" s="61"/>
      <c r="K84" s="61"/>
      <c r="L84" s="61"/>
      <c r="M84" s="85"/>
      <c r="N84" s="77"/>
    </row>
    <row r="85" spans="1:14" ht="27" customHeight="1">
      <c r="A85" s="66"/>
      <c r="B85" s="104"/>
      <c r="C85" s="104"/>
      <c r="D85" s="105"/>
      <c r="E85" s="105"/>
      <c r="F85" s="61"/>
      <c r="G85" s="61"/>
      <c r="H85" s="61"/>
      <c r="I85" s="61"/>
      <c r="J85" s="69"/>
      <c r="K85" s="61"/>
      <c r="L85" s="61"/>
      <c r="M85" s="85"/>
      <c r="N85" s="77"/>
    </row>
    <row r="86" spans="1:14" ht="27" customHeight="1">
      <c r="A86" s="66"/>
      <c r="B86" s="104"/>
      <c r="C86" s="104"/>
      <c r="D86" s="105"/>
      <c r="E86" s="105"/>
      <c r="F86" s="61"/>
      <c r="G86" s="61"/>
      <c r="H86" s="61"/>
      <c r="I86" s="65"/>
      <c r="J86" s="61"/>
      <c r="K86" s="61"/>
      <c r="L86" s="61"/>
      <c r="M86" s="85"/>
      <c r="N86" s="77"/>
    </row>
    <row r="87" spans="1:14" ht="27" customHeight="1">
      <c r="A87" s="66"/>
      <c r="B87" s="104"/>
      <c r="C87" s="104"/>
      <c r="D87" s="105"/>
      <c r="E87" s="105"/>
      <c r="F87" s="61"/>
      <c r="G87" s="61"/>
      <c r="H87" s="61"/>
      <c r="I87" s="61"/>
      <c r="J87" s="69"/>
      <c r="K87" s="61"/>
      <c r="L87" s="61"/>
      <c r="M87" s="85"/>
      <c r="N87" s="77"/>
    </row>
    <row r="88" spans="1:14" ht="27" customHeight="1">
      <c r="A88" s="66"/>
      <c r="B88" s="104"/>
      <c r="C88" s="104"/>
      <c r="D88" s="105"/>
      <c r="E88" s="105"/>
      <c r="F88" s="61"/>
      <c r="G88" s="61"/>
      <c r="H88" s="61"/>
      <c r="I88" s="61"/>
      <c r="J88" s="61"/>
      <c r="K88" s="61"/>
      <c r="L88" s="61"/>
      <c r="M88" s="85"/>
      <c r="N88" s="77"/>
    </row>
    <row r="89" spans="1:14" ht="27" customHeight="1">
      <c r="A89" s="1103"/>
      <c r="B89" s="1104"/>
      <c r="C89" s="1104"/>
      <c r="D89" s="67"/>
      <c r="E89" s="67"/>
      <c r="F89" s="66"/>
      <c r="G89" s="66"/>
      <c r="H89" s="66"/>
      <c r="I89" s="66"/>
      <c r="J89" s="66"/>
      <c r="K89" s="66"/>
      <c r="L89" s="66"/>
      <c r="M89" s="66"/>
      <c r="N89" s="77"/>
    </row>
    <row r="90" spans="1:14" s="59" customFormat="1" ht="27" customHeight="1">
      <c r="A90" s="58"/>
      <c r="B90" s="56"/>
      <c r="C90" s="61"/>
      <c r="D90" s="105"/>
      <c r="E90" s="105"/>
      <c r="F90" s="61"/>
      <c r="G90" s="61"/>
      <c r="H90" s="61"/>
      <c r="I90" s="61"/>
      <c r="J90" s="61"/>
      <c r="K90" s="61"/>
      <c r="L90" s="61"/>
      <c r="M90" s="85"/>
      <c r="N90" s="82"/>
    </row>
    <row r="91" spans="1:14" s="59" customFormat="1" ht="27" customHeight="1">
      <c r="A91" s="58"/>
      <c r="B91" s="61"/>
      <c r="C91" s="61"/>
      <c r="D91" s="105"/>
      <c r="E91" s="105"/>
      <c r="F91" s="61"/>
      <c r="G91" s="61"/>
      <c r="H91" s="61"/>
      <c r="I91" s="65"/>
      <c r="J91" s="61"/>
      <c r="K91" s="61"/>
      <c r="L91" s="61"/>
      <c r="M91" s="85"/>
      <c r="N91" s="82"/>
    </row>
    <row r="92" spans="1:14" s="59" customFormat="1" ht="27" customHeight="1">
      <c r="A92" s="58"/>
      <c r="B92" s="56"/>
      <c r="C92" s="61"/>
      <c r="D92" s="105"/>
      <c r="E92" s="105"/>
      <c r="F92" s="61"/>
      <c r="G92" s="61"/>
      <c r="H92" s="74"/>
      <c r="I92" s="61"/>
      <c r="J92" s="61"/>
      <c r="K92" s="61"/>
      <c r="L92" s="61"/>
      <c r="M92" s="85"/>
      <c r="N92" s="82"/>
    </row>
    <row r="93" spans="1:14" s="59" customFormat="1" ht="27" customHeight="1">
      <c r="A93" s="58"/>
      <c r="B93" s="86"/>
      <c r="C93" s="86"/>
      <c r="D93" s="105"/>
      <c r="E93" s="105"/>
      <c r="F93" s="61"/>
      <c r="G93" s="61"/>
      <c r="H93" s="74"/>
      <c r="I93" s="75"/>
      <c r="J93" s="61"/>
      <c r="K93" s="61"/>
      <c r="L93" s="61"/>
      <c r="M93" s="85"/>
      <c r="N93" s="82"/>
    </row>
    <row r="94" spans="1:14" s="59" customFormat="1" ht="27" customHeight="1">
      <c r="A94" s="58"/>
      <c r="B94" s="56"/>
      <c r="C94" s="61"/>
      <c r="D94" s="105"/>
      <c r="E94" s="105"/>
      <c r="F94" s="61"/>
      <c r="G94" s="61"/>
      <c r="H94" s="61"/>
      <c r="I94" s="61"/>
      <c r="J94" s="61"/>
      <c r="K94" s="61"/>
      <c r="L94" s="61"/>
      <c r="M94" s="85"/>
      <c r="N94" s="82"/>
    </row>
    <row r="95" spans="1:14" s="59" customFormat="1" ht="27" customHeight="1">
      <c r="A95" s="58"/>
      <c r="B95" s="61"/>
      <c r="C95" s="61"/>
      <c r="D95" s="105"/>
      <c r="E95" s="105"/>
      <c r="F95" s="61"/>
      <c r="G95" s="61"/>
      <c r="H95" s="61"/>
      <c r="I95" s="61"/>
      <c r="J95" s="61"/>
      <c r="K95" s="61"/>
      <c r="L95" s="61"/>
      <c r="M95" s="85"/>
      <c r="N95" s="82"/>
    </row>
    <row r="96" spans="1:14" s="59" customFormat="1" ht="27" customHeight="1">
      <c r="A96" s="58"/>
      <c r="B96" s="56"/>
      <c r="C96" s="61"/>
      <c r="D96" s="105"/>
      <c r="E96" s="105"/>
      <c r="F96" s="61"/>
      <c r="G96" s="61"/>
      <c r="H96" s="84"/>
      <c r="I96" s="65"/>
      <c r="J96" s="61"/>
      <c r="K96" s="61"/>
      <c r="L96" s="61"/>
      <c r="M96" s="85"/>
      <c r="N96" s="82"/>
    </row>
    <row r="97" spans="1:14" s="59" customFormat="1" ht="27" customHeight="1">
      <c r="A97" s="58"/>
      <c r="B97" s="104"/>
      <c r="C97" s="104"/>
      <c r="D97" s="105"/>
      <c r="E97" s="105"/>
      <c r="F97" s="61"/>
      <c r="G97" s="61"/>
      <c r="H97" s="69"/>
      <c r="I97" s="68"/>
      <c r="J97" s="61"/>
      <c r="K97" s="61"/>
      <c r="L97" s="61"/>
      <c r="M97" s="85"/>
      <c r="N97" s="82"/>
    </row>
    <row r="98" spans="1:14" s="59" customFormat="1" ht="27" customHeight="1">
      <c r="A98" s="58"/>
      <c r="B98" s="104"/>
      <c r="C98" s="104"/>
      <c r="D98" s="105"/>
      <c r="E98" s="105"/>
      <c r="F98" s="61"/>
      <c r="G98" s="61"/>
      <c r="H98" s="69"/>
      <c r="I98" s="61"/>
      <c r="J98" s="61"/>
      <c r="K98" s="61"/>
      <c r="L98" s="61"/>
      <c r="M98" s="85"/>
      <c r="N98" s="82"/>
    </row>
    <row r="99" spans="1:14" s="59" customFormat="1" ht="27" customHeight="1">
      <c r="A99" s="58"/>
      <c r="B99" s="104"/>
      <c r="C99" s="104"/>
      <c r="D99" s="105"/>
      <c r="E99" s="105"/>
      <c r="F99" s="61"/>
      <c r="G99" s="61"/>
      <c r="H99" s="61"/>
      <c r="I99" s="61"/>
      <c r="J99" s="61"/>
      <c r="K99" s="61"/>
      <c r="L99" s="61"/>
      <c r="M99" s="85"/>
      <c r="N99" s="82"/>
    </row>
    <row r="100" spans="1:14" s="59" customFormat="1" ht="27" customHeight="1">
      <c r="A100" s="58"/>
      <c r="B100" s="61"/>
      <c r="C100" s="104"/>
      <c r="D100" s="105"/>
      <c r="E100" s="105"/>
      <c r="F100" s="61"/>
      <c r="G100" s="61"/>
      <c r="H100" s="61"/>
      <c r="I100" s="68"/>
      <c r="J100" s="61"/>
      <c r="K100" s="61"/>
      <c r="L100" s="61"/>
      <c r="M100" s="163"/>
      <c r="N100" s="82"/>
    </row>
    <row r="101" spans="1:14" s="59" customFormat="1" ht="27" customHeight="1">
      <c r="A101" s="58"/>
      <c r="B101" s="104"/>
      <c r="C101" s="104"/>
      <c r="D101" s="105"/>
      <c r="E101" s="105"/>
      <c r="F101" s="61"/>
      <c r="G101" s="61"/>
      <c r="H101" s="126"/>
      <c r="I101" s="61"/>
      <c r="J101" s="61"/>
      <c r="K101" s="61"/>
      <c r="L101" s="61"/>
      <c r="M101" s="163"/>
      <c r="N101" s="82"/>
    </row>
    <row r="102" spans="1:14" s="59" customFormat="1" ht="27" customHeight="1">
      <c r="A102" s="58"/>
      <c r="B102" s="104"/>
      <c r="C102" s="104"/>
      <c r="D102" s="105"/>
      <c r="E102" s="105"/>
      <c r="F102" s="61"/>
      <c r="G102" s="61"/>
      <c r="H102" s="104"/>
      <c r="I102" s="68"/>
      <c r="J102" s="61"/>
      <c r="K102" s="61"/>
      <c r="L102" s="61"/>
      <c r="M102" s="163"/>
      <c r="N102" s="82"/>
    </row>
    <row r="103" spans="1:14" s="59" customFormat="1" ht="27" customHeight="1">
      <c r="A103" s="58"/>
      <c r="B103" s="104"/>
      <c r="C103" s="104"/>
      <c r="D103" s="105"/>
      <c r="E103" s="105"/>
      <c r="F103" s="61"/>
      <c r="G103" s="61"/>
      <c r="H103" s="61"/>
      <c r="I103" s="61"/>
      <c r="J103" s="61"/>
      <c r="K103" s="61"/>
      <c r="L103" s="61"/>
      <c r="M103" s="163"/>
      <c r="N103" s="82"/>
    </row>
    <row r="104" spans="1:14" s="59" customFormat="1" ht="27" customHeight="1">
      <c r="A104" s="58"/>
      <c r="B104" s="104"/>
      <c r="C104" s="104"/>
      <c r="D104" s="105"/>
      <c r="E104" s="105"/>
      <c r="F104" s="61"/>
      <c r="G104" s="61"/>
      <c r="H104" s="61"/>
      <c r="I104" s="61"/>
      <c r="J104" s="61"/>
      <c r="K104" s="61"/>
      <c r="L104" s="61"/>
      <c r="M104" s="85"/>
      <c r="N104" s="82"/>
    </row>
    <row r="105" spans="1:14" s="59" customFormat="1" ht="27" customHeight="1">
      <c r="A105" s="58"/>
      <c r="B105" s="104"/>
      <c r="C105" s="104"/>
      <c r="D105" s="105"/>
      <c r="E105" s="105"/>
      <c r="F105" s="61"/>
      <c r="G105" s="61"/>
      <c r="H105" s="61"/>
      <c r="I105" s="61"/>
      <c r="J105" s="61"/>
      <c r="K105" s="61"/>
      <c r="L105" s="61"/>
      <c r="M105" s="163"/>
      <c r="N105" s="82"/>
    </row>
    <row r="106" spans="1:14" ht="27" customHeight="1">
      <c r="A106" s="66"/>
      <c r="B106" s="104"/>
      <c r="C106" s="104"/>
      <c r="D106" s="105"/>
      <c r="E106" s="105"/>
      <c r="F106" s="61"/>
      <c r="G106" s="61"/>
      <c r="H106" s="61"/>
      <c r="I106" s="61"/>
      <c r="J106" s="69"/>
      <c r="K106" s="61"/>
      <c r="L106" s="61"/>
      <c r="M106" s="163"/>
      <c r="N106" s="77"/>
    </row>
    <row r="107" spans="1:14" ht="27" customHeight="1">
      <c r="A107" s="66"/>
      <c r="B107" s="104"/>
      <c r="C107" s="104"/>
      <c r="D107" s="105"/>
      <c r="E107" s="105"/>
      <c r="F107" s="61"/>
      <c r="G107" s="61"/>
      <c r="H107" s="61"/>
      <c r="I107" s="61"/>
      <c r="J107" s="61"/>
      <c r="K107" s="65"/>
      <c r="L107" s="61"/>
      <c r="M107" s="163"/>
      <c r="N107" s="77"/>
    </row>
    <row r="108" spans="1:14" ht="27" customHeight="1">
      <c r="A108" s="66"/>
      <c r="B108" s="104"/>
      <c r="C108" s="104"/>
      <c r="D108" s="105"/>
      <c r="E108" s="105"/>
      <c r="F108" s="61"/>
      <c r="G108" s="61"/>
      <c r="H108" s="61"/>
      <c r="I108" s="61"/>
      <c r="J108" s="69"/>
      <c r="K108" s="61"/>
      <c r="L108" s="61"/>
      <c r="M108" s="163"/>
      <c r="N108" s="77"/>
    </row>
    <row r="109" spans="1:14" ht="27" customHeight="1">
      <c r="A109" s="66"/>
      <c r="B109" s="104"/>
      <c r="C109" s="104"/>
      <c r="D109" s="105"/>
      <c r="E109" s="105"/>
      <c r="F109" s="61"/>
      <c r="G109" s="61"/>
      <c r="H109" s="61"/>
      <c r="I109" s="61"/>
      <c r="J109" s="61"/>
      <c r="K109" s="61"/>
      <c r="L109" s="61"/>
      <c r="M109" s="163"/>
      <c r="N109" s="77"/>
    </row>
    <row r="110" spans="1:14" ht="27" customHeight="1">
      <c r="A110" s="1103"/>
      <c r="B110" s="1104"/>
      <c r="C110" s="1104"/>
      <c r="D110" s="67"/>
      <c r="E110" s="67"/>
      <c r="F110" s="66"/>
      <c r="G110" s="66"/>
      <c r="H110" s="66"/>
      <c r="I110" s="66"/>
      <c r="J110" s="66"/>
      <c r="K110" s="66"/>
      <c r="L110" s="66"/>
      <c r="M110" s="66"/>
      <c r="N110" s="77"/>
    </row>
    <row r="111" spans="1:14" ht="27" customHeight="1">
      <c r="A111" s="66"/>
      <c r="B111" s="56"/>
      <c r="C111" s="61"/>
      <c r="D111" s="105"/>
      <c r="E111" s="105"/>
      <c r="F111" s="61"/>
      <c r="G111" s="61"/>
      <c r="H111" s="61"/>
      <c r="I111" s="61"/>
      <c r="J111" s="61"/>
      <c r="K111" s="61"/>
      <c r="L111" s="61"/>
      <c r="M111" s="76"/>
      <c r="N111" s="77"/>
    </row>
    <row r="112" spans="1:14" s="59" customFormat="1" ht="27" customHeight="1">
      <c r="A112" s="58"/>
      <c r="B112" s="61"/>
      <c r="C112" s="61"/>
      <c r="D112" s="105"/>
      <c r="E112" s="105"/>
      <c r="F112" s="61"/>
      <c r="G112" s="61"/>
      <c r="H112" s="61"/>
      <c r="I112" s="61"/>
      <c r="J112" s="61"/>
      <c r="K112" s="61"/>
      <c r="L112" s="61"/>
      <c r="M112" s="76"/>
      <c r="N112" s="82"/>
    </row>
    <row r="113" spans="1:14" ht="27" customHeight="1">
      <c r="A113" s="66"/>
      <c r="B113" s="56"/>
      <c r="C113" s="61"/>
      <c r="D113" s="105"/>
      <c r="E113" s="105"/>
      <c r="F113" s="61"/>
      <c r="G113" s="61"/>
      <c r="H113" s="69"/>
      <c r="I113" s="61"/>
      <c r="J113" s="61"/>
      <c r="K113" s="61"/>
      <c r="L113" s="61"/>
      <c r="M113" s="76"/>
      <c r="N113" s="77"/>
    </row>
    <row r="114" spans="1:14" s="59" customFormat="1" ht="27" customHeight="1">
      <c r="A114" s="58"/>
      <c r="B114" s="86"/>
      <c r="C114" s="86"/>
      <c r="D114" s="105"/>
      <c r="E114" s="105"/>
      <c r="F114" s="61"/>
      <c r="G114" s="61"/>
      <c r="H114" s="74"/>
      <c r="I114" s="75"/>
      <c r="J114" s="61"/>
      <c r="K114" s="61"/>
      <c r="L114" s="61"/>
      <c r="M114" s="68"/>
      <c r="N114" s="82"/>
    </row>
    <row r="115" spans="1:14" ht="27" customHeight="1">
      <c r="A115" s="66"/>
      <c r="B115" s="56"/>
      <c r="C115" s="61"/>
      <c r="D115" s="105"/>
      <c r="E115" s="105"/>
      <c r="F115" s="61"/>
      <c r="G115" s="61"/>
      <c r="H115" s="69"/>
      <c r="I115" s="61"/>
      <c r="J115" s="61"/>
      <c r="K115" s="61"/>
      <c r="L115" s="61"/>
      <c r="M115" s="79"/>
      <c r="N115" s="77"/>
    </row>
    <row r="116" spans="1:14" s="59" customFormat="1" ht="27" customHeight="1">
      <c r="A116" s="58"/>
      <c r="B116" s="61"/>
      <c r="C116" s="61"/>
      <c r="D116" s="105"/>
      <c r="E116" s="105"/>
      <c r="F116" s="61"/>
      <c r="G116" s="61"/>
      <c r="H116" s="61"/>
      <c r="I116" s="65"/>
      <c r="J116" s="61"/>
      <c r="K116" s="61"/>
      <c r="L116" s="61"/>
      <c r="M116" s="76"/>
      <c r="N116" s="82"/>
    </row>
    <row r="117" spans="1:14" s="59" customFormat="1" ht="27" customHeight="1">
      <c r="A117" s="58"/>
      <c r="B117" s="56"/>
      <c r="C117" s="61"/>
      <c r="D117" s="105"/>
      <c r="E117" s="105"/>
      <c r="F117" s="61"/>
      <c r="G117" s="61"/>
      <c r="H117" s="84"/>
      <c r="I117" s="61"/>
      <c r="J117" s="61"/>
      <c r="K117" s="61"/>
      <c r="L117" s="61"/>
      <c r="M117" s="76"/>
      <c r="N117" s="82"/>
    </row>
    <row r="118" spans="1:14" s="59" customFormat="1" ht="27" customHeight="1">
      <c r="A118" s="58"/>
      <c r="B118" s="104"/>
      <c r="C118" s="104"/>
      <c r="D118" s="105"/>
      <c r="E118" s="105"/>
      <c r="F118" s="61"/>
      <c r="G118" s="61"/>
      <c r="H118" s="84"/>
      <c r="I118" s="68"/>
      <c r="J118" s="61"/>
      <c r="K118" s="61"/>
      <c r="L118" s="61"/>
      <c r="M118" s="76"/>
      <c r="N118" s="82"/>
    </row>
    <row r="119" spans="1:14" s="59" customFormat="1" ht="27" customHeight="1">
      <c r="A119" s="58"/>
      <c r="B119" s="104"/>
      <c r="C119" s="104"/>
      <c r="D119" s="105"/>
      <c r="E119" s="105"/>
      <c r="F119" s="61"/>
      <c r="G119" s="61"/>
      <c r="H119" s="61"/>
      <c r="I119" s="61"/>
      <c r="J119" s="61"/>
      <c r="K119" s="61"/>
      <c r="L119" s="61"/>
      <c r="M119" s="76"/>
      <c r="N119" s="82"/>
    </row>
    <row r="120" spans="1:14" s="59" customFormat="1" ht="27" customHeight="1">
      <c r="A120" s="58"/>
      <c r="B120" s="104"/>
      <c r="C120" s="104"/>
      <c r="D120" s="105"/>
      <c r="E120" s="105"/>
      <c r="F120" s="61"/>
      <c r="G120" s="61"/>
      <c r="H120" s="61"/>
      <c r="I120" s="61"/>
      <c r="J120" s="61"/>
      <c r="K120" s="61"/>
      <c r="L120" s="61"/>
      <c r="M120" s="76"/>
      <c r="N120" s="82"/>
    </row>
    <row r="121" spans="1:14" ht="27" customHeight="1">
      <c r="A121" s="66"/>
      <c r="B121" s="61"/>
      <c r="C121" s="104"/>
      <c r="D121" s="105"/>
      <c r="E121" s="105"/>
      <c r="F121" s="61"/>
      <c r="G121" s="61"/>
      <c r="H121" s="61"/>
      <c r="I121" s="68"/>
      <c r="J121" s="61"/>
      <c r="K121" s="61"/>
      <c r="L121" s="61"/>
      <c r="M121" s="79"/>
      <c r="N121" s="77"/>
    </row>
    <row r="122" spans="1:14" ht="27" customHeight="1">
      <c r="A122" s="66"/>
      <c r="B122" s="104"/>
      <c r="C122" s="104"/>
      <c r="D122" s="105"/>
      <c r="E122" s="105"/>
      <c r="F122" s="61"/>
      <c r="G122" s="61"/>
      <c r="H122" s="126"/>
      <c r="I122" s="61"/>
      <c r="J122" s="61"/>
      <c r="K122" s="61"/>
      <c r="L122" s="61"/>
      <c r="M122" s="79"/>
      <c r="N122" s="77"/>
    </row>
    <row r="123" spans="1:14" ht="27" customHeight="1">
      <c r="A123" s="66"/>
      <c r="B123" s="104"/>
      <c r="C123" s="104"/>
      <c r="D123" s="105"/>
      <c r="E123" s="105"/>
      <c r="F123" s="61"/>
      <c r="G123" s="61"/>
      <c r="H123" s="104"/>
      <c r="I123" s="128"/>
      <c r="J123" s="61"/>
      <c r="K123" s="61"/>
      <c r="L123" s="61"/>
      <c r="M123" s="76"/>
      <c r="N123" s="77"/>
    </row>
    <row r="124" spans="1:14" ht="27" customHeight="1">
      <c r="A124" s="66"/>
      <c r="B124" s="104"/>
      <c r="C124" s="104"/>
      <c r="D124" s="105"/>
      <c r="E124" s="105"/>
      <c r="F124" s="61"/>
      <c r="G124" s="61"/>
      <c r="H124" s="61"/>
      <c r="I124" s="61"/>
      <c r="J124" s="61"/>
      <c r="K124" s="61"/>
      <c r="L124" s="61"/>
      <c r="M124" s="76"/>
      <c r="N124" s="77"/>
    </row>
    <row r="125" spans="1:14" ht="27" customHeight="1">
      <c r="A125" s="66"/>
      <c r="B125" s="104"/>
      <c r="C125" s="104"/>
      <c r="D125" s="105"/>
      <c r="E125" s="105"/>
      <c r="F125" s="61"/>
      <c r="G125" s="61"/>
      <c r="H125" s="61"/>
      <c r="I125" s="61"/>
      <c r="J125" s="61"/>
      <c r="K125" s="61"/>
      <c r="L125" s="61"/>
      <c r="M125" s="76"/>
      <c r="N125" s="77"/>
    </row>
    <row r="126" spans="1:14" ht="27" customHeight="1">
      <c r="A126" s="66"/>
      <c r="B126" s="104"/>
      <c r="C126" s="104"/>
      <c r="D126" s="105"/>
      <c r="E126" s="105"/>
      <c r="F126" s="61"/>
      <c r="G126" s="61"/>
      <c r="H126" s="61"/>
      <c r="I126" s="61"/>
      <c r="J126" s="61"/>
      <c r="K126" s="61"/>
      <c r="L126" s="61"/>
      <c r="M126" s="76"/>
      <c r="N126" s="77"/>
    </row>
    <row r="127" spans="1:14" ht="27" customHeight="1">
      <c r="A127" s="66"/>
      <c r="B127" s="104"/>
      <c r="C127" s="104"/>
      <c r="D127" s="105"/>
      <c r="E127" s="105"/>
      <c r="F127" s="61"/>
      <c r="G127" s="61"/>
      <c r="H127" s="61"/>
      <c r="I127" s="61"/>
      <c r="J127" s="69"/>
      <c r="K127" s="61"/>
      <c r="L127" s="61"/>
      <c r="M127" s="76"/>
      <c r="N127" s="77"/>
    </row>
    <row r="128" spans="1:14" ht="27" customHeight="1">
      <c r="A128" s="66"/>
      <c r="B128" s="104"/>
      <c r="C128" s="104"/>
      <c r="D128" s="105"/>
      <c r="E128" s="105"/>
      <c r="F128" s="61"/>
      <c r="G128" s="61"/>
      <c r="H128" s="61"/>
      <c r="I128" s="61"/>
      <c r="J128" s="61"/>
      <c r="K128" s="61"/>
      <c r="L128" s="61"/>
      <c r="M128" s="76"/>
      <c r="N128" s="77"/>
    </row>
    <row r="129" spans="1:14" ht="27" customHeight="1">
      <c r="A129" s="66"/>
      <c r="B129" s="104"/>
      <c r="C129" s="104"/>
      <c r="D129" s="105"/>
      <c r="E129" s="105"/>
      <c r="F129" s="61"/>
      <c r="G129" s="61"/>
      <c r="H129" s="61"/>
      <c r="I129" s="65"/>
      <c r="J129" s="69"/>
      <c r="K129" s="61"/>
      <c r="L129" s="61"/>
      <c r="M129" s="76"/>
      <c r="N129" s="77"/>
    </row>
    <row r="130" spans="1:14" ht="27" customHeight="1">
      <c r="A130" s="66"/>
      <c r="B130" s="104"/>
      <c r="C130" s="104"/>
      <c r="D130" s="105"/>
      <c r="E130" s="105"/>
      <c r="F130" s="61"/>
      <c r="G130" s="61"/>
      <c r="H130" s="61"/>
      <c r="I130" s="61"/>
      <c r="J130" s="61"/>
      <c r="K130" s="61"/>
      <c r="L130" s="61"/>
      <c r="M130" s="76"/>
      <c r="N130" s="77"/>
    </row>
    <row r="131" spans="1:14" ht="27" customHeight="1">
      <c r="A131" s="1103"/>
      <c r="B131" s="1104"/>
      <c r="C131" s="1104"/>
      <c r="D131" s="67"/>
      <c r="E131" s="67"/>
      <c r="F131" s="66"/>
      <c r="G131" s="66"/>
      <c r="H131" s="66"/>
      <c r="I131" s="66"/>
      <c r="J131" s="66"/>
      <c r="K131" s="66"/>
      <c r="L131" s="66"/>
      <c r="M131" s="66"/>
      <c r="N131" s="77"/>
    </row>
    <row r="132" spans="1:14" ht="27" customHeight="1">
      <c r="A132" s="66"/>
      <c r="B132" s="56"/>
      <c r="C132" s="61"/>
      <c r="D132" s="105"/>
      <c r="E132" s="105"/>
      <c r="F132" s="61"/>
      <c r="G132" s="61"/>
      <c r="H132" s="61"/>
      <c r="I132" s="61"/>
      <c r="J132" s="61"/>
      <c r="K132" s="61"/>
      <c r="L132" s="61"/>
      <c r="M132" s="85"/>
      <c r="N132" s="77"/>
    </row>
    <row r="133" spans="1:14" ht="27" customHeight="1">
      <c r="A133" s="66"/>
      <c r="B133" s="61"/>
      <c r="C133" s="61"/>
      <c r="D133" s="105"/>
      <c r="E133" s="105"/>
      <c r="F133" s="61"/>
      <c r="G133" s="61"/>
      <c r="H133" s="61"/>
      <c r="I133" s="65"/>
      <c r="J133" s="61"/>
      <c r="K133" s="61"/>
      <c r="L133" s="61"/>
      <c r="M133" s="75"/>
      <c r="N133" s="77"/>
    </row>
    <row r="134" spans="1:14" ht="27" customHeight="1">
      <c r="A134" s="66"/>
      <c r="B134" s="56"/>
      <c r="C134" s="61"/>
      <c r="D134" s="105"/>
      <c r="E134" s="105"/>
      <c r="F134" s="61"/>
      <c r="G134" s="61"/>
      <c r="H134" s="74"/>
      <c r="I134" s="61"/>
      <c r="J134" s="61"/>
      <c r="K134" s="61"/>
      <c r="L134" s="61"/>
      <c r="M134" s="163"/>
      <c r="N134" s="77"/>
    </row>
    <row r="135" spans="1:14" ht="27" customHeight="1">
      <c r="A135" s="66"/>
      <c r="B135" s="86"/>
      <c r="C135" s="86"/>
      <c r="D135" s="105"/>
      <c r="E135" s="105"/>
      <c r="F135" s="61"/>
      <c r="G135" s="61"/>
      <c r="H135" s="74"/>
      <c r="I135" s="75"/>
      <c r="J135" s="61"/>
      <c r="K135" s="61"/>
      <c r="L135" s="61"/>
      <c r="M135" s="163"/>
      <c r="N135" s="77"/>
    </row>
    <row r="136" spans="1:14" ht="27" customHeight="1">
      <c r="A136" s="66"/>
      <c r="B136" s="56"/>
      <c r="C136" s="61"/>
      <c r="D136" s="105"/>
      <c r="E136" s="105"/>
      <c r="F136" s="61"/>
      <c r="G136" s="61"/>
      <c r="H136" s="61"/>
      <c r="I136" s="65"/>
      <c r="J136" s="61"/>
      <c r="K136" s="61"/>
      <c r="L136" s="61"/>
      <c r="M136" s="163"/>
      <c r="N136" s="77"/>
    </row>
    <row r="137" spans="1:14" ht="27" customHeight="1">
      <c r="A137" s="66"/>
      <c r="B137" s="61"/>
      <c r="C137" s="61"/>
      <c r="D137" s="105"/>
      <c r="E137" s="105"/>
      <c r="F137" s="61"/>
      <c r="G137" s="61"/>
      <c r="H137" s="61"/>
      <c r="I137" s="61"/>
      <c r="J137" s="61"/>
      <c r="K137" s="61"/>
      <c r="L137" s="61"/>
      <c r="M137" s="163"/>
      <c r="N137" s="77"/>
    </row>
    <row r="138" spans="1:14" ht="27" customHeight="1">
      <c r="A138" s="66"/>
      <c r="B138" s="56"/>
      <c r="C138" s="61"/>
      <c r="D138" s="105"/>
      <c r="E138" s="105"/>
      <c r="F138" s="61"/>
      <c r="G138" s="61"/>
      <c r="H138" s="84"/>
      <c r="I138" s="61"/>
      <c r="J138" s="61"/>
      <c r="K138" s="61"/>
      <c r="L138" s="61"/>
      <c r="M138" s="163"/>
      <c r="N138" s="77"/>
    </row>
    <row r="139" spans="1:14" ht="27" customHeight="1">
      <c r="A139" s="66"/>
      <c r="B139" s="104"/>
      <c r="C139" s="104"/>
      <c r="D139" s="105"/>
      <c r="E139" s="105"/>
      <c r="F139" s="61"/>
      <c r="G139" s="61"/>
      <c r="H139" s="84"/>
      <c r="I139" s="68"/>
      <c r="J139" s="61"/>
      <c r="K139" s="61"/>
      <c r="L139" s="61"/>
      <c r="M139" s="163"/>
      <c r="N139" s="77"/>
    </row>
    <row r="140" spans="1:14" s="59" customFormat="1" ht="27" customHeight="1">
      <c r="A140" s="58"/>
      <c r="B140" s="104"/>
      <c r="C140" s="104"/>
      <c r="D140" s="105"/>
      <c r="E140" s="105"/>
      <c r="F140" s="61"/>
      <c r="G140" s="61"/>
      <c r="H140" s="61"/>
      <c r="I140" s="61"/>
      <c r="J140" s="61"/>
      <c r="K140" s="61"/>
      <c r="L140" s="61"/>
      <c r="M140" s="163"/>
      <c r="N140" s="82"/>
    </row>
    <row r="141" spans="1:14" ht="27" customHeight="1">
      <c r="A141" s="66"/>
      <c r="B141" s="104"/>
      <c r="C141" s="104"/>
      <c r="D141" s="105"/>
      <c r="E141" s="105"/>
      <c r="F141" s="61"/>
      <c r="G141" s="61"/>
      <c r="H141" s="61"/>
      <c r="I141" s="61"/>
      <c r="J141" s="61"/>
      <c r="K141" s="61"/>
      <c r="L141" s="61"/>
      <c r="M141" s="163"/>
      <c r="N141" s="77"/>
    </row>
    <row r="142" spans="1:14" ht="27" customHeight="1">
      <c r="A142" s="66"/>
      <c r="B142" s="61"/>
      <c r="C142" s="104"/>
      <c r="D142" s="105"/>
      <c r="E142" s="105"/>
      <c r="F142" s="61"/>
      <c r="G142" s="61"/>
      <c r="H142" s="61"/>
      <c r="I142" s="68"/>
      <c r="J142" s="61"/>
      <c r="K142" s="61"/>
      <c r="L142" s="61"/>
      <c r="M142" s="242"/>
      <c r="N142" s="77"/>
    </row>
    <row r="143" spans="1:14" s="59" customFormat="1" ht="27" customHeight="1">
      <c r="A143" s="66"/>
      <c r="B143" s="104"/>
      <c r="C143" s="104"/>
      <c r="D143" s="105"/>
      <c r="E143" s="105"/>
      <c r="F143" s="61"/>
      <c r="G143" s="61"/>
      <c r="H143" s="126"/>
      <c r="I143" s="61"/>
      <c r="J143" s="61"/>
      <c r="K143" s="61"/>
      <c r="L143" s="61"/>
      <c r="M143" s="242"/>
      <c r="N143" s="82"/>
    </row>
    <row r="144" spans="1:14" s="59" customFormat="1" ht="27" customHeight="1">
      <c r="A144" s="58"/>
      <c r="B144" s="104"/>
      <c r="C144" s="104"/>
      <c r="D144" s="105"/>
      <c r="E144" s="105"/>
      <c r="F144" s="61"/>
      <c r="G144" s="61"/>
      <c r="H144" s="104"/>
      <c r="I144" s="128"/>
      <c r="J144" s="61"/>
      <c r="K144" s="61"/>
      <c r="L144" s="61"/>
      <c r="M144" s="242"/>
      <c r="N144" s="82"/>
    </row>
    <row r="145" spans="1:14" s="59" customFormat="1" ht="27" customHeight="1">
      <c r="A145" s="58"/>
      <c r="B145" s="104"/>
      <c r="C145" s="104"/>
      <c r="D145" s="105"/>
      <c r="E145" s="105"/>
      <c r="F145" s="61"/>
      <c r="G145" s="61"/>
      <c r="H145" s="69"/>
      <c r="I145" s="61"/>
      <c r="J145" s="61"/>
      <c r="K145" s="61"/>
      <c r="L145" s="61"/>
      <c r="M145" s="242"/>
      <c r="N145" s="82"/>
    </row>
    <row r="146" spans="1:14" ht="27" customHeight="1">
      <c r="A146" s="66"/>
      <c r="B146" s="104"/>
      <c r="C146" s="104"/>
      <c r="D146" s="105"/>
      <c r="E146" s="105"/>
      <c r="F146" s="61"/>
      <c r="G146" s="61"/>
      <c r="H146" s="61"/>
      <c r="I146" s="61"/>
      <c r="J146" s="61"/>
      <c r="K146" s="61"/>
      <c r="L146" s="61"/>
      <c r="M146" s="109"/>
      <c r="N146" s="77"/>
    </row>
    <row r="147" spans="1:14" ht="27" customHeight="1">
      <c r="A147" s="66"/>
      <c r="B147" s="104"/>
      <c r="C147" s="104"/>
      <c r="D147" s="105"/>
      <c r="E147" s="105"/>
      <c r="F147" s="61"/>
      <c r="G147" s="61"/>
      <c r="H147" s="61"/>
      <c r="I147" s="61"/>
      <c r="J147" s="61"/>
      <c r="K147" s="61"/>
      <c r="L147" s="61"/>
      <c r="M147" s="242"/>
      <c r="N147" s="77"/>
    </row>
    <row r="148" spans="1:14" s="59" customFormat="1" ht="27" customHeight="1">
      <c r="A148" s="58"/>
      <c r="B148" s="104"/>
      <c r="C148" s="104"/>
      <c r="D148" s="105"/>
      <c r="E148" s="105"/>
      <c r="F148" s="61"/>
      <c r="G148" s="61"/>
      <c r="H148" s="69"/>
      <c r="I148" s="61"/>
      <c r="J148" s="69"/>
      <c r="K148" s="61"/>
      <c r="L148" s="61"/>
      <c r="M148" s="242"/>
      <c r="N148" s="82"/>
    </row>
    <row r="149" spans="1:14" ht="27" customHeight="1">
      <c r="A149" s="66"/>
      <c r="B149" s="104"/>
      <c r="C149" s="104"/>
      <c r="D149" s="105"/>
      <c r="E149" s="105"/>
      <c r="F149" s="61"/>
      <c r="G149" s="61"/>
      <c r="H149" s="69"/>
      <c r="I149" s="61"/>
      <c r="J149" s="61"/>
      <c r="K149" s="61"/>
      <c r="L149" s="61"/>
      <c r="M149" s="242"/>
      <c r="N149" s="77"/>
    </row>
    <row r="150" spans="1:14" s="59" customFormat="1" ht="27" customHeight="1">
      <c r="A150" s="58"/>
      <c r="B150" s="104"/>
      <c r="C150" s="104"/>
      <c r="D150" s="105"/>
      <c r="E150" s="105"/>
      <c r="F150" s="61"/>
      <c r="G150" s="61"/>
      <c r="H150" s="61"/>
      <c r="I150" s="61"/>
      <c r="J150" s="69"/>
      <c r="K150" s="61"/>
      <c r="L150" s="61"/>
      <c r="M150" s="81"/>
      <c r="N150" s="82"/>
    </row>
    <row r="151" spans="1:14" s="59" customFormat="1" ht="27" customHeight="1">
      <c r="A151" s="58"/>
      <c r="B151" s="104"/>
      <c r="C151" s="104"/>
      <c r="D151" s="105"/>
      <c r="E151" s="105"/>
      <c r="F151" s="61"/>
      <c r="G151" s="61"/>
      <c r="H151" s="61"/>
      <c r="I151" s="65"/>
      <c r="J151" s="61"/>
      <c r="K151" s="61"/>
      <c r="L151" s="61"/>
      <c r="M151" s="242"/>
      <c r="N151" s="82"/>
    </row>
    <row r="152" spans="1:14" ht="27" customHeight="1">
      <c r="A152" s="1103"/>
      <c r="B152" s="1104"/>
      <c r="C152" s="1104"/>
      <c r="D152" s="67"/>
      <c r="E152" s="67"/>
      <c r="F152" s="66"/>
      <c r="G152" s="66"/>
      <c r="H152" s="66"/>
      <c r="I152" s="66"/>
      <c r="J152" s="66"/>
      <c r="K152" s="66"/>
      <c r="L152" s="66"/>
      <c r="M152" s="66"/>
      <c r="N152" s="77"/>
    </row>
    <row r="153" spans="1:14" ht="27" customHeight="1">
      <c r="A153" s="66"/>
      <c r="B153" s="56"/>
      <c r="C153" s="61"/>
      <c r="D153" s="105"/>
      <c r="E153" s="105"/>
      <c r="F153" s="61"/>
      <c r="G153" s="61"/>
      <c r="H153" s="61"/>
      <c r="I153" s="61"/>
      <c r="J153" s="61"/>
      <c r="K153" s="65"/>
      <c r="L153" s="57"/>
      <c r="M153" s="109"/>
      <c r="N153" s="77"/>
    </row>
    <row r="154" spans="1:14" ht="27" customHeight="1">
      <c r="A154" s="66"/>
      <c r="B154" s="61"/>
      <c r="C154" s="61"/>
      <c r="D154" s="105"/>
      <c r="E154" s="105"/>
      <c r="F154" s="61"/>
      <c r="G154" s="61"/>
      <c r="H154" s="61"/>
      <c r="I154" s="61"/>
      <c r="J154" s="61"/>
      <c r="K154" s="61"/>
      <c r="L154" s="57"/>
      <c r="M154" s="109"/>
      <c r="N154" s="77"/>
    </row>
    <row r="155" spans="1:14" ht="27" customHeight="1">
      <c r="A155" s="66"/>
      <c r="B155" s="56"/>
      <c r="C155" s="61"/>
      <c r="D155" s="105"/>
      <c r="E155" s="105"/>
      <c r="F155" s="61"/>
      <c r="G155" s="61"/>
      <c r="H155" s="74"/>
      <c r="I155" s="61"/>
      <c r="J155" s="61"/>
      <c r="K155" s="61"/>
      <c r="L155" s="57"/>
      <c r="M155" s="242"/>
      <c r="N155" s="77"/>
    </row>
    <row r="156" spans="1:14" ht="27" customHeight="1">
      <c r="A156" s="66"/>
      <c r="B156" s="86"/>
      <c r="C156" s="86"/>
      <c r="D156" s="105"/>
      <c r="E156" s="105"/>
      <c r="F156" s="61"/>
      <c r="G156" s="61"/>
      <c r="H156" s="74"/>
      <c r="I156" s="75"/>
      <c r="J156" s="61"/>
      <c r="K156" s="61"/>
      <c r="L156" s="57"/>
      <c r="M156" s="242"/>
      <c r="N156" s="77"/>
    </row>
    <row r="157" spans="1:14" ht="27" customHeight="1">
      <c r="A157" s="66"/>
      <c r="B157" s="83"/>
      <c r="C157" s="61"/>
      <c r="D157" s="106"/>
      <c r="E157" s="106"/>
      <c r="F157" s="61"/>
      <c r="G157" s="61"/>
      <c r="H157" s="74"/>
      <c r="I157" s="74"/>
      <c r="J157" s="57"/>
      <c r="K157" s="57"/>
      <c r="L157" s="57"/>
      <c r="M157" s="242"/>
      <c r="N157" s="77"/>
    </row>
    <row r="158" spans="1:14" ht="27" customHeight="1">
      <c r="A158" s="66"/>
      <c r="B158" s="83"/>
      <c r="C158" s="61"/>
      <c r="D158" s="106"/>
      <c r="E158" s="106"/>
      <c r="F158" s="61"/>
      <c r="G158" s="61"/>
      <c r="H158" s="74"/>
      <c r="I158" s="74"/>
      <c r="J158" s="57"/>
      <c r="K158" s="57"/>
      <c r="L158" s="57"/>
      <c r="M158" s="242"/>
      <c r="N158" s="77"/>
    </row>
    <row r="159" spans="1:14" ht="27" customHeight="1">
      <c r="A159" s="66"/>
      <c r="B159" s="87"/>
      <c r="C159" s="86"/>
      <c r="D159" s="105"/>
      <c r="E159" s="105"/>
      <c r="F159" s="61"/>
      <c r="G159" s="61"/>
      <c r="H159" s="61"/>
      <c r="I159" s="61"/>
      <c r="J159" s="61"/>
      <c r="K159" s="61"/>
      <c r="L159" s="61"/>
      <c r="M159" s="163"/>
      <c r="N159" s="77"/>
    </row>
    <row r="160" spans="1:14" ht="27" customHeight="1">
      <c r="A160" s="66"/>
      <c r="B160" s="87"/>
      <c r="C160" s="86"/>
      <c r="D160" s="105"/>
      <c r="E160" s="105"/>
      <c r="F160" s="61"/>
      <c r="G160" s="61"/>
      <c r="H160" s="61"/>
      <c r="I160" s="61"/>
      <c r="J160" s="61"/>
      <c r="K160" s="61"/>
      <c r="L160" s="61"/>
      <c r="M160" s="163"/>
      <c r="N160" s="77"/>
    </row>
    <row r="161" spans="1:14" ht="27" customHeight="1">
      <c r="A161" s="66"/>
      <c r="B161" s="87"/>
      <c r="C161" s="61"/>
      <c r="D161" s="105"/>
      <c r="E161" s="105"/>
      <c r="F161" s="61"/>
      <c r="G161" s="61"/>
      <c r="H161" s="61"/>
      <c r="I161" s="61"/>
      <c r="J161" s="61"/>
      <c r="K161" s="61"/>
      <c r="L161" s="61"/>
      <c r="M161" s="163"/>
      <c r="N161" s="77"/>
    </row>
    <row r="162" spans="1:14" ht="27" customHeight="1">
      <c r="A162" s="66"/>
      <c r="B162" s="87"/>
      <c r="C162" s="86"/>
      <c r="D162" s="105"/>
      <c r="E162" s="105"/>
      <c r="F162" s="61"/>
      <c r="G162" s="61"/>
      <c r="H162" s="61"/>
      <c r="I162" s="61"/>
      <c r="J162" s="61"/>
      <c r="K162" s="61"/>
      <c r="L162" s="61"/>
      <c r="M162" s="163"/>
      <c r="N162" s="77"/>
    </row>
    <row r="163" spans="1:14" ht="27" customHeight="1">
      <c r="A163" s="66"/>
      <c r="B163" s="83"/>
      <c r="C163" s="86"/>
      <c r="D163" s="106"/>
      <c r="E163" s="105"/>
      <c r="F163" s="61"/>
      <c r="G163" s="61"/>
      <c r="H163" s="74"/>
      <c r="I163" s="74"/>
      <c r="J163" s="61"/>
      <c r="K163" s="61"/>
      <c r="L163" s="61"/>
      <c r="M163" s="163"/>
      <c r="N163" s="77"/>
    </row>
    <row r="164" spans="1:14" ht="27" customHeight="1">
      <c r="A164" s="66"/>
      <c r="B164" s="87"/>
      <c r="C164" s="86"/>
      <c r="D164" s="105"/>
      <c r="E164" s="105"/>
      <c r="F164" s="61"/>
      <c r="G164" s="61"/>
      <c r="H164" s="61"/>
      <c r="I164" s="61"/>
      <c r="J164" s="57"/>
      <c r="K164" s="57"/>
      <c r="L164" s="57"/>
      <c r="M164" s="242"/>
      <c r="N164" s="77"/>
    </row>
    <row r="165" spans="1:14" ht="27" customHeight="1">
      <c r="A165" s="66"/>
      <c r="B165" s="83"/>
      <c r="C165" s="86"/>
      <c r="D165" s="105"/>
      <c r="E165" s="105"/>
      <c r="F165" s="61"/>
      <c r="G165" s="61"/>
      <c r="H165" s="61"/>
      <c r="I165" s="61"/>
      <c r="J165" s="61"/>
      <c r="K165" s="61"/>
      <c r="L165" s="61"/>
      <c r="M165" s="163"/>
      <c r="N165" s="77"/>
    </row>
    <row r="166" spans="1:14" ht="27" customHeight="1">
      <c r="A166" s="66"/>
      <c r="B166" s="87"/>
      <c r="C166" s="86"/>
      <c r="D166" s="106"/>
      <c r="E166" s="106"/>
      <c r="F166" s="61"/>
      <c r="G166" s="85"/>
      <c r="H166" s="86"/>
      <c r="I166" s="74"/>
      <c r="J166" s="61"/>
      <c r="K166" s="61"/>
      <c r="L166" s="61"/>
      <c r="M166" s="242"/>
      <c r="N166" s="77"/>
    </row>
    <row r="167" spans="1:14" ht="27" customHeight="1">
      <c r="A167" s="66"/>
      <c r="B167" s="83"/>
      <c r="C167" s="86"/>
      <c r="D167" s="105"/>
      <c r="E167" s="105"/>
      <c r="F167" s="57"/>
      <c r="G167" s="57"/>
      <c r="H167" s="61"/>
      <c r="I167" s="61"/>
      <c r="J167" s="61"/>
      <c r="K167" s="61"/>
      <c r="L167" s="61"/>
      <c r="M167" s="85"/>
      <c r="N167" s="77"/>
    </row>
    <row r="168" spans="1:14" ht="27" customHeight="1">
      <c r="A168" s="66"/>
      <c r="B168" s="83"/>
      <c r="C168" s="86"/>
      <c r="D168" s="105"/>
      <c r="E168" s="105"/>
      <c r="F168" s="61"/>
      <c r="G168" s="61"/>
      <c r="H168" s="61"/>
      <c r="I168" s="74"/>
      <c r="J168" s="57"/>
      <c r="K168" s="57"/>
      <c r="L168" s="57"/>
      <c r="M168" s="242"/>
      <c r="N168" s="77"/>
    </row>
    <row r="169" spans="1:14" ht="27" customHeight="1">
      <c r="A169" s="66"/>
      <c r="B169" s="83"/>
      <c r="C169" s="86"/>
      <c r="D169" s="105"/>
      <c r="E169" s="105"/>
      <c r="F169" s="61"/>
      <c r="G169" s="61"/>
      <c r="H169" s="86"/>
      <c r="I169" s="74"/>
      <c r="J169" s="57"/>
      <c r="K169" s="57"/>
      <c r="L169" s="57"/>
      <c r="M169" s="242"/>
      <c r="N169" s="77"/>
    </row>
    <row r="170" spans="1:14" ht="27" customHeight="1">
      <c r="A170" s="66"/>
      <c r="B170" s="83"/>
      <c r="C170" s="86"/>
      <c r="D170" s="105"/>
      <c r="E170" s="105"/>
      <c r="F170" s="61"/>
      <c r="G170" s="61"/>
      <c r="H170" s="61"/>
      <c r="I170" s="61"/>
      <c r="J170" s="57"/>
      <c r="K170" s="57"/>
      <c r="L170" s="57"/>
      <c r="M170" s="242"/>
      <c r="N170" s="77"/>
    </row>
    <row r="171" spans="1:14" ht="27" customHeight="1">
      <c r="A171" s="66"/>
      <c r="B171" s="83"/>
      <c r="C171" s="86"/>
      <c r="D171" s="105"/>
      <c r="E171" s="105"/>
      <c r="F171" s="61"/>
      <c r="G171" s="61"/>
      <c r="H171" s="61"/>
      <c r="I171" s="61"/>
      <c r="J171" s="57"/>
      <c r="K171" s="57"/>
      <c r="L171" s="57"/>
      <c r="M171" s="242"/>
      <c r="N171" s="77"/>
    </row>
    <row r="172" spans="1:14" ht="27" customHeight="1">
      <c r="A172" s="66"/>
      <c r="B172" s="87"/>
      <c r="C172" s="86"/>
      <c r="D172" s="105"/>
      <c r="E172" s="105"/>
      <c r="F172" s="61"/>
      <c r="G172" s="61"/>
      <c r="H172" s="61"/>
      <c r="I172" s="61"/>
      <c r="J172" s="57"/>
      <c r="K172" s="57"/>
      <c r="L172" s="57"/>
      <c r="M172" s="242"/>
      <c r="N172" s="77"/>
    </row>
    <row r="173" spans="1:14" ht="27" customHeight="1">
      <c r="A173" s="1103"/>
      <c r="B173" s="1104"/>
      <c r="C173" s="1104"/>
      <c r="D173" s="67"/>
      <c r="E173" s="67"/>
      <c r="F173" s="66"/>
      <c r="G173" s="66"/>
      <c r="H173" s="66"/>
      <c r="I173" s="66"/>
      <c r="J173" s="66"/>
      <c r="K173" s="66"/>
      <c r="L173" s="66"/>
      <c r="M173" s="66"/>
      <c r="N173" s="77"/>
    </row>
    <row r="174" spans="1:14" ht="27" customHeight="1">
      <c r="A174" s="66"/>
      <c r="B174" s="87"/>
      <c r="C174" s="86"/>
      <c r="D174" s="105"/>
      <c r="E174" s="105"/>
      <c r="F174" s="61"/>
      <c r="G174" s="61"/>
      <c r="H174" s="61"/>
      <c r="I174" s="61"/>
      <c r="J174" s="61"/>
      <c r="K174" s="61"/>
      <c r="L174" s="61"/>
      <c r="M174" s="85"/>
      <c r="N174" s="77"/>
    </row>
    <row r="175" spans="1:14" s="59" customFormat="1" ht="27" customHeight="1">
      <c r="A175" s="58"/>
      <c r="B175" s="83"/>
      <c r="C175" s="86"/>
      <c r="D175" s="105"/>
      <c r="E175" s="105"/>
      <c r="F175" s="61"/>
      <c r="G175" s="61"/>
      <c r="H175" s="61"/>
      <c r="I175" s="61"/>
      <c r="J175" s="61"/>
      <c r="K175" s="61"/>
      <c r="L175" s="61"/>
      <c r="M175" s="85"/>
      <c r="N175" s="82"/>
    </row>
    <row r="176" spans="1:14" s="59" customFormat="1" ht="27" customHeight="1">
      <c r="A176" s="58"/>
      <c r="B176" s="244"/>
      <c r="C176" s="86"/>
      <c r="D176" s="105"/>
      <c r="E176" s="105"/>
      <c r="F176" s="61"/>
      <c r="G176" s="61"/>
      <c r="H176" s="61"/>
      <c r="I176" s="61"/>
      <c r="J176" s="61"/>
      <c r="K176" s="61"/>
      <c r="L176" s="61"/>
      <c r="M176" s="163"/>
      <c r="N176" s="82"/>
    </row>
    <row r="177" spans="1:14" s="59" customFormat="1" ht="27" customHeight="1">
      <c r="A177" s="58"/>
      <c r="B177" s="87"/>
      <c r="C177" s="86"/>
      <c r="D177" s="105"/>
      <c r="E177" s="105"/>
      <c r="F177" s="61"/>
      <c r="G177" s="61"/>
      <c r="H177" s="61"/>
      <c r="I177" s="61"/>
      <c r="J177" s="61"/>
      <c r="K177" s="61"/>
      <c r="L177" s="61"/>
      <c r="M177" s="163"/>
      <c r="N177" s="82"/>
    </row>
    <row r="178" spans="1:14" ht="27" customHeight="1">
      <c r="A178" s="66"/>
      <c r="B178" s="87"/>
      <c r="C178" s="86"/>
      <c r="D178" s="105"/>
      <c r="E178" s="105"/>
      <c r="F178" s="61"/>
      <c r="G178" s="61"/>
      <c r="H178" s="61"/>
      <c r="I178" s="61"/>
      <c r="J178" s="61"/>
      <c r="K178" s="61"/>
      <c r="L178" s="61"/>
      <c r="M178" s="163"/>
      <c r="N178" s="77"/>
    </row>
    <row r="179" spans="1:14" ht="27" customHeight="1">
      <c r="A179" s="66"/>
      <c r="B179" s="87"/>
      <c r="C179" s="86"/>
      <c r="D179" s="105"/>
      <c r="E179" s="105"/>
      <c r="F179" s="61"/>
      <c r="G179" s="61"/>
      <c r="H179" s="61"/>
      <c r="I179" s="61"/>
      <c r="J179" s="61"/>
      <c r="K179" s="61"/>
      <c r="L179" s="61"/>
      <c r="M179" s="163"/>
      <c r="N179" s="77"/>
    </row>
    <row r="180" spans="1:14" s="59" customFormat="1" ht="27" customHeight="1">
      <c r="A180" s="58"/>
      <c r="B180" s="87"/>
      <c r="C180" s="61"/>
      <c r="D180" s="105"/>
      <c r="E180" s="105"/>
      <c r="F180" s="61"/>
      <c r="G180" s="61"/>
      <c r="H180" s="61"/>
      <c r="I180" s="61"/>
      <c r="J180" s="61"/>
      <c r="K180" s="61"/>
      <c r="L180" s="61"/>
      <c r="M180" s="163"/>
      <c r="N180" s="82"/>
    </row>
    <row r="181" spans="1:14" s="59" customFormat="1" ht="27" customHeight="1">
      <c r="A181" s="58"/>
      <c r="B181" s="87"/>
      <c r="C181" s="86"/>
      <c r="D181" s="105"/>
      <c r="E181" s="105"/>
      <c r="F181" s="61"/>
      <c r="G181" s="61"/>
      <c r="H181" s="61"/>
      <c r="I181" s="61"/>
      <c r="J181" s="61"/>
      <c r="K181" s="61"/>
      <c r="L181" s="61"/>
      <c r="M181" s="163"/>
      <c r="N181" s="82"/>
    </row>
    <row r="182" spans="1:14" s="59" customFormat="1" ht="27" customHeight="1">
      <c r="A182" s="58"/>
      <c r="B182" s="87"/>
      <c r="C182" s="86"/>
      <c r="D182" s="105"/>
      <c r="E182" s="105"/>
      <c r="F182" s="61"/>
      <c r="G182" s="61"/>
      <c r="H182" s="61"/>
      <c r="I182" s="61"/>
      <c r="J182" s="61"/>
      <c r="K182" s="61"/>
      <c r="L182" s="61"/>
      <c r="M182" s="163"/>
      <c r="N182" s="82"/>
    </row>
    <row r="183" spans="1:14" s="59" customFormat="1" ht="27" customHeight="1">
      <c r="A183" s="58"/>
      <c r="B183" s="83"/>
      <c r="C183" s="86"/>
      <c r="D183" s="105"/>
      <c r="E183" s="105"/>
      <c r="F183" s="61"/>
      <c r="G183" s="61"/>
      <c r="H183" s="61"/>
      <c r="I183" s="61"/>
      <c r="J183" s="61"/>
      <c r="K183" s="61"/>
      <c r="L183" s="61"/>
      <c r="M183" s="163"/>
      <c r="N183" s="82"/>
    </row>
    <row r="184" spans="1:14" s="59" customFormat="1" ht="27" customHeight="1">
      <c r="A184" s="58"/>
      <c r="B184" s="83"/>
      <c r="C184" s="86"/>
      <c r="D184" s="105"/>
      <c r="E184" s="105"/>
      <c r="F184" s="61"/>
      <c r="G184" s="61"/>
      <c r="H184" s="61"/>
      <c r="I184" s="61"/>
      <c r="J184" s="61"/>
      <c r="K184" s="61"/>
      <c r="L184" s="61"/>
      <c r="M184" s="85"/>
      <c r="N184" s="82"/>
    </row>
    <row r="185" spans="1:14" s="59" customFormat="1" ht="27" customHeight="1">
      <c r="A185" s="58"/>
      <c r="B185" s="83"/>
      <c r="C185" s="86"/>
      <c r="D185" s="106"/>
      <c r="E185" s="106"/>
      <c r="F185" s="61"/>
      <c r="G185" s="61"/>
      <c r="H185" s="86"/>
      <c r="I185" s="74"/>
      <c r="J185" s="61"/>
      <c r="K185" s="61"/>
      <c r="L185" s="61"/>
      <c r="M185" s="85"/>
      <c r="N185" s="82"/>
    </row>
    <row r="186" spans="1:14" s="59" customFormat="1" ht="27" customHeight="1">
      <c r="A186" s="58"/>
      <c r="B186" s="83"/>
      <c r="C186" s="86"/>
      <c r="D186" s="105"/>
      <c r="E186" s="105"/>
      <c r="F186" s="61"/>
      <c r="G186" s="61"/>
      <c r="H186" s="61"/>
      <c r="I186" s="61"/>
      <c r="J186" s="61"/>
      <c r="K186" s="61"/>
      <c r="L186" s="61"/>
      <c r="M186" s="85"/>
      <c r="N186" s="82"/>
    </row>
    <row r="187" spans="1:14" s="59" customFormat="1" ht="27" customHeight="1">
      <c r="A187" s="58"/>
      <c r="B187" s="83"/>
      <c r="C187" s="86"/>
      <c r="D187" s="105"/>
      <c r="E187" s="105"/>
      <c r="F187" s="61"/>
      <c r="G187" s="61"/>
      <c r="H187" s="61"/>
      <c r="I187" s="61"/>
      <c r="J187" s="61"/>
      <c r="K187" s="61"/>
      <c r="L187" s="61"/>
      <c r="M187" s="85"/>
      <c r="N187" s="82"/>
    </row>
    <row r="188" spans="1:14" s="59" customFormat="1" ht="27" customHeight="1">
      <c r="A188" s="58"/>
      <c r="B188" s="83"/>
      <c r="C188" s="86"/>
      <c r="D188" s="105"/>
      <c r="E188" s="105"/>
      <c r="F188" s="61"/>
      <c r="G188" s="61"/>
      <c r="H188" s="86"/>
      <c r="I188" s="74"/>
      <c r="J188" s="61"/>
      <c r="K188" s="61"/>
      <c r="L188" s="61"/>
      <c r="M188" s="85"/>
      <c r="N188" s="82"/>
    </row>
    <row r="189" spans="1:14" s="59" customFormat="1" ht="27" customHeight="1">
      <c r="A189" s="58"/>
      <c r="B189" s="83"/>
      <c r="C189" s="86"/>
      <c r="D189" s="105"/>
      <c r="E189" s="105"/>
      <c r="F189" s="61"/>
      <c r="G189" s="61"/>
      <c r="H189" s="61"/>
      <c r="I189" s="61"/>
      <c r="J189" s="61"/>
      <c r="K189" s="61"/>
      <c r="L189" s="61"/>
      <c r="M189" s="85"/>
      <c r="N189" s="82"/>
    </row>
    <row r="190" spans="1:14" s="59" customFormat="1" ht="27" customHeight="1">
      <c r="A190" s="58"/>
      <c r="B190" s="83"/>
      <c r="C190" s="86"/>
      <c r="D190" s="105"/>
      <c r="E190" s="105"/>
      <c r="F190" s="61"/>
      <c r="G190" s="61"/>
      <c r="H190" s="61"/>
      <c r="I190" s="61"/>
      <c r="J190" s="61"/>
      <c r="K190" s="61"/>
      <c r="L190" s="61"/>
      <c r="M190" s="85"/>
      <c r="N190" s="82"/>
    </row>
    <row r="191" spans="1:14" s="59" customFormat="1" ht="27" customHeight="1">
      <c r="A191" s="58"/>
      <c r="B191" s="83"/>
      <c r="C191" s="86"/>
      <c r="D191" s="105"/>
      <c r="E191" s="105"/>
      <c r="F191" s="61"/>
      <c r="G191" s="61"/>
      <c r="H191" s="61"/>
      <c r="I191" s="61"/>
      <c r="J191" s="61"/>
      <c r="K191" s="61"/>
      <c r="L191" s="61"/>
      <c r="M191" s="85"/>
      <c r="N191" s="82"/>
    </row>
    <row r="192" spans="1:14" ht="27" customHeight="1">
      <c r="A192" s="66"/>
      <c r="B192" s="83"/>
      <c r="C192" s="86"/>
      <c r="D192" s="105"/>
      <c r="E192" s="105"/>
      <c r="F192" s="61"/>
      <c r="G192" s="61"/>
      <c r="H192" s="61"/>
      <c r="I192" s="61"/>
      <c r="J192" s="57"/>
      <c r="K192" s="57"/>
      <c r="L192" s="57"/>
      <c r="M192" s="109"/>
      <c r="N192" s="77"/>
    </row>
    <row r="193" spans="1:14" ht="27" customHeight="1">
      <c r="A193" s="66"/>
      <c r="B193" s="83"/>
      <c r="C193" s="86"/>
      <c r="D193" s="105"/>
      <c r="E193" s="105"/>
      <c r="F193" s="61"/>
      <c r="G193" s="61"/>
      <c r="H193" s="61"/>
      <c r="I193" s="61"/>
      <c r="J193" s="61"/>
      <c r="K193" s="61"/>
      <c r="L193" s="61"/>
      <c r="M193" s="85"/>
      <c r="N193" s="77"/>
    </row>
    <row r="194" spans="1:14" ht="27" customHeight="1">
      <c r="A194" s="1103"/>
      <c r="B194" s="1104"/>
      <c r="C194" s="1104"/>
      <c r="D194" s="67"/>
      <c r="E194" s="67"/>
      <c r="F194" s="66"/>
      <c r="G194" s="66"/>
      <c r="H194" s="66"/>
      <c r="I194" s="66"/>
      <c r="J194" s="66"/>
      <c r="K194" s="66"/>
      <c r="L194" s="66"/>
      <c r="M194" s="66"/>
      <c r="N194" s="77"/>
    </row>
    <row r="195" spans="1:14" ht="27" customHeight="1">
      <c r="A195" s="66"/>
      <c r="B195" s="83"/>
      <c r="C195" s="86"/>
      <c r="D195" s="106"/>
      <c r="E195" s="106"/>
      <c r="F195" s="61"/>
      <c r="G195" s="61"/>
      <c r="H195" s="86"/>
      <c r="I195" s="74"/>
      <c r="J195" s="61"/>
      <c r="K195" s="61"/>
      <c r="L195" s="61"/>
      <c r="M195" s="85"/>
      <c r="N195" s="77"/>
    </row>
    <row r="196" spans="1:14" ht="27" customHeight="1">
      <c r="A196" s="66"/>
      <c r="B196" s="87"/>
      <c r="C196" s="86"/>
      <c r="D196" s="105"/>
      <c r="E196" s="105"/>
      <c r="F196" s="61"/>
      <c r="G196" s="61"/>
      <c r="H196" s="61"/>
      <c r="I196" s="74"/>
      <c r="J196" s="57"/>
      <c r="K196" s="57"/>
      <c r="L196" s="57"/>
      <c r="M196" s="109"/>
      <c r="N196" s="77"/>
    </row>
    <row r="197" spans="1:14" ht="27" customHeight="1">
      <c r="A197" s="66"/>
      <c r="B197" s="83"/>
      <c r="C197" s="86"/>
      <c r="D197" s="105"/>
      <c r="E197" s="105"/>
      <c r="F197" s="61"/>
      <c r="G197" s="61"/>
      <c r="H197" s="61"/>
      <c r="I197" s="61"/>
      <c r="J197" s="57"/>
      <c r="K197" s="57"/>
      <c r="L197" s="57"/>
      <c r="M197" s="109"/>
      <c r="N197" s="77"/>
    </row>
    <row r="198" spans="1:14" ht="27" customHeight="1">
      <c r="A198" s="66"/>
      <c r="B198" s="87"/>
      <c r="C198" s="86"/>
      <c r="D198" s="105"/>
      <c r="E198" s="105"/>
      <c r="F198" s="61"/>
      <c r="G198" s="61"/>
      <c r="H198" s="61"/>
      <c r="I198" s="61"/>
      <c r="J198" s="57"/>
      <c r="K198" s="57"/>
      <c r="L198" s="57"/>
      <c r="M198" s="109"/>
      <c r="N198" s="77"/>
    </row>
    <row r="199" spans="1:14" ht="27" customHeight="1">
      <c r="A199" s="66"/>
      <c r="B199" s="87"/>
      <c r="C199" s="86"/>
      <c r="D199" s="105"/>
      <c r="E199" s="105"/>
      <c r="F199" s="61"/>
      <c r="G199" s="61"/>
      <c r="H199" s="61"/>
      <c r="I199" s="61"/>
      <c r="J199" s="61"/>
      <c r="K199" s="61"/>
      <c r="L199" s="61"/>
      <c r="M199" s="85"/>
      <c r="N199" s="77"/>
    </row>
    <row r="200" spans="1:14" ht="27" customHeight="1">
      <c r="A200" s="66"/>
      <c r="B200" s="83"/>
      <c r="C200" s="86"/>
      <c r="D200" s="105"/>
      <c r="E200" s="105"/>
      <c r="F200" s="61"/>
      <c r="G200" s="61"/>
      <c r="H200" s="86"/>
      <c r="I200" s="74"/>
      <c r="J200" s="61"/>
      <c r="K200" s="61"/>
      <c r="L200" s="61"/>
      <c r="M200" s="85"/>
      <c r="N200" s="77"/>
    </row>
    <row r="201" spans="1:14" ht="27" customHeight="1">
      <c r="A201" s="66"/>
      <c r="B201" s="87"/>
      <c r="C201" s="86"/>
      <c r="D201" s="105"/>
      <c r="E201" s="105"/>
      <c r="F201" s="61"/>
      <c r="G201" s="61"/>
      <c r="H201" s="61"/>
      <c r="I201" s="61"/>
      <c r="J201" s="57"/>
      <c r="K201" s="57"/>
      <c r="L201" s="57"/>
      <c r="M201" s="109"/>
      <c r="N201" s="77"/>
    </row>
    <row r="202" spans="1:14" ht="27" customHeight="1">
      <c r="A202" s="66"/>
      <c r="B202" s="83"/>
      <c r="C202" s="86"/>
      <c r="D202" s="105"/>
      <c r="E202" s="105"/>
      <c r="F202" s="61"/>
      <c r="G202" s="61"/>
      <c r="H202" s="61"/>
      <c r="I202" s="61"/>
      <c r="J202" s="61"/>
      <c r="K202" s="61"/>
      <c r="L202" s="61"/>
      <c r="M202" s="85"/>
      <c r="N202" s="77"/>
    </row>
    <row r="203" spans="1:14" ht="27" customHeight="1">
      <c r="A203" s="66"/>
      <c r="B203" s="83"/>
      <c r="C203" s="86"/>
      <c r="D203" s="105"/>
      <c r="E203" s="105"/>
      <c r="F203" s="61"/>
      <c r="G203" s="61"/>
      <c r="H203" s="61"/>
      <c r="I203" s="61"/>
      <c r="J203" s="57"/>
      <c r="K203" s="57"/>
      <c r="L203" s="57"/>
      <c r="M203" s="109"/>
      <c r="N203" s="77"/>
    </row>
    <row r="204" spans="1:14" ht="27" customHeight="1">
      <c r="A204" s="66"/>
      <c r="B204" s="87"/>
      <c r="C204" s="86"/>
      <c r="D204" s="105"/>
      <c r="E204" s="105"/>
      <c r="F204" s="61"/>
      <c r="G204" s="61"/>
      <c r="H204" s="61"/>
      <c r="I204" s="61"/>
      <c r="J204" s="57"/>
      <c r="K204" s="57"/>
      <c r="L204" s="57"/>
      <c r="M204" s="109"/>
      <c r="N204" s="77"/>
    </row>
    <row r="205" spans="1:14" ht="27" customHeight="1">
      <c r="A205" s="66"/>
      <c r="B205" s="83"/>
      <c r="C205" s="86"/>
      <c r="D205" s="105"/>
      <c r="E205" s="105"/>
      <c r="F205" s="61"/>
      <c r="G205" s="61"/>
      <c r="H205" s="61"/>
      <c r="I205" s="61"/>
      <c r="J205" s="61"/>
      <c r="K205" s="61"/>
      <c r="L205" s="61"/>
      <c r="M205" s="85"/>
      <c r="N205" s="77"/>
    </row>
    <row r="206" spans="1:14" ht="27" customHeight="1">
      <c r="A206" s="66"/>
      <c r="B206" s="83"/>
      <c r="C206" s="86"/>
      <c r="D206" s="105"/>
      <c r="E206" s="105"/>
      <c r="F206" s="61"/>
      <c r="G206" s="61"/>
      <c r="H206" s="61"/>
      <c r="I206" s="61"/>
      <c r="J206" s="61"/>
      <c r="K206" s="61"/>
      <c r="L206" s="61"/>
      <c r="M206" s="85"/>
      <c r="N206" s="77"/>
    </row>
    <row r="207" spans="1:14" ht="27" customHeight="1">
      <c r="A207" s="66"/>
      <c r="B207" s="87"/>
      <c r="C207" s="86"/>
      <c r="D207" s="106"/>
      <c r="E207" s="106"/>
      <c r="F207" s="61"/>
      <c r="G207" s="61"/>
      <c r="H207" s="61"/>
      <c r="I207" s="61"/>
      <c r="J207" s="61"/>
      <c r="K207" s="61"/>
      <c r="L207" s="61"/>
      <c r="M207" s="85"/>
      <c r="N207" s="77"/>
    </row>
    <row r="208" spans="1:14" ht="27" customHeight="1">
      <c r="A208" s="66"/>
      <c r="B208" s="83"/>
      <c r="C208" s="86"/>
      <c r="D208" s="105"/>
      <c r="E208" s="105"/>
      <c r="F208" s="61"/>
      <c r="G208" s="61"/>
      <c r="H208" s="61"/>
      <c r="I208" s="61"/>
      <c r="J208" s="61"/>
      <c r="K208" s="61"/>
      <c r="L208" s="61"/>
      <c r="M208" s="85"/>
      <c r="N208" s="77"/>
    </row>
    <row r="209" spans="1:14" ht="27" customHeight="1">
      <c r="A209" s="66"/>
      <c r="B209" s="125"/>
      <c r="C209" s="86"/>
      <c r="D209" s="105"/>
      <c r="E209" s="105"/>
      <c r="F209" s="61"/>
      <c r="G209" s="85"/>
      <c r="H209" s="61"/>
      <c r="I209" s="61"/>
      <c r="J209" s="61"/>
      <c r="K209" s="61"/>
      <c r="L209" s="61"/>
      <c r="M209" s="85"/>
      <c r="N209" s="77"/>
    </row>
    <row r="210" spans="1:14" ht="27" customHeight="1">
      <c r="A210" s="66"/>
      <c r="B210" s="125"/>
      <c r="C210" s="86"/>
      <c r="D210" s="105"/>
      <c r="E210" s="105"/>
      <c r="F210" s="61"/>
      <c r="G210" s="85"/>
      <c r="H210" s="61"/>
      <c r="I210" s="61"/>
      <c r="J210" s="61"/>
      <c r="K210" s="61"/>
      <c r="L210" s="61"/>
      <c r="M210" s="85"/>
      <c r="N210" s="77"/>
    </row>
    <row r="211" spans="1:14" ht="27" customHeight="1">
      <c r="A211" s="66"/>
      <c r="B211" s="83"/>
      <c r="C211" s="86"/>
      <c r="D211" s="105"/>
      <c r="E211" s="105"/>
      <c r="F211" s="61"/>
      <c r="G211" s="61"/>
      <c r="H211" s="61"/>
      <c r="I211" s="61"/>
      <c r="J211" s="61"/>
      <c r="K211" s="61"/>
      <c r="L211" s="61"/>
      <c r="M211" s="85"/>
      <c r="N211" s="77"/>
    </row>
    <row r="212" spans="1:14" ht="27" customHeight="1">
      <c r="A212" s="66"/>
      <c r="B212" s="83"/>
      <c r="C212" s="86"/>
      <c r="D212" s="105"/>
      <c r="E212" s="105"/>
      <c r="F212" s="61"/>
      <c r="G212" s="61"/>
      <c r="H212" s="61"/>
      <c r="I212" s="61"/>
      <c r="J212" s="61"/>
      <c r="K212" s="61"/>
      <c r="L212" s="61"/>
      <c r="M212" s="85"/>
      <c r="N212" s="77"/>
    </row>
    <row r="213" spans="1:14" ht="27" customHeight="1">
      <c r="A213" s="66"/>
      <c r="B213" s="87"/>
      <c r="C213" s="86"/>
      <c r="D213" s="105"/>
      <c r="E213" s="105"/>
      <c r="F213" s="61"/>
      <c r="G213" s="61"/>
      <c r="H213" s="61"/>
      <c r="I213" s="61"/>
      <c r="J213" s="61"/>
      <c r="K213" s="61"/>
      <c r="L213" s="61"/>
      <c r="M213" s="85"/>
      <c r="N213" s="77"/>
    </row>
    <row r="214" spans="1:14" ht="27" customHeight="1">
      <c r="A214" s="66"/>
      <c r="B214" s="83"/>
      <c r="C214" s="86"/>
      <c r="D214" s="105"/>
      <c r="E214" s="105"/>
      <c r="F214" s="61"/>
      <c r="G214" s="61"/>
      <c r="H214" s="86"/>
      <c r="I214" s="74"/>
      <c r="J214" s="61"/>
      <c r="K214" s="61"/>
      <c r="L214" s="61"/>
      <c r="M214" s="85"/>
      <c r="N214" s="77"/>
    </row>
    <row r="215" spans="1:14" ht="27" customHeight="1">
      <c r="A215" s="1103"/>
      <c r="B215" s="1104"/>
      <c r="C215" s="1104"/>
      <c r="D215" s="67"/>
      <c r="E215" s="67"/>
      <c r="F215" s="66"/>
      <c r="G215" s="66"/>
      <c r="H215" s="66"/>
      <c r="I215" s="66"/>
      <c r="J215" s="66"/>
      <c r="K215" s="66"/>
      <c r="L215" s="66"/>
      <c r="M215" s="66"/>
      <c r="N215" s="77"/>
    </row>
    <row r="216" spans="1:14" ht="27" customHeight="1">
      <c r="A216" s="66"/>
      <c r="B216" s="87"/>
      <c r="C216" s="86"/>
      <c r="D216" s="105"/>
      <c r="E216" s="105"/>
      <c r="F216" s="61"/>
      <c r="G216" s="61"/>
      <c r="H216" s="61"/>
      <c r="I216" s="61"/>
      <c r="J216" s="61"/>
      <c r="K216" s="61"/>
      <c r="L216" s="61"/>
      <c r="M216" s="75"/>
      <c r="N216" s="77"/>
    </row>
    <row r="217" spans="1:14" ht="27" customHeight="1">
      <c r="A217" s="66"/>
      <c r="B217" s="83"/>
      <c r="C217" s="86"/>
      <c r="D217" s="106"/>
      <c r="E217" s="105"/>
      <c r="F217" s="61"/>
      <c r="G217" s="61"/>
      <c r="H217" s="74"/>
      <c r="I217" s="74"/>
      <c r="J217" s="61"/>
      <c r="K217" s="61"/>
      <c r="L217" s="61"/>
      <c r="M217" s="85"/>
      <c r="N217" s="77"/>
    </row>
    <row r="218" spans="1:14" ht="27" customHeight="1">
      <c r="A218" s="66"/>
      <c r="B218" s="83"/>
      <c r="C218" s="86"/>
      <c r="D218" s="106"/>
      <c r="E218" s="105"/>
      <c r="F218" s="61"/>
      <c r="G218" s="61"/>
      <c r="H218" s="74"/>
      <c r="I218" s="74"/>
      <c r="J218" s="61"/>
      <c r="K218" s="61"/>
      <c r="L218" s="61"/>
      <c r="M218" s="85"/>
      <c r="N218" s="77"/>
    </row>
    <row r="219" spans="1:14" ht="27" customHeight="1">
      <c r="A219" s="66"/>
      <c r="B219" s="83"/>
      <c r="C219" s="86"/>
      <c r="D219" s="106"/>
      <c r="E219" s="105"/>
      <c r="F219" s="61"/>
      <c r="G219" s="61"/>
      <c r="H219" s="74"/>
      <c r="I219" s="74"/>
      <c r="J219" s="61"/>
      <c r="K219" s="61"/>
      <c r="L219" s="61"/>
      <c r="M219" s="85"/>
      <c r="N219" s="77"/>
    </row>
    <row r="220" spans="1:14" ht="27" customHeight="1">
      <c r="A220" s="66"/>
      <c r="B220" s="83"/>
      <c r="C220" s="86"/>
      <c r="D220" s="106"/>
      <c r="E220" s="105"/>
      <c r="F220" s="61"/>
      <c r="G220" s="61"/>
      <c r="H220" s="74"/>
      <c r="I220" s="61"/>
      <c r="J220" s="61"/>
      <c r="K220" s="61"/>
      <c r="L220" s="61"/>
      <c r="M220" s="85"/>
      <c r="N220" s="77"/>
    </row>
    <row r="221" spans="1:14" ht="27" customHeight="1">
      <c r="A221" s="66"/>
      <c r="B221" s="83"/>
      <c r="C221" s="86"/>
      <c r="D221" s="105"/>
      <c r="E221" s="105"/>
      <c r="F221" s="61"/>
      <c r="G221" s="61"/>
      <c r="H221" s="61"/>
      <c r="I221" s="61"/>
      <c r="J221" s="61"/>
      <c r="K221" s="61"/>
      <c r="L221" s="61"/>
      <c r="M221" s="85"/>
      <c r="N221" s="77"/>
    </row>
    <row r="222" spans="1:14" ht="27" customHeight="1">
      <c r="A222" s="66"/>
      <c r="B222" s="83"/>
      <c r="C222" s="61"/>
      <c r="D222" s="105"/>
      <c r="E222" s="105"/>
      <c r="F222" s="61"/>
      <c r="G222" s="61"/>
      <c r="H222" s="86"/>
      <c r="I222" s="74"/>
      <c r="J222" s="61"/>
      <c r="K222" s="61"/>
      <c r="L222" s="61"/>
      <c r="M222" s="85"/>
      <c r="N222" s="77"/>
    </row>
    <row r="223" spans="1:14" ht="27" customHeight="1">
      <c r="A223" s="66"/>
      <c r="B223" s="83"/>
      <c r="C223" s="86"/>
      <c r="D223" s="105"/>
      <c r="E223" s="105"/>
      <c r="F223" s="61"/>
      <c r="G223" s="61"/>
      <c r="H223" s="61"/>
      <c r="I223" s="61"/>
      <c r="J223" s="61"/>
      <c r="K223" s="61"/>
      <c r="L223" s="61"/>
      <c r="M223" s="85"/>
      <c r="N223" s="77"/>
    </row>
    <row r="224" spans="1:14" ht="27" customHeight="1">
      <c r="A224" s="66"/>
      <c r="B224" s="83"/>
      <c r="C224" s="86"/>
      <c r="D224" s="105"/>
      <c r="E224" s="105"/>
      <c r="F224" s="61"/>
      <c r="G224" s="61"/>
      <c r="H224" s="61"/>
      <c r="I224" s="61"/>
      <c r="J224" s="57"/>
      <c r="K224" s="57"/>
      <c r="L224" s="57"/>
      <c r="M224" s="109"/>
      <c r="N224" s="77"/>
    </row>
    <row r="225" spans="1:14" ht="27" customHeight="1">
      <c r="A225" s="66">
        <v>210</v>
      </c>
      <c r="B225" s="83"/>
      <c r="C225" s="86"/>
      <c r="D225" s="105"/>
      <c r="E225" s="105"/>
      <c r="F225" s="61"/>
      <c r="G225" s="61"/>
      <c r="H225" s="61"/>
      <c r="I225" s="61"/>
      <c r="J225" s="57"/>
      <c r="K225" s="57"/>
      <c r="L225" s="57"/>
      <c r="M225" s="109"/>
      <c r="N225" s="77" t="str">
        <f t="shared" ref="N225:N288" si="1">CONCATENATE(C225,H225)</f>
        <v/>
      </c>
    </row>
    <row r="226" spans="1:14" ht="27" customHeight="1">
      <c r="A226" s="66">
        <v>211</v>
      </c>
      <c r="B226" s="83"/>
      <c r="C226" s="86"/>
      <c r="D226" s="105"/>
      <c r="E226" s="105"/>
      <c r="F226" s="61"/>
      <c r="G226" s="61"/>
      <c r="H226" s="61"/>
      <c r="I226" s="61"/>
      <c r="J226" s="57"/>
      <c r="K226" s="57"/>
      <c r="L226" s="57"/>
      <c r="M226" s="109"/>
      <c r="N226" s="77" t="str">
        <f t="shared" si="1"/>
        <v/>
      </c>
    </row>
    <row r="227" spans="1:14" ht="27" customHeight="1">
      <c r="A227" s="66">
        <v>212</v>
      </c>
      <c r="B227" s="83"/>
      <c r="C227" s="86"/>
      <c r="D227" s="105"/>
      <c r="E227" s="105"/>
      <c r="F227" s="61"/>
      <c r="G227" s="61"/>
      <c r="H227" s="61"/>
      <c r="I227" s="61"/>
      <c r="J227" s="61"/>
      <c r="K227" s="61"/>
      <c r="L227" s="61"/>
      <c r="M227" s="85"/>
      <c r="N227" s="77" t="str">
        <f t="shared" si="1"/>
        <v/>
      </c>
    </row>
    <row r="228" spans="1:14" ht="27" customHeight="1">
      <c r="A228" s="66">
        <v>213</v>
      </c>
      <c r="B228" s="125"/>
      <c r="C228" s="86"/>
      <c r="D228" s="105"/>
      <c r="E228" s="105"/>
      <c r="F228" s="61"/>
      <c r="G228" s="61"/>
      <c r="H228" s="61"/>
      <c r="I228" s="61"/>
      <c r="J228" s="61"/>
      <c r="K228" s="61"/>
      <c r="L228" s="61"/>
      <c r="M228" s="85"/>
      <c r="N228" s="77" t="str">
        <f t="shared" si="1"/>
        <v/>
      </c>
    </row>
    <row r="229" spans="1:14" ht="27" customHeight="1">
      <c r="A229" s="66">
        <v>214</v>
      </c>
      <c r="B229" s="83"/>
      <c r="C229" s="86"/>
      <c r="D229" s="105"/>
      <c r="E229" s="105"/>
      <c r="F229" s="61"/>
      <c r="G229" s="61"/>
      <c r="H229" s="61"/>
      <c r="I229" s="61"/>
      <c r="J229" s="57"/>
      <c r="K229" s="57"/>
      <c r="L229" s="57"/>
      <c r="M229" s="109"/>
      <c r="N229" s="77" t="str">
        <f t="shared" si="1"/>
        <v/>
      </c>
    </row>
    <row r="230" spans="1:14" ht="27" customHeight="1">
      <c r="A230" s="66">
        <v>215</v>
      </c>
      <c r="B230" s="83"/>
      <c r="C230" s="86"/>
      <c r="D230" s="105"/>
      <c r="E230" s="105"/>
      <c r="F230" s="61"/>
      <c r="G230" s="61"/>
      <c r="H230" s="61"/>
      <c r="I230" s="61"/>
      <c r="J230" s="57"/>
      <c r="K230" s="57"/>
      <c r="L230" s="57"/>
      <c r="M230" s="109"/>
      <c r="N230" s="77" t="str">
        <f t="shared" si="1"/>
        <v/>
      </c>
    </row>
    <row r="231" spans="1:14" ht="27" customHeight="1">
      <c r="A231" s="66">
        <v>216</v>
      </c>
      <c r="B231" s="83"/>
      <c r="C231" s="86"/>
      <c r="D231" s="105"/>
      <c r="E231" s="105"/>
      <c r="F231" s="61"/>
      <c r="G231" s="61"/>
      <c r="H231" s="61"/>
      <c r="I231" s="61"/>
      <c r="J231" s="57"/>
      <c r="K231" s="57"/>
      <c r="L231" s="57"/>
      <c r="M231" s="109"/>
      <c r="N231" s="77" t="str">
        <f t="shared" si="1"/>
        <v/>
      </c>
    </row>
    <row r="232" spans="1:14" ht="27" customHeight="1">
      <c r="A232" s="66">
        <v>217</v>
      </c>
      <c r="B232" s="83"/>
      <c r="C232" s="86"/>
      <c r="D232" s="105"/>
      <c r="E232" s="105"/>
      <c r="F232" s="61"/>
      <c r="G232" s="85"/>
      <c r="H232" s="61"/>
      <c r="I232" s="61"/>
      <c r="J232" s="57"/>
      <c r="K232" s="57"/>
      <c r="L232" s="57"/>
      <c r="M232" s="81"/>
      <c r="N232" s="77" t="str">
        <f t="shared" si="1"/>
        <v/>
      </c>
    </row>
    <row r="233" spans="1:14" ht="27" customHeight="1">
      <c r="A233" s="66">
        <v>218</v>
      </c>
      <c r="B233" s="83"/>
      <c r="C233" s="86"/>
      <c r="D233" s="105"/>
      <c r="E233" s="105"/>
      <c r="F233" s="61"/>
      <c r="G233" s="61"/>
      <c r="H233" s="61"/>
      <c r="I233" s="61"/>
      <c r="J233" s="57"/>
      <c r="K233" s="57"/>
      <c r="L233" s="57"/>
      <c r="M233" s="109"/>
      <c r="N233" s="77" t="str">
        <f t="shared" si="1"/>
        <v/>
      </c>
    </row>
    <row r="234" spans="1:14" ht="27" customHeight="1">
      <c r="A234" s="66">
        <v>219</v>
      </c>
      <c r="B234" s="83"/>
      <c r="C234" s="86"/>
      <c r="D234" s="105"/>
      <c r="E234" s="105"/>
      <c r="F234" s="61"/>
      <c r="G234" s="61"/>
      <c r="H234" s="86"/>
      <c r="I234" s="74"/>
      <c r="J234" s="57"/>
      <c r="K234" s="57"/>
      <c r="L234" s="57"/>
      <c r="M234" s="109"/>
      <c r="N234" s="77" t="str">
        <f t="shared" si="1"/>
        <v/>
      </c>
    </row>
    <row r="235" spans="1:14" ht="27" customHeight="1">
      <c r="A235" s="66">
        <v>220</v>
      </c>
      <c r="B235" s="83"/>
      <c r="C235" s="86"/>
      <c r="D235" s="105"/>
      <c r="E235" s="105"/>
      <c r="F235" s="61"/>
      <c r="G235" s="61"/>
      <c r="H235" s="61"/>
      <c r="I235" s="74"/>
      <c r="J235" s="57"/>
      <c r="K235" s="57"/>
      <c r="L235" s="57"/>
      <c r="M235" s="109"/>
      <c r="N235" s="77" t="str">
        <f t="shared" si="1"/>
        <v/>
      </c>
    </row>
    <row r="236" spans="1:14" ht="27" customHeight="1">
      <c r="A236" s="1103" t="s">
        <v>38</v>
      </c>
      <c r="B236" s="1104"/>
      <c r="C236" s="1104"/>
      <c r="D236" s="67"/>
      <c r="E236" s="67">
        <f>SUM(E216:E235)</f>
        <v>0</v>
      </c>
      <c r="F236" s="66"/>
      <c r="G236" s="66"/>
      <c r="H236" s="66"/>
      <c r="I236" s="66"/>
      <c r="J236" s="66"/>
      <c r="K236" s="66"/>
      <c r="L236" s="66"/>
      <c r="M236" s="66"/>
      <c r="N236" s="77" t="str">
        <f t="shared" si="1"/>
        <v/>
      </c>
    </row>
    <row r="237" spans="1:14" ht="27" customHeight="1">
      <c r="A237" s="66">
        <v>221</v>
      </c>
      <c r="B237" s="83"/>
      <c r="C237" s="86"/>
      <c r="D237" s="105"/>
      <c r="E237" s="105"/>
      <c r="F237" s="61"/>
      <c r="G237" s="61"/>
      <c r="H237" s="61"/>
      <c r="I237" s="61"/>
      <c r="J237" s="57"/>
      <c r="K237" s="57"/>
      <c r="L237" s="57"/>
      <c r="M237" s="109"/>
      <c r="N237" s="77" t="str">
        <f t="shared" si="1"/>
        <v/>
      </c>
    </row>
    <row r="238" spans="1:14" ht="27" customHeight="1">
      <c r="A238" s="66">
        <v>222</v>
      </c>
      <c r="B238" s="83"/>
      <c r="C238" s="86"/>
      <c r="D238" s="105"/>
      <c r="E238" s="105"/>
      <c r="F238" s="61"/>
      <c r="G238" s="61"/>
      <c r="H238" s="61"/>
      <c r="I238" s="61"/>
      <c r="J238" s="57"/>
      <c r="K238" s="57"/>
      <c r="L238" s="57"/>
      <c r="M238" s="109"/>
      <c r="N238" s="77" t="str">
        <f t="shared" si="1"/>
        <v/>
      </c>
    </row>
    <row r="239" spans="1:14" ht="27" customHeight="1">
      <c r="A239" s="66">
        <v>223</v>
      </c>
      <c r="B239" s="83"/>
      <c r="C239" s="61"/>
      <c r="D239" s="105"/>
      <c r="E239" s="105"/>
      <c r="F239" s="61"/>
      <c r="G239" s="61"/>
      <c r="H239" s="61"/>
      <c r="I239" s="61"/>
      <c r="J239" s="57"/>
      <c r="K239" s="57"/>
      <c r="L239" s="57"/>
      <c r="M239" s="109"/>
      <c r="N239" s="77" t="str">
        <f t="shared" si="1"/>
        <v/>
      </c>
    </row>
    <row r="240" spans="1:14" ht="27" customHeight="1">
      <c r="A240" s="66">
        <v>224</v>
      </c>
      <c r="B240" s="83"/>
      <c r="C240" s="86"/>
      <c r="D240" s="105"/>
      <c r="E240" s="105"/>
      <c r="F240" s="61"/>
      <c r="G240" s="85"/>
      <c r="H240" s="61"/>
      <c r="I240" s="61"/>
      <c r="J240" s="57"/>
      <c r="K240" s="57"/>
      <c r="L240" s="57"/>
      <c r="M240" s="109"/>
      <c r="N240" s="77" t="str">
        <f t="shared" si="1"/>
        <v/>
      </c>
    </row>
    <row r="241" spans="1:14" ht="27" customHeight="1">
      <c r="A241" s="66">
        <v>225</v>
      </c>
      <c r="B241" s="83"/>
      <c r="C241" s="61"/>
      <c r="D241" s="105"/>
      <c r="E241" s="105"/>
      <c r="F241" s="61"/>
      <c r="G241" s="61"/>
      <c r="H241" s="61"/>
      <c r="I241" s="61"/>
      <c r="J241" s="57"/>
      <c r="K241" s="57"/>
      <c r="L241" s="57"/>
      <c r="M241" s="109"/>
      <c r="N241" s="77" t="str">
        <f t="shared" si="1"/>
        <v/>
      </c>
    </row>
    <row r="242" spans="1:14" ht="27" customHeight="1">
      <c r="A242" s="66">
        <v>226</v>
      </c>
      <c r="B242" s="83"/>
      <c r="C242" s="86"/>
      <c r="D242" s="105"/>
      <c r="E242" s="106"/>
      <c r="F242" s="61"/>
      <c r="G242" s="61"/>
      <c r="H242" s="61"/>
      <c r="I242" s="61"/>
      <c r="J242" s="61"/>
      <c r="K242" s="61"/>
      <c r="L242" s="61"/>
      <c r="M242" s="85"/>
      <c r="N242" s="77" t="str">
        <f t="shared" si="1"/>
        <v/>
      </c>
    </row>
    <row r="243" spans="1:14" ht="27" customHeight="1">
      <c r="A243" s="66">
        <v>227</v>
      </c>
      <c r="B243" s="83"/>
      <c r="C243" s="86"/>
      <c r="D243" s="105"/>
      <c r="E243" s="105"/>
      <c r="F243" s="61"/>
      <c r="G243" s="61"/>
      <c r="H243" s="61"/>
      <c r="I243" s="61"/>
      <c r="J243" s="61"/>
      <c r="K243" s="61"/>
      <c r="L243" s="61"/>
      <c r="M243" s="85"/>
      <c r="N243" s="77" t="str">
        <f t="shared" si="1"/>
        <v/>
      </c>
    </row>
    <row r="244" spans="1:14" ht="27" customHeight="1">
      <c r="A244" s="66">
        <v>228</v>
      </c>
      <c r="B244" s="83"/>
      <c r="C244" s="61"/>
      <c r="D244" s="105"/>
      <c r="E244" s="105"/>
      <c r="F244" s="61"/>
      <c r="G244" s="61"/>
      <c r="H244" s="86"/>
      <c r="I244" s="74"/>
      <c r="J244" s="61"/>
      <c r="K244" s="61"/>
      <c r="L244" s="61"/>
      <c r="M244" s="85"/>
      <c r="N244" s="77" t="str">
        <f t="shared" si="1"/>
        <v/>
      </c>
    </row>
    <row r="245" spans="1:14" ht="27" customHeight="1">
      <c r="A245" s="66">
        <v>229</v>
      </c>
      <c r="B245" s="83"/>
      <c r="C245" s="86"/>
      <c r="D245" s="105"/>
      <c r="E245" s="105"/>
      <c r="F245" s="61"/>
      <c r="G245" s="85"/>
      <c r="H245" s="61"/>
      <c r="I245" s="61"/>
      <c r="J245" s="61"/>
      <c r="K245" s="61"/>
      <c r="L245" s="61"/>
      <c r="M245" s="85"/>
      <c r="N245" s="77" t="str">
        <f t="shared" si="1"/>
        <v/>
      </c>
    </row>
    <row r="246" spans="1:14" ht="27" customHeight="1">
      <c r="A246" s="66">
        <v>230</v>
      </c>
      <c r="B246" s="83"/>
      <c r="C246" s="86"/>
      <c r="D246" s="105"/>
      <c r="E246" s="105"/>
      <c r="F246" s="61"/>
      <c r="G246" s="61"/>
      <c r="H246" s="61"/>
      <c r="I246" s="61"/>
      <c r="J246" s="61"/>
      <c r="K246" s="61"/>
      <c r="L246" s="61"/>
      <c r="M246" s="85"/>
      <c r="N246" s="77" t="str">
        <f t="shared" si="1"/>
        <v/>
      </c>
    </row>
    <row r="247" spans="1:14" ht="27" customHeight="1">
      <c r="A247" s="66">
        <v>231</v>
      </c>
      <c r="B247" s="87"/>
      <c r="C247" s="86"/>
      <c r="D247" s="105"/>
      <c r="E247" s="105"/>
      <c r="F247" s="61"/>
      <c r="G247" s="61"/>
      <c r="H247" s="61"/>
      <c r="I247" s="61"/>
      <c r="J247" s="61"/>
      <c r="K247" s="61"/>
      <c r="L247" s="61"/>
      <c r="M247" s="85"/>
      <c r="N247" s="77" t="str">
        <f t="shared" si="1"/>
        <v/>
      </c>
    </row>
    <row r="248" spans="1:14" ht="27" customHeight="1">
      <c r="A248" s="66">
        <v>232</v>
      </c>
      <c r="B248" s="87"/>
      <c r="C248" s="86"/>
      <c r="D248" s="105"/>
      <c r="E248" s="105"/>
      <c r="F248" s="61"/>
      <c r="G248" s="61"/>
      <c r="H248" s="61"/>
      <c r="I248" s="61"/>
      <c r="J248" s="61"/>
      <c r="K248" s="61"/>
      <c r="L248" s="61"/>
      <c r="M248" s="85"/>
      <c r="N248" s="77" t="str">
        <f t="shared" si="1"/>
        <v/>
      </c>
    </row>
    <row r="249" spans="1:14" ht="27" customHeight="1">
      <c r="A249" s="66">
        <v>233</v>
      </c>
      <c r="B249" s="244"/>
      <c r="C249" s="86"/>
      <c r="D249" s="105"/>
      <c r="E249" s="105"/>
      <c r="F249" s="61"/>
      <c r="G249" s="61"/>
      <c r="H249" s="61"/>
      <c r="I249" s="61"/>
      <c r="J249" s="61"/>
      <c r="K249" s="61"/>
      <c r="L249" s="61"/>
      <c r="M249" s="75"/>
      <c r="N249" s="77" t="str">
        <f t="shared" si="1"/>
        <v/>
      </c>
    </row>
    <row r="250" spans="1:14" ht="27" customHeight="1">
      <c r="A250" s="66">
        <v>234</v>
      </c>
      <c r="B250" s="87"/>
      <c r="C250" s="86"/>
      <c r="D250" s="105"/>
      <c r="E250" s="105"/>
      <c r="F250" s="61"/>
      <c r="G250" s="61"/>
      <c r="H250" s="61"/>
      <c r="I250" s="61"/>
      <c r="J250" s="61"/>
      <c r="K250" s="61"/>
      <c r="L250" s="61"/>
      <c r="M250" s="85"/>
      <c r="N250" s="77" t="str">
        <f t="shared" si="1"/>
        <v/>
      </c>
    </row>
    <row r="251" spans="1:14" ht="27" customHeight="1">
      <c r="A251" s="66">
        <v>235</v>
      </c>
      <c r="B251" s="87"/>
      <c r="C251" s="86"/>
      <c r="D251" s="105"/>
      <c r="E251" s="105"/>
      <c r="F251" s="61"/>
      <c r="G251" s="61"/>
      <c r="H251" s="61"/>
      <c r="I251" s="61"/>
      <c r="J251" s="61"/>
      <c r="K251" s="61"/>
      <c r="L251" s="61"/>
      <c r="M251" s="85"/>
      <c r="N251" s="77" t="str">
        <f t="shared" si="1"/>
        <v/>
      </c>
    </row>
    <row r="252" spans="1:14" ht="27" customHeight="1">
      <c r="A252" s="66">
        <v>236</v>
      </c>
      <c r="B252" s="87"/>
      <c r="C252" s="86"/>
      <c r="D252" s="105"/>
      <c r="E252" s="105"/>
      <c r="F252" s="61"/>
      <c r="G252" s="61"/>
      <c r="H252" s="61"/>
      <c r="I252" s="61"/>
      <c r="J252" s="61"/>
      <c r="K252" s="61"/>
      <c r="L252" s="61"/>
      <c r="M252" s="85"/>
      <c r="N252" s="77" t="str">
        <f t="shared" si="1"/>
        <v/>
      </c>
    </row>
    <row r="253" spans="1:14" ht="27" customHeight="1">
      <c r="A253" s="66">
        <v>237</v>
      </c>
      <c r="B253" s="83"/>
      <c r="C253" s="86"/>
      <c r="D253" s="105"/>
      <c r="E253" s="105"/>
      <c r="F253" s="61"/>
      <c r="G253" s="61"/>
      <c r="H253" s="61"/>
      <c r="I253" s="61"/>
      <c r="J253" s="61"/>
      <c r="K253" s="61"/>
      <c r="L253" s="61"/>
      <c r="M253" s="85"/>
      <c r="N253" s="77" t="str">
        <f t="shared" si="1"/>
        <v/>
      </c>
    </row>
    <row r="254" spans="1:14" ht="27" customHeight="1">
      <c r="A254" s="66">
        <v>238</v>
      </c>
      <c r="B254" s="87"/>
      <c r="C254" s="86"/>
      <c r="D254" s="105"/>
      <c r="E254" s="105"/>
      <c r="F254" s="61"/>
      <c r="G254" s="61"/>
      <c r="H254" s="61"/>
      <c r="I254" s="61"/>
      <c r="J254" s="61"/>
      <c r="K254" s="61"/>
      <c r="L254" s="61"/>
      <c r="M254" s="85"/>
      <c r="N254" s="77" t="str">
        <f t="shared" si="1"/>
        <v/>
      </c>
    </row>
    <row r="255" spans="1:14" ht="27" customHeight="1">
      <c r="A255" s="66">
        <v>239</v>
      </c>
      <c r="B255" s="87"/>
      <c r="C255" s="86"/>
      <c r="D255" s="105"/>
      <c r="E255" s="105"/>
      <c r="F255" s="61"/>
      <c r="G255" s="61"/>
      <c r="H255" s="61"/>
      <c r="I255" s="61"/>
      <c r="J255" s="61"/>
      <c r="K255" s="61"/>
      <c r="L255" s="61"/>
      <c r="M255" s="85"/>
      <c r="N255" s="77" t="str">
        <f t="shared" si="1"/>
        <v/>
      </c>
    </row>
    <row r="256" spans="1:14" ht="27" customHeight="1">
      <c r="A256" s="66">
        <v>240</v>
      </c>
      <c r="B256" s="87"/>
      <c r="C256" s="86"/>
      <c r="D256" s="105"/>
      <c r="E256" s="105"/>
      <c r="F256" s="61"/>
      <c r="G256" s="61"/>
      <c r="H256" s="61"/>
      <c r="I256" s="61"/>
      <c r="J256" s="61"/>
      <c r="K256" s="61"/>
      <c r="L256" s="61"/>
      <c r="M256" s="85"/>
      <c r="N256" s="77" t="str">
        <f t="shared" si="1"/>
        <v/>
      </c>
    </row>
    <row r="257" spans="1:18" ht="27" customHeight="1">
      <c r="A257" s="1103" t="s">
        <v>38</v>
      </c>
      <c r="B257" s="1104"/>
      <c r="C257" s="1104"/>
      <c r="D257" s="67"/>
      <c r="E257" s="67">
        <f>SUM(E237:E256)</f>
        <v>0</v>
      </c>
      <c r="F257" s="66"/>
      <c r="G257" s="66"/>
      <c r="H257" s="66"/>
      <c r="I257" s="66"/>
      <c r="J257" s="66"/>
      <c r="K257" s="66"/>
      <c r="L257" s="66"/>
      <c r="M257" s="66"/>
      <c r="N257" s="77" t="str">
        <f t="shared" si="1"/>
        <v/>
      </c>
    </row>
    <row r="258" spans="1:18" ht="27" customHeight="1">
      <c r="A258" s="66">
        <v>241</v>
      </c>
      <c r="B258" s="87"/>
      <c r="C258" s="86"/>
      <c r="D258" s="105"/>
      <c r="E258" s="105"/>
      <c r="F258" s="61"/>
      <c r="G258" s="61"/>
      <c r="H258" s="61"/>
      <c r="I258" s="61"/>
      <c r="J258" s="61"/>
      <c r="K258" s="61"/>
      <c r="L258" s="61"/>
      <c r="M258" s="85"/>
      <c r="N258" s="77" t="str">
        <f t="shared" si="1"/>
        <v/>
      </c>
    </row>
    <row r="259" spans="1:18" ht="27" customHeight="1">
      <c r="A259" s="66">
        <v>242</v>
      </c>
      <c r="B259" s="83"/>
      <c r="C259" s="86"/>
      <c r="D259" s="105"/>
      <c r="E259" s="105"/>
      <c r="F259" s="57"/>
      <c r="G259" s="57"/>
      <c r="H259" s="61"/>
      <c r="I259" s="61"/>
      <c r="J259" s="61"/>
      <c r="K259" s="61"/>
      <c r="L259" s="61"/>
      <c r="M259" s="85"/>
      <c r="N259" s="77" t="str">
        <f t="shared" si="1"/>
        <v/>
      </c>
    </row>
    <row r="260" spans="1:18" ht="27" customHeight="1">
      <c r="A260" s="66">
        <v>243</v>
      </c>
      <c r="B260" s="83"/>
      <c r="C260" s="86"/>
      <c r="D260" s="105"/>
      <c r="E260" s="105"/>
      <c r="F260" s="61"/>
      <c r="G260" s="61"/>
      <c r="H260" s="61"/>
      <c r="I260" s="61"/>
      <c r="J260" s="61"/>
      <c r="K260" s="61"/>
      <c r="L260" s="61"/>
      <c r="M260" s="85"/>
      <c r="N260" s="77" t="str">
        <f t="shared" si="1"/>
        <v/>
      </c>
    </row>
    <row r="261" spans="1:18" ht="27" customHeight="1">
      <c r="A261" s="66">
        <v>244</v>
      </c>
      <c r="B261" s="87"/>
      <c r="C261" s="86"/>
      <c r="D261" s="105"/>
      <c r="E261" s="105"/>
      <c r="F261" s="61"/>
      <c r="G261" s="61"/>
      <c r="H261" s="61"/>
      <c r="I261" s="61"/>
      <c r="J261" s="61"/>
      <c r="K261" s="61"/>
      <c r="L261" s="61"/>
      <c r="M261" s="85"/>
      <c r="N261" s="77" t="str">
        <f t="shared" si="1"/>
        <v/>
      </c>
    </row>
    <row r="262" spans="1:18" ht="27" customHeight="1">
      <c r="A262" s="66">
        <v>245</v>
      </c>
      <c r="B262" s="83"/>
      <c r="C262" s="61"/>
      <c r="D262" s="106"/>
      <c r="E262" s="106"/>
      <c r="F262" s="61"/>
      <c r="G262" s="61"/>
      <c r="H262" s="86"/>
      <c r="I262" s="74"/>
      <c r="J262" s="61"/>
      <c r="K262" s="61"/>
      <c r="L262" s="61"/>
      <c r="M262" s="85"/>
      <c r="N262" s="77" t="str">
        <f t="shared" si="1"/>
        <v/>
      </c>
    </row>
    <row r="263" spans="1:18" ht="27" customHeight="1">
      <c r="A263" s="245">
        <v>246</v>
      </c>
      <c r="B263" s="246"/>
      <c r="C263" s="196"/>
      <c r="D263" s="247"/>
      <c r="E263" s="247"/>
      <c r="F263" s="196"/>
      <c r="G263" s="196"/>
      <c r="H263" s="196"/>
      <c r="I263" s="196"/>
      <c r="J263" s="196"/>
      <c r="K263" s="196"/>
      <c r="L263" s="196"/>
      <c r="M263" s="248"/>
      <c r="N263" s="77" t="str">
        <f t="shared" si="1"/>
        <v/>
      </c>
    </row>
    <row r="264" spans="1:18" s="53" customFormat="1" ht="27.75" customHeight="1">
      <c r="A264" s="70">
        <v>247</v>
      </c>
      <c r="B264" s="70"/>
      <c r="C264" s="70"/>
      <c r="D264" s="71"/>
      <c r="E264" s="135"/>
      <c r="F264" s="70"/>
      <c r="G264" s="70"/>
      <c r="H264" s="249"/>
      <c r="I264" s="249"/>
      <c r="J264" s="250"/>
      <c r="K264" s="250"/>
      <c r="L264" s="251"/>
      <c r="M264" s="251"/>
      <c r="N264" s="54" t="str">
        <f t="shared" si="1"/>
        <v/>
      </c>
      <c r="O264" s="55"/>
      <c r="P264" s="55"/>
      <c r="Q264" s="55"/>
      <c r="R264" s="55"/>
    </row>
    <row r="265" spans="1:18" s="53" customFormat="1" ht="27.75" customHeight="1">
      <c r="A265" s="70">
        <v>248</v>
      </c>
      <c r="B265" s="70"/>
      <c r="C265" s="70"/>
      <c r="D265" s="71"/>
      <c r="E265" s="135"/>
      <c r="F265" s="70"/>
      <c r="G265" s="70"/>
      <c r="H265" s="249"/>
      <c r="I265" s="249"/>
      <c r="J265" s="250"/>
      <c r="K265" s="250"/>
      <c r="L265" s="251"/>
      <c r="M265" s="251"/>
      <c r="N265" s="54" t="str">
        <f t="shared" si="1"/>
        <v/>
      </c>
      <c r="O265" s="55"/>
      <c r="P265" s="55"/>
      <c r="Q265" s="55"/>
      <c r="R265" s="55"/>
    </row>
    <row r="266" spans="1:18" s="53" customFormat="1" ht="27.75" customHeight="1">
      <c r="A266" s="70">
        <v>249</v>
      </c>
      <c r="B266" s="70"/>
      <c r="C266" s="70"/>
      <c r="D266" s="71"/>
      <c r="E266" s="135"/>
      <c r="F266" s="70"/>
      <c r="G266" s="70"/>
      <c r="H266" s="249"/>
      <c r="I266" s="249"/>
      <c r="J266" s="250"/>
      <c r="K266" s="250"/>
      <c r="L266" s="251"/>
      <c r="M266" s="251"/>
      <c r="N266" s="54" t="str">
        <f t="shared" si="1"/>
        <v/>
      </c>
      <c r="O266" s="55"/>
      <c r="P266" s="55"/>
      <c r="Q266" s="55"/>
      <c r="R266" s="55"/>
    </row>
    <row r="267" spans="1:18" s="53" customFormat="1" ht="27.75" customHeight="1">
      <c r="A267" s="70">
        <v>250</v>
      </c>
      <c r="B267" s="70"/>
      <c r="C267" s="70"/>
      <c r="D267" s="71"/>
      <c r="E267" s="135"/>
      <c r="F267" s="70"/>
      <c r="G267" s="70"/>
      <c r="H267" s="249"/>
      <c r="I267" s="249"/>
      <c r="J267" s="250"/>
      <c r="K267" s="250"/>
      <c r="L267" s="251"/>
      <c r="M267" s="251"/>
      <c r="N267" s="54" t="str">
        <f t="shared" si="1"/>
        <v/>
      </c>
      <c r="O267" s="55"/>
      <c r="P267" s="55"/>
      <c r="Q267" s="55"/>
      <c r="R267" s="55"/>
    </row>
    <row r="268" spans="1:18" s="53" customFormat="1" ht="27.75" customHeight="1">
      <c r="A268" s="70">
        <v>251</v>
      </c>
      <c r="B268" s="70"/>
      <c r="C268" s="70"/>
      <c r="D268" s="71"/>
      <c r="E268" s="135"/>
      <c r="F268" s="70"/>
      <c r="G268" s="70"/>
      <c r="H268" s="249"/>
      <c r="I268" s="249"/>
      <c r="J268" s="250"/>
      <c r="K268" s="251"/>
      <c r="L268" s="251"/>
      <c r="M268" s="251"/>
      <c r="N268" s="54" t="str">
        <f t="shared" si="1"/>
        <v/>
      </c>
      <c r="O268" s="55"/>
      <c r="P268" s="55"/>
      <c r="Q268" s="55"/>
      <c r="R268" s="55"/>
    </row>
    <row r="269" spans="1:18" s="53" customFormat="1" ht="27.75" customHeight="1">
      <c r="A269" s="70">
        <v>252</v>
      </c>
      <c r="B269" s="70"/>
      <c r="C269" s="70"/>
      <c r="D269" s="71"/>
      <c r="E269" s="135"/>
      <c r="F269" s="70"/>
      <c r="G269" s="70"/>
      <c r="H269" s="249"/>
      <c r="I269" s="249"/>
      <c r="J269" s="250"/>
      <c r="K269" s="250"/>
      <c r="L269" s="251"/>
      <c r="M269" s="251"/>
      <c r="N269" s="54" t="str">
        <f t="shared" si="1"/>
        <v/>
      </c>
      <c r="O269" s="55"/>
      <c r="P269" s="55"/>
      <c r="Q269" s="55"/>
      <c r="R269" s="55"/>
    </row>
    <row r="270" spans="1:18" s="53" customFormat="1" ht="27.75" customHeight="1">
      <c r="A270" s="70">
        <v>253</v>
      </c>
      <c r="B270" s="70"/>
      <c r="C270" s="70"/>
      <c r="D270" s="71"/>
      <c r="E270" s="135"/>
      <c r="F270" s="207"/>
      <c r="G270" s="207"/>
      <c r="H270" s="249"/>
      <c r="I270" s="249"/>
      <c r="J270" s="250"/>
      <c r="K270" s="250"/>
      <c r="L270" s="251"/>
      <c r="M270" s="251"/>
      <c r="N270" s="54" t="str">
        <f t="shared" si="1"/>
        <v/>
      </c>
      <c r="O270" s="55"/>
      <c r="P270" s="55"/>
      <c r="Q270" s="55"/>
      <c r="R270" s="55"/>
    </row>
    <row r="271" spans="1:18" s="53" customFormat="1" ht="27.75" customHeight="1">
      <c r="A271" s="70">
        <v>254</v>
      </c>
      <c r="B271" s="70"/>
      <c r="C271" s="70"/>
      <c r="D271" s="71"/>
      <c r="E271" s="135"/>
      <c r="F271" s="70"/>
      <c r="G271" s="70"/>
      <c r="H271" s="249"/>
      <c r="I271" s="249"/>
      <c r="J271" s="250"/>
      <c r="K271" s="250"/>
      <c r="L271" s="251"/>
      <c r="M271" s="251"/>
      <c r="N271" s="54" t="str">
        <f t="shared" si="1"/>
        <v/>
      </c>
      <c r="O271" s="55"/>
      <c r="P271" s="55"/>
      <c r="Q271" s="55"/>
      <c r="R271" s="55"/>
    </row>
    <row r="272" spans="1:18" s="53" customFormat="1" ht="27.75" customHeight="1">
      <c r="A272" s="70">
        <v>255</v>
      </c>
      <c r="B272" s="70"/>
      <c r="C272" s="70"/>
      <c r="D272" s="71"/>
      <c r="E272" s="135"/>
      <c r="F272" s="70"/>
      <c r="G272" s="70"/>
      <c r="H272" s="249"/>
      <c r="I272" s="249"/>
      <c r="J272" s="250"/>
      <c r="K272" s="250"/>
      <c r="L272" s="251"/>
      <c r="M272" s="251"/>
      <c r="N272" s="54" t="str">
        <f t="shared" si="1"/>
        <v/>
      </c>
      <c r="O272" s="55"/>
      <c r="P272" s="55"/>
      <c r="Q272" s="55"/>
      <c r="R272" s="55"/>
    </row>
    <row r="273" spans="1:18" s="53" customFormat="1" ht="27.75" customHeight="1">
      <c r="A273" s="70">
        <v>256</v>
      </c>
      <c r="B273" s="70"/>
      <c r="C273" s="70"/>
      <c r="D273" s="71"/>
      <c r="E273" s="135"/>
      <c r="F273" s="70"/>
      <c r="G273" s="70"/>
      <c r="H273" s="249"/>
      <c r="I273" s="249"/>
      <c r="J273" s="250"/>
      <c r="K273" s="250"/>
      <c r="L273" s="251"/>
      <c r="M273" s="251"/>
      <c r="N273" s="54" t="str">
        <f t="shared" si="1"/>
        <v/>
      </c>
      <c r="O273" s="55"/>
      <c r="P273" s="55"/>
      <c r="Q273" s="55"/>
      <c r="R273" s="55"/>
    </row>
    <row r="274" spans="1:18" s="53" customFormat="1" ht="27.75" customHeight="1">
      <c r="A274" s="70">
        <v>257</v>
      </c>
      <c r="B274" s="70"/>
      <c r="C274" s="70"/>
      <c r="D274" s="71"/>
      <c r="E274" s="135"/>
      <c r="F274" s="70"/>
      <c r="G274" s="70"/>
      <c r="H274" s="249"/>
      <c r="I274" s="249"/>
      <c r="J274" s="250"/>
      <c r="K274" s="250"/>
      <c r="L274" s="251"/>
      <c r="M274" s="251"/>
      <c r="N274" s="54" t="str">
        <f t="shared" si="1"/>
        <v/>
      </c>
      <c r="O274" s="55"/>
      <c r="P274" s="55"/>
      <c r="Q274" s="55"/>
      <c r="R274" s="55"/>
    </row>
    <row r="275" spans="1:18" s="53" customFormat="1" ht="27.75" customHeight="1">
      <c r="A275" s="70">
        <v>258</v>
      </c>
      <c r="B275" s="70"/>
      <c r="C275" s="70"/>
      <c r="D275" s="71"/>
      <c r="E275" s="135"/>
      <c r="F275" s="70"/>
      <c r="G275" s="70"/>
      <c r="H275" s="249"/>
      <c r="I275" s="249"/>
      <c r="J275" s="250"/>
      <c r="K275" s="250"/>
      <c r="L275" s="251"/>
      <c r="M275" s="251"/>
      <c r="N275" s="54" t="str">
        <f t="shared" si="1"/>
        <v/>
      </c>
      <c r="O275" s="55"/>
      <c r="P275" s="55"/>
      <c r="Q275" s="55"/>
      <c r="R275" s="55"/>
    </row>
    <row r="276" spans="1:18" s="254" customFormat="1" ht="27.75" customHeight="1">
      <c r="A276" s="70">
        <v>259</v>
      </c>
      <c r="B276" s="70"/>
      <c r="C276" s="70"/>
      <c r="D276" s="71"/>
      <c r="E276" s="135"/>
      <c r="F276" s="70"/>
      <c r="G276" s="70"/>
      <c r="H276" s="249"/>
      <c r="I276" s="249"/>
      <c r="J276" s="250"/>
      <c r="K276" s="250"/>
      <c r="L276" s="251"/>
      <c r="M276" s="251"/>
      <c r="N276" s="252" t="str">
        <f t="shared" si="1"/>
        <v/>
      </c>
      <c r="O276" s="253"/>
      <c r="P276" s="253"/>
      <c r="Q276" s="253"/>
      <c r="R276" s="253"/>
    </row>
    <row r="277" spans="1:18" s="254" customFormat="1" ht="27.75" customHeight="1">
      <c r="A277" s="70">
        <v>260</v>
      </c>
      <c r="B277" s="70"/>
      <c r="C277" s="70"/>
      <c r="D277" s="71"/>
      <c r="E277" s="135"/>
      <c r="F277" s="207"/>
      <c r="G277" s="207"/>
      <c r="H277" s="249"/>
      <c r="I277" s="249"/>
      <c r="J277" s="250"/>
      <c r="K277" s="250"/>
      <c r="L277" s="251"/>
      <c r="M277" s="251"/>
      <c r="N277" s="252" t="str">
        <f t="shared" si="1"/>
        <v/>
      </c>
      <c r="O277" s="253"/>
      <c r="P277" s="253"/>
      <c r="Q277" s="253"/>
      <c r="R277" s="253"/>
    </row>
    <row r="278" spans="1:18" ht="27" customHeight="1">
      <c r="A278" s="1103" t="s">
        <v>38</v>
      </c>
      <c r="B278" s="1104"/>
      <c r="C278" s="1104"/>
      <c r="D278" s="67"/>
      <c r="E278" s="67">
        <f>SUM(E258:E277)</f>
        <v>0</v>
      </c>
      <c r="F278" s="66"/>
      <c r="G278" s="66"/>
      <c r="H278" s="66"/>
      <c r="I278" s="66"/>
      <c r="J278" s="66"/>
      <c r="K278" s="66"/>
      <c r="L278" s="66"/>
      <c r="M278" s="66"/>
      <c r="N278" s="77" t="str">
        <f t="shared" si="1"/>
        <v/>
      </c>
    </row>
    <row r="279" spans="1:18" ht="27" customHeight="1">
      <c r="A279" s="255"/>
      <c r="B279" s="256"/>
      <c r="C279" s="257"/>
      <c r="D279" s="258"/>
      <c r="E279" s="258">
        <f>SUM(E278,E257,E236,E215,E194,E173,E152,E131,E110,E89,E68,E47,E26)</f>
        <v>0</v>
      </c>
      <c r="F279" s="212"/>
      <c r="G279" s="212"/>
      <c r="H279" s="212"/>
      <c r="I279" s="212"/>
      <c r="J279" s="212"/>
      <c r="K279" s="212"/>
      <c r="L279" s="212"/>
      <c r="M279" s="259"/>
      <c r="N279" s="77" t="str">
        <f t="shared" si="1"/>
        <v/>
      </c>
    </row>
    <row r="280" spans="1:18" ht="27" customHeight="1">
      <c r="A280" s="115"/>
      <c r="B280" s="260"/>
      <c r="C280" s="261"/>
      <c r="D280" s="262"/>
      <c r="E280" s="262"/>
      <c r="F280" s="77"/>
      <c r="G280" s="219"/>
      <c r="H280" s="263"/>
      <c r="I280" s="264"/>
      <c r="J280" s="77"/>
      <c r="K280" s="77"/>
      <c r="L280" s="77"/>
      <c r="M280" s="265"/>
      <c r="N280" s="77" t="str">
        <f t="shared" si="1"/>
        <v/>
      </c>
    </row>
    <row r="281" spans="1:18" ht="27" customHeight="1">
      <c r="A281" s="115"/>
      <c r="B281" s="260"/>
      <c r="C281" s="261"/>
      <c r="D281" s="266"/>
      <c r="E281" s="266"/>
      <c r="F281" s="77"/>
      <c r="G281" s="77"/>
      <c r="H281" s="77"/>
      <c r="I281" s="77"/>
      <c r="J281" s="77"/>
      <c r="K281" s="77"/>
      <c r="L281" s="77"/>
      <c r="M281" s="265"/>
      <c r="N281" s="77" t="str">
        <f t="shared" si="1"/>
        <v/>
      </c>
    </row>
    <row r="282" spans="1:18" ht="27" customHeight="1">
      <c r="A282" s="115"/>
      <c r="B282" s="260"/>
      <c r="C282" s="77"/>
      <c r="D282" s="266"/>
      <c r="E282" s="266"/>
      <c r="F282" s="77"/>
      <c r="G282" s="77"/>
      <c r="H282" s="77"/>
      <c r="I282" s="77"/>
      <c r="J282" s="77"/>
      <c r="K282" s="77"/>
      <c r="L282" s="77"/>
      <c r="M282" s="265"/>
      <c r="N282" s="77" t="str">
        <f t="shared" si="1"/>
        <v/>
      </c>
    </row>
    <row r="283" spans="1:18" ht="27" customHeight="1">
      <c r="A283" s="115"/>
      <c r="B283" s="260"/>
      <c r="C283" s="261"/>
      <c r="D283" s="266"/>
      <c r="E283" s="266"/>
      <c r="F283" s="77"/>
      <c r="G283" s="77"/>
      <c r="H283" s="77"/>
      <c r="I283" s="77"/>
      <c r="J283" s="77"/>
      <c r="K283" s="77"/>
      <c r="L283" s="77"/>
      <c r="M283" s="219"/>
      <c r="N283" s="77" t="str">
        <f t="shared" si="1"/>
        <v/>
      </c>
    </row>
    <row r="284" spans="1:18" ht="27" customHeight="1">
      <c r="A284" s="115"/>
      <c r="B284" s="260"/>
      <c r="C284" s="261"/>
      <c r="D284" s="266"/>
      <c r="E284" s="266"/>
      <c r="F284" s="77"/>
      <c r="G284" s="77"/>
      <c r="H284" s="77"/>
      <c r="I284" s="77"/>
      <c r="J284" s="77"/>
      <c r="K284" s="77"/>
      <c r="L284" s="77"/>
      <c r="M284" s="265"/>
      <c r="N284" s="77" t="str">
        <f t="shared" si="1"/>
        <v/>
      </c>
    </row>
    <row r="285" spans="1:18" ht="27" customHeight="1">
      <c r="A285" s="115"/>
      <c r="B285" s="260"/>
      <c r="C285" s="261"/>
      <c r="D285" s="266"/>
      <c r="E285" s="266"/>
      <c r="F285" s="77"/>
      <c r="G285" s="77"/>
      <c r="H285" s="77"/>
      <c r="I285" s="77"/>
      <c r="J285" s="77"/>
      <c r="K285" s="77"/>
      <c r="L285" s="77"/>
      <c r="M285" s="265"/>
      <c r="N285" s="77" t="str">
        <f t="shared" si="1"/>
        <v/>
      </c>
    </row>
    <row r="286" spans="1:18" ht="27" customHeight="1">
      <c r="A286" s="115"/>
      <c r="B286" s="260"/>
      <c r="C286" s="261"/>
      <c r="D286" s="266"/>
      <c r="E286" s="266"/>
      <c r="F286" s="77"/>
      <c r="G286" s="77"/>
      <c r="H286" s="77"/>
      <c r="I286" s="77"/>
      <c r="J286" s="77"/>
      <c r="K286" s="77"/>
      <c r="L286" s="77"/>
      <c r="M286" s="265"/>
      <c r="N286" s="77" t="str">
        <f t="shared" si="1"/>
        <v/>
      </c>
    </row>
    <row r="287" spans="1:18" ht="27" customHeight="1">
      <c r="A287" s="115"/>
      <c r="B287" s="260"/>
      <c r="C287" s="261"/>
      <c r="D287" s="266"/>
      <c r="E287" s="266"/>
      <c r="F287" s="77"/>
      <c r="G287" s="77"/>
      <c r="H287" s="77"/>
      <c r="I287" s="77"/>
      <c r="J287" s="77"/>
      <c r="K287" s="77"/>
      <c r="L287" s="77"/>
      <c r="M287" s="265"/>
      <c r="N287" s="77" t="str">
        <f t="shared" si="1"/>
        <v/>
      </c>
    </row>
    <row r="288" spans="1:18" ht="27" customHeight="1">
      <c r="A288" s="115"/>
      <c r="B288" s="260"/>
      <c r="C288" s="261"/>
      <c r="D288" s="266"/>
      <c r="E288" s="266"/>
      <c r="F288" s="77"/>
      <c r="G288" s="77"/>
      <c r="H288" s="77"/>
      <c r="I288" s="77"/>
      <c r="J288" s="77"/>
      <c r="K288" s="77"/>
      <c r="L288" s="77"/>
      <c r="M288" s="265"/>
      <c r="N288" s="77" t="str">
        <f t="shared" si="1"/>
        <v/>
      </c>
    </row>
    <row r="289" spans="1:14" ht="27" customHeight="1">
      <c r="A289" s="115"/>
      <c r="B289" s="267"/>
      <c r="C289" s="268"/>
      <c r="D289" s="269"/>
      <c r="E289" s="269"/>
      <c r="F289" s="82"/>
      <c r="G289" s="82"/>
      <c r="H289" s="82"/>
      <c r="I289" s="82"/>
      <c r="J289" s="77"/>
      <c r="K289" s="77"/>
      <c r="L289" s="77"/>
      <c r="M289" s="219"/>
      <c r="N289" s="77" t="str">
        <f t="shared" ref="N289:N352" si="2">CONCATENATE(C289,H289)</f>
        <v/>
      </c>
    </row>
    <row r="290" spans="1:14" ht="27" customHeight="1">
      <c r="A290" s="115"/>
      <c r="B290" s="260"/>
      <c r="C290" s="261"/>
      <c r="D290" s="266"/>
      <c r="E290" s="266"/>
      <c r="F290" s="77"/>
      <c r="G290" s="77"/>
      <c r="H290" s="77"/>
      <c r="I290" s="77"/>
      <c r="J290" s="82"/>
      <c r="K290" s="82"/>
      <c r="L290" s="82"/>
      <c r="M290" s="270"/>
      <c r="N290" s="77" t="str">
        <f t="shared" si="2"/>
        <v/>
      </c>
    </row>
    <row r="291" spans="1:14" ht="27" customHeight="1">
      <c r="A291" s="115"/>
      <c r="B291" s="260"/>
      <c r="C291" s="77"/>
      <c r="D291" s="266"/>
      <c r="E291" s="266"/>
      <c r="F291" s="77"/>
      <c r="G291" s="77"/>
      <c r="H291" s="77"/>
      <c r="I291" s="77"/>
      <c r="J291" s="77"/>
      <c r="K291" s="77"/>
      <c r="L291" s="77"/>
      <c r="M291" s="265"/>
      <c r="N291" s="77" t="str">
        <f t="shared" si="2"/>
        <v/>
      </c>
    </row>
    <row r="292" spans="1:14" ht="27" customHeight="1">
      <c r="A292" s="115"/>
      <c r="B292" s="260"/>
      <c r="C292" s="261"/>
      <c r="D292" s="266"/>
      <c r="E292" s="266"/>
      <c r="F292" s="77"/>
      <c r="G292" s="77"/>
      <c r="H292" s="77"/>
      <c r="I292" s="77"/>
      <c r="J292" s="77"/>
      <c r="K292" s="77"/>
      <c r="L292" s="77"/>
      <c r="M292" s="265"/>
      <c r="N292" s="77" t="str">
        <f t="shared" si="2"/>
        <v/>
      </c>
    </row>
    <row r="293" spans="1:14" ht="27" customHeight="1">
      <c r="A293" s="115"/>
      <c r="B293" s="260"/>
      <c r="C293" s="261"/>
      <c r="D293" s="266"/>
      <c r="E293" s="266"/>
      <c r="F293" s="77"/>
      <c r="G293" s="77"/>
      <c r="H293" s="77"/>
      <c r="I293" s="77"/>
      <c r="J293" s="77"/>
      <c r="K293" s="77"/>
      <c r="L293" s="77"/>
      <c r="M293" s="265"/>
      <c r="N293" s="77" t="str">
        <f t="shared" si="2"/>
        <v/>
      </c>
    </row>
    <row r="294" spans="1:14" ht="27" customHeight="1">
      <c r="A294" s="115"/>
      <c r="B294" s="260"/>
      <c r="C294" s="261"/>
      <c r="D294" s="266"/>
      <c r="E294" s="266"/>
      <c r="F294" s="77"/>
      <c r="G294" s="77"/>
      <c r="H294" s="77"/>
      <c r="I294" s="77"/>
      <c r="J294" s="77"/>
      <c r="K294" s="77"/>
      <c r="L294" s="77"/>
      <c r="M294" s="265"/>
      <c r="N294" s="77" t="str">
        <f t="shared" si="2"/>
        <v/>
      </c>
    </row>
    <row r="295" spans="1:14" ht="27" customHeight="1">
      <c r="A295" s="115"/>
      <c r="B295" s="260"/>
      <c r="C295" s="261"/>
      <c r="D295" s="266"/>
      <c r="E295" s="266"/>
      <c r="F295" s="77"/>
      <c r="G295" s="77"/>
      <c r="H295" s="77"/>
      <c r="I295" s="271"/>
      <c r="J295" s="77"/>
      <c r="K295" s="77"/>
      <c r="L295" s="77"/>
      <c r="M295" s="265"/>
      <c r="N295" s="77" t="str">
        <f t="shared" si="2"/>
        <v/>
      </c>
    </row>
    <row r="296" spans="1:14" ht="27" customHeight="1">
      <c r="A296" s="115"/>
      <c r="B296" s="260"/>
      <c r="C296" s="261"/>
      <c r="D296" s="266"/>
      <c r="E296" s="266"/>
      <c r="F296" s="77"/>
      <c r="G296" s="77"/>
      <c r="H296" s="77"/>
      <c r="I296" s="77"/>
      <c r="J296" s="77"/>
      <c r="K296" s="77"/>
      <c r="L296" s="77"/>
      <c r="M296" s="265"/>
      <c r="N296" s="77" t="str">
        <f t="shared" si="2"/>
        <v/>
      </c>
    </row>
    <row r="297" spans="1:14" ht="27" customHeight="1">
      <c r="A297" s="115"/>
      <c r="B297" s="260"/>
      <c r="C297" s="77"/>
      <c r="D297" s="262"/>
      <c r="E297" s="262"/>
      <c r="F297" s="77"/>
      <c r="G297" s="77"/>
      <c r="H297" s="263"/>
      <c r="I297" s="264"/>
      <c r="J297" s="77"/>
      <c r="K297" s="77"/>
      <c r="L297" s="77"/>
      <c r="M297" s="265"/>
      <c r="N297" s="77" t="str">
        <f t="shared" si="2"/>
        <v/>
      </c>
    </row>
    <row r="298" spans="1:14" ht="27" customHeight="1">
      <c r="A298" s="115"/>
      <c r="B298" s="263"/>
      <c r="C298" s="261"/>
      <c r="D298" s="266"/>
      <c r="E298" s="266"/>
      <c r="F298" s="77"/>
      <c r="G298" s="77"/>
      <c r="H298" s="77"/>
      <c r="I298" s="77"/>
      <c r="J298" s="77"/>
      <c r="K298" s="77"/>
      <c r="L298" s="77"/>
      <c r="M298" s="265"/>
      <c r="N298" s="77" t="str">
        <f t="shared" si="2"/>
        <v/>
      </c>
    </row>
    <row r="299" spans="1:14" ht="27" customHeight="1">
      <c r="A299" s="115"/>
      <c r="B299" s="272"/>
      <c r="C299" s="272"/>
      <c r="D299" s="273"/>
      <c r="E299" s="273">
        <f>SUM(E279:E298)</f>
        <v>0</v>
      </c>
      <c r="F299" s="227"/>
      <c r="G299" s="227"/>
      <c r="H299" s="227"/>
      <c r="I299" s="227"/>
      <c r="J299" s="227"/>
      <c r="K299" s="227"/>
      <c r="L299" s="227"/>
      <c r="M299" s="227"/>
      <c r="N299" s="77" t="str">
        <f t="shared" si="2"/>
        <v/>
      </c>
    </row>
    <row r="300" spans="1:14" ht="27" customHeight="1">
      <c r="A300" s="115"/>
      <c r="B300" s="263"/>
      <c r="C300" s="261"/>
      <c r="D300" s="266"/>
      <c r="E300" s="266"/>
      <c r="F300" s="77"/>
      <c r="G300" s="77"/>
      <c r="H300" s="77"/>
      <c r="I300" s="77"/>
      <c r="J300" s="77"/>
      <c r="K300" s="77"/>
      <c r="L300" s="77"/>
      <c r="M300" s="265"/>
      <c r="N300" s="77" t="str">
        <f t="shared" si="2"/>
        <v/>
      </c>
    </row>
    <row r="301" spans="1:14" ht="27" customHeight="1">
      <c r="A301" s="115"/>
      <c r="B301" s="260"/>
      <c r="C301" s="77"/>
      <c r="D301" s="266"/>
      <c r="E301" s="266"/>
      <c r="F301" s="77"/>
      <c r="G301" s="77"/>
      <c r="H301" s="77"/>
      <c r="I301" s="77"/>
      <c r="J301" s="77"/>
      <c r="K301" s="77"/>
      <c r="L301" s="77"/>
      <c r="M301" s="265"/>
      <c r="N301" s="77" t="str">
        <f t="shared" si="2"/>
        <v/>
      </c>
    </row>
    <row r="302" spans="1:14" ht="27" customHeight="1">
      <c r="A302" s="115"/>
      <c r="B302" s="260"/>
      <c r="C302" s="77"/>
      <c r="D302" s="266"/>
      <c r="E302" s="266"/>
      <c r="F302" s="77"/>
      <c r="G302" s="77"/>
      <c r="H302" s="77"/>
      <c r="I302" s="77"/>
      <c r="J302" s="77"/>
      <c r="K302" s="77"/>
      <c r="L302" s="77"/>
      <c r="M302" s="265"/>
      <c r="N302" s="77" t="str">
        <f t="shared" si="2"/>
        <v/>
      </c>
    </row>
    <row r="303" spans="1:14" ht="27" customHeight="1">
      <c r="A303" s="115"/>
      <c r="B303" s="260"/>
      <c r="C303" s="77"/>
      <c r="D303" s="266"/>
      <c r="E303" s="266"/>
      <c r="F303" s="77"/>
      <c r="G303" s="77"/>
      <c r="H303" s="77"/>
      <c r="I303" s="77"/>
      <c r="J303" s="77"/>
      <c r="K303" s="77"/>
      <c r="L303" s="77"/>
      <c r="M303" s="265"/>
      <c r="N303" s="77" t="str">
        <f t="shared" si="2"/>
        <v/>
      </c>
    </row>
    <row r="304" spans="1:14" ht="27" customHeight="1">
      <c r="A304" s="115"/>
      <c r="B304" s="260"/>
      <c r="C304" s="77"/>
      <c r="D304" s="262"/>
      <c r="E304" s="262"/>
      <c r="F304" s="77"/>
      <c r="G304" s="77"/>
      <c r="H304" s="263"/>
      <c r="I304" s="264"/>
      <c r="J304" s="77"/>
      <c r="K304" s="77"/>
      <c r="L304" s="77"/>
      <c r="M304" s="219"/>
      <c r="N304" s="77" t="str">
        <f t="shared" si="2"/>
        <v/>
      </c>
    </row>
    <row r="305" spans="1:14" ht="27" customHeight="1">
      <c r="A305" s="115"/>
      <c r="B305" s="260"/>
      <c r="C305" s="77"/>
      <c r="D305" s="262"/>
      <c r="E305" s="262"/>
      <c r="F305" s="77"/>
      <c r="G305" s="77"/>
      <c r="H305" s="263"/>
      <c r="I305" s="77"/>
      <c r="J305" s="77"/>
      <c r="K305" s="77"/>
      <c r="L305" s="77"/>
      <c r="M305" s="265"/>
      <c r="N305" s="77" t="str">
        <f t="shared" si="2"/>
        <v/>
      </c>
    </row>
    <row r="306" spans="1:14" ht="27" customHeight="1">
      <c r="A306" s="115"/>
      <c r="B306" s="260"/>
      <c r="C306" s="77"/>
      <c r="D306" s="262"/>
      <c r="E306" s="262"/>
      <c r="F306" s="77"/>
      <c r="G306" s="77"/>
      <c r="H306" s="263"/>
      <c r="I306" s="264"/>
      <c r="J306" s="77"/>
      <c r="K306" s="77"/>
      <c r="L306" s="77"/>
      <c r="M306" s="265"/>
      <c r="N306" s="77" t="str">
        <f t="shared" si="2"/>
        <v/>
      </c>
    </row>
    <row r="307" spans="1:14" ht="27" customHeight="1">
      <c r="A307" s="115"/>
      <c r="B307" s="260"/>
      <c r="C307" s="77"/>
      <c r="D307" s="266"/>
      <c r="E307" s="266"/>
      <c r="F307" s="77"/>
      <c r="G307" s="77"/>
      <c r="H307" s="77"/>
      <c r="I307" s="77"/>
      <c r="J307" s="77"/>
      <c r="K307" s="77"/>
      <c r="L307" s="77"/>
      <c r="M307" s="265"/>
      <c r="N307" s="77" t="str">
        <f t="shared" si="2"/>
        <v/>
      </c>
    </row>
    <row r="308" spans="1:14" ht="27" customHeight="1">
      <c r="A308" s="115"/>
      <c r="B308" s="260"/>
      <c r="C308" s="77"/>
      <c r="D308" s="266"/>
      <c r="E308" s="266"/>
      <c r="F308" s="77"/>
      <c r="G308" s="77"/>
      <c r="H308" s="77"/>
      <c r="I308" s="77"/>
      <c r="J308" s="77"/>
      <c r="K308" s="77"/>
      <c r="L308" s="77"/>
      <c r="M308" s="265"/>
      <c r="N308" s="77" t="str">
        <f t="shared" si="2"/>
        <v/>
      </c>
    </row>
    <row r="309" spans="1:14" ht="27" customHeight="1">
      <c r="A309" s="115"/>
      <c r="B309" s="260"/>
      <c r="C309" s="77"/>
      <c r="D309" s="262"/>
      <c r="E309" s="262"/>
      <c r="F309" s="77"/>
      <c r="G309" s="77"/>
      <c r="H309" s="263"/>
      <c r="I309" s="264"/>
      <c r="J309" s="77"/>
      <c r="K309" s="77"/>
      <c r="L309" s="77"/>
      <c r="M309" s="265"/>
      <c r="N309" s="77" t="str">
        <f t="shared" si="2"/>
        <v/>
      </c>
    </row>
    <row r="310" spans="1:14" ht="27" customHeight="1">
      <c r="A310" s="115"/>
      <c r="B310" s="260"/>
      <c r="C310" s="77"/>
      <c r="D310" s="262"/>
      <c r="E310" s="262"/>
      <c r="F310" s="77"/>
      <c r="G310" s="77"/>
      <c r="H310" s="263"/>
      <c r="I310" s="264"/>
      <c r="J310" s="77"/>
      <c r="K310" s="77"/>
      <c r="L310" s="77"/>
      <c r="M310" s="219"/>
      <c r="N310" s="77" t="str">
        <f t="shared" si="2"/>
        <v/>
      </c>
    </row>
    <row r="311" spans="1:14" ht="27" customHeight="1">
      <c r="A311" s="115"/>
      <c r="B311" s="260"/>
      <c r="C311" s="261"/>
      <c r="D311" s="266"/>
      <c r="E311" s="266"/>
      <c r="F311" s="77"/>
      <c r="G311" s="77"/>
      <c r="H311" s="77"/>
      <c r="I311" s="77"/>
      <c r="J311" s="77"/>
      <c r="K311" s="77"/>
      <c r="L311" s="77"/>
      <c r="M311" s="264"/>
      <c r="N311" s="77" t="str">
        <f t="shared" si="2"/>
        <v/>
      </c>
    </row>
    <row r="312" spans="1:14" ht="27" customHeight="1">
      <c r="A312" s="115"/>
      <c r="B312" s="260"/>
      <c r="C312" s="77"/>
      <c r="D312" s="266"/>
      <c r="E312" s="266"/>
      <c r="F312" s="77"/>
      <c r="G312" s="77"/>
      <c r="H312" s="77"/>
      <c r="I312" s="77"/>
      <c r="J312" s="77"/>
      <c r="K312" s="77"/>
      <c r="L312" s="77"/>
      <c r="M312" s="265"/>
      <c r="N312" s="77" t="str">
        <f t="shared" si="2"/>
        <v/>
      </c>
    </row>
    <row r="313" spans="1:14" ht="27" customHeight="1">
      <c r="A313" s="115"/>
      <c r="B313" s="260"/>
      <c r="C313" s="261"/>
      <c r="D313" s="266"/>
      <c r="E313" s="266"/>
      <c r="F313" s="77"/>
      <c r="G313" s="77"/>
      <c r="H313" s="77"/>
      <c r="I313" s="77"/>
      <c r="J313" s="77"/>
      <c r="K313" s="77"/>
      <c r="L313" s="77"/>
      <c r="M313" s="265"/>
      <c r="N313" s="77" t="str">
        <f t="shared" si="2"/>
        <v/>
      </c>
    </row>
    <row r="314" spans="1:14" ht="27" customHeight="1">
      <c r="A314" s="115"/>
      <c r="B314" s="260"/>
      <c r="C314" s="261"/>
      <c r="D314" s="266"/>
      <c r="E314" s="266"/>
      <c r="F314" s="77"/>
      <c r="G314" s="77"/>
      <c r="H314" s="77"/>
      <c r="I314" s="77"/>
      <c r="J314" s="77"/>
      <c r="K314" s="77"/>
      <c r="L314" s="77"/>
      <c r="M314" s="265"/>
      <c r="N314" s="77" t="str">
        <f t="shared" si="2"/>
        <v/>
      </c>
    </row>
    <row r="315" spans="1:14" ht="27" customHeight="1">
      <c r="A315" s="115"/>
      <c r="B315" s="260"/>
      <c r="C315" s="261"/>
      <c r="D315" s="266"/>
      <c r="E315" s="266"/>
      <c r="F315" s="77"/>
      <c r="G315" s="77"/>
      <c r="H315" s="77"/>
      <c r="I315" s="77"/>
      <c r="J315" s="77"/>
      <c r="K315" s="77"/>
      <c r="L315" s="77"/>
      <c r="M315" s="265"/>
      <c r="N315" s="77" t="str">
        <f t="shared" si="2"/>
        <v/>
      </c>
    </row>
    <row r="316" spans="1:14" ht="27" customHeight="1">
      <c r="A316" s="115"/>
      <c r="B316" s="260"/>
      <c r="C316" s="261"/>
      <c r="D316" s="266"/>
      <c r="E316" s="266"/>
      <c r="F316" s="77"/>
      <c r="G316" s="77"/>
      <c r="H316" s="77"/>
      <c r="I316" s="271"/>
      <c r="J316" s="77"/>
      <c r="K316" s="77"/>
      <c r="L316" s="77"/>
      <c r="M316" s="265"/>
      <c r="N316" s="77" t="str">
        <f t="shared" si="2"/>
        <v/>
      </c>
    </row>
    <row r="317" spans="1:14" ht="27" customHeight="1">
      <c r="A317" s="115"/>
      <c r="B317" s="260"/>
      <c r="C317" s="261"/>
      <c r="D317" s="266"/>
      <c r="E317" s="266"/>
      <c r="F317" s="77"/>
      <c r="G317" s="77"/>
      <c r="H317" s="77"/>
      <c r="I317" s="77"/>
      <c r="J317" s="77"/>
      <c r="K317" s="77"/>
      <c r="L317" s="77"/>
      <c r="M317" s="265"/>
      <c r="N317" s="77" t="str">
        <f t="shared" si="2"/>
        <v/>
      </c>
    </row>
    <row r="318" spans="1:14" ht="27" customHeight="1">
      <c r="A318" s="115"/>
      <c r="B318" s="260"/>
      <c r="C318" s="261"/>
      <c r="D318" s="266"/>
      <c r="E318" s="266"/>
      <c r="F318" s="77"/>
      <c r="G318" s="77"/>
      <c r="H318" s="77"/>
      <c r="I318" s="77"/>
      <c r="J318" s="77"/>
      <c r="K318" s="77"/>
      <c r="L318" s="77"/>
      <c r="M318" s="265"/>
      <c r="N318" s="77" t="str">
        <f t="shared" si="2"/>
        <v/>
      </c>
    </row>
    <row r="319" spans="1:14" ht="27" customHeight="1">
      <c r="A319" s="115"/>
      <c r="B319" s="260"/>
      <c r="C319" s="261"/>
      <c r="D319" s="266"/>
      <c r="E319" s="266"/>
      <c r="F319" s="77"/>
      <c r="G319" s="77"/>
      <c r="H319" s="77"/>
      <c r="I319" s="77"/>
      <c r="J319" s="77"/>
      <c r="K319" s="77"/>
      <c r="L319" s="77"/>
      <c r="M319" s="265"/>
      <c r="N319" s="77" t="str">
        <f t="shared" si="2"/>
        <v/>
      </c>
    </row>
    <row r="320" spans="1:14" ht="27" customHeight="1">
      <c r="A320" s="115"/>
      <c r="B320" s="272"/>
      <c r="C320" s="272"/>
      <c r="D320" s="273"/>
      <c r="E320" s="273">
        <f>SUM(E300:E319)</f>
        <v>0</v>
      </c>
      <c r="F320" s="227"/>
      <c r="G320" s="227"/>
      <c r="H320" s="227"/>
      <c r="I320" s="227"/>
      <c r="J320" s="227"/>
      <c r="K320" s="227"/>
      <c r="L320" s="227"/>
      <c r="M320" s="227"/>
      <c r="N320" s="77" t="str">
        <f t="shared" si="2"/>
        <v/>
      </c>
    </row>
    <row r="321" spans="1:14" ht="27" customHeight="1">
      <c r="A321" s="115"/>
      <c r="B321" s="260"/>
      <c r="C321" s="261"/>
      <c r="D321" s="266"/>
      <c r="E321" s="266"/>
      <c r="F321" s="77"/>
      <c r="G321" s="77"/>
      <c r="H321" s="77"/>
      <c r="I321" s="77"/>
      <c r="J321" s="77"/>
      <c r="K321" s="77"/>
      <c r="L321" s="77"/>
      <c r="M321" s="274"/>
      <c r="N321" s="77" t="str">
        <f t="shared" si="2"/>
        <v/>
      </c>
    </row>
    <row r="322" spans="1:14" ht="27" customHeight="1">
      <c r="A322" s="115"/>
      <c r="B322" s="260"/>
      <c r="C322" s="261"/>
      <c r="D322" s="266"/>
      <c r="E322" s="266"/>
      <c r="F322" s="77"/>
      <c r="G322" s="77"/>
      <c r="H322" s="77"/>
      <c r="I322" s="77"/>
      <c r="J322" s="82"/>
      <c r="K322" s="82"/>
      <c r="L322" s="82"/>
      <c r="M322" s="274"/>
      <c r="N322" s="77" t="str">
        <f t="shared" si="2"/>
        <v/>
      </c>
    </row>
    <row r="323" spans="1:14" ht="27" customHeight="1">
      <c r="A323" s="115"/>
      <c r="B323" s="260"/>
      <c r="C323" s="261"/>
      <c r="D323" s="262"/>
      <c r="E323" s="262"/>
      <c r="F323" s="77"/>
      <c r="G323" s="219"/>
      <c r="H323" s="261"/>
      <c r="I323" s="264"/>
      <c r="J323" s="82"/>
      <c r="K323" s="82"/>
      <c r="L323" s="82"/>
      <c r="M323" s="274"/>
      <c r="N323" s="77" t="str">
        <f t="shared" si="2"/>
        <v/>
      </c>
    </row>
    <row r="324" spans="1:14" ht="27" customHeight="1">
      <c r="A324" s="115"/>
      <c r="B324" s="260"/>
      <c r="C324" s="261"/>
      <c r="D324" s="266"/>
      <c r="E324" s="266"/>
      <c r="F324" s="77"/>
      <c r="G324" s="77"/>
      <c r="H324" s="77"/>
      <c r="I324" s="77"/>
      <c r="J324" s="82"/>
      <c r="K324" s="82"/>
      <c r="L324" s="82"/>
      <c r="M324" s="274"/>
      <c r="N324" s="77" t="str">
        <f t="shared" si="2"/>
        <v/>
      </c>
    </row>
    <row r="325" spans="1:14" ht="27" customHeight="1">
      <c r="A325" s="115"/>
      <c r="B325" s="260"/>
      <c r="C325" s="77"/>
      <c r="D325" s="266"/>
      <c r="E325" s="266"/>
      <c r="F325" s="77"/>
      <c r="G325" s="77"/>
      <c r="H325" s="77"/>
      <c r="I325" s="77"/>
      <c r="J325" s="82"/>
      <c r="K325" s="82"/>
      <c r="L325" s="82"/>
      <c r="M325" s="270"/>
      <c r="N325" s="77" t="str">
        <f t="shared" si="2"/>
        <v/>
      </c>
    </row>
    <row r="326" spans="1:14" ht="27" customHeight="1">
      <c r="A326" s="115"/>
      <c r="B326" s="260"/>
      <c r="C326" s="261"/>
      <c r="D326" s="266"/>
      <c r="E326" s="266"/>
      <c r="F326" s="77"/>
      <c r="G326" s="77"/>
      <c r="H326" s="77"/>
      <c r="I326" s="77"/>
      <c r="J326" s="77"/>
      <c r="K326" s="77"/>
      <c r="L326" s="77"/>
      <c r="M326" s="274"/>
      <c r="N326" s="77" t="str">
        <f t="shared" si="2"/>
        <v/>
      </c>
    </row>
    <row r="327" spans="1:14" ht="27" customHeight="1">
      <c r="A327" s="115"/>
      <c r="B327" s="260"/>
      <c r="C327" s="261"/>
      <c r="D327" s="266"/>
      <c r="E327" s="266"/>
      <c r="F327" s="77"/>
      <c r="G327" s="77"/>
      <c r="H327" s="77"/>
      <c r="I327" s="77"/>
      <c r="J327" s="77"/>
      <c r="K327" s="77"/>
      <c r="L327" s="77"/>
      <c r="M327" s="274"/>
      <c r="N327" s="77" t="str">
        <f t="shared" si="2"/>
        <v/>
      </c>
    </row>
    <row r="328" spans="1:14" ht="27" customHeight="1">
      <c r="A328" s="115"/>
      <c r="B328" s="260"/>
      <c r="C328" s="261"/>
      <c r="D328" s="266"/>
      <c r="E328" s="266"/>
      <c r="F328" s="77"/>
      <c r="G328" s="77"/>
      <c r="H328" s="77"/>
      <c r="I328" s="77"/>
      <c r="J328" s="82"/>
      <c r="K328" s="82"/>
      <c r="L328" s="82"/>
      <c r="M328" s="274"/>
      <c r="N328" s="77" t="str">
        <f t="shared" si="2"/>
        <v/>
      </c>
    </row>
    <row r="329" spans="1:14" ht="27" customHeight="1">
      <c r="A329" s="115"/>
      <c r="B329" s="260"/>
      <c r="C329" s="261"/>
      <c r="D329" s="266"/>
      <c r="E329" s="266"/>
      <c r="F329" s="77"/>
      <c r="G329" s="77"/>
      <c r="H329" s="77"/>
      <c r="I329" s="77"/>
      <c r="J329" s="82"/>
      <c r="K329" s="82"/>
      <c r="L329" s="82"/>
      <c r="M329" s="275"/>
      <c r="N329" s="77" t="str">
        <f t="shared" si="2"/>
        <v/>
      </c>
    </row>
    <row r="330" spans="1:14" ht="27" customHeight="1">
      <c r="A330" s="115"/>
      <c r="B330" s="260"/>
      <c r="C330" s="77"/>
      <c r="D330" s="262"/>
      <c r="E330" s="262"/>
      <c r="F330" s="77"/>
      <c r="G330" s="77"/>
      <c r="H330" s="263"/>
      <c r="I330" s="264"/>
      <c r="J330" s="82"/>
      <c r="K330" s="82"/>
      <c r="L330" s="82"/>
      <c r="M330" s="274"/>
      <c r="N330" s="77" t="str">
        <f t="shared" si="2"/>
        <v/>
      </c>
    </row>
    <row r="331" spans="1:14" ht="27" customHeight="1">
      <c r="A331" s="115"/>
      <c r="B331" s="260"/>
      <c r="C331" s="77"/>
      <c r="D331" s="262"/>
      <c r="E331" s="262"/>
      <c r="F331" s="77"/>
      <c r="G331" s="77"/>
      <c r="H331" s="263"/>
      <c r="I331" s="264"/>
      <c r="J331" s="82"/>
      <c r="K331" s="82"/>
      <c r="L331" s="82"/>
      <c r="M331" s="270"/>
      <c r="N331" s="77" t="str">
        <f t="shared" si="2"/>
        <v/>
      </c>
    </row>
    <row r="332" spans="1:14" ht="27" customHeight="1">
      <c r="A332" s="115"/>
      <c r="B332" s="260"/>
      <c r="C332" s="77"/>
      <c r="D332" s="262"/>
      <c r="E332" s="262"/>
      <c r="F332" s="77"/>
      <c r="G332" s="219"/>
      <c r="H332" s="263"/>
      <c r="I332" s="264"/>
      <c r="J332" s="82"/>
      <c r="K332" s="82"/>
      <c r="L332" s="82"/>
      <c r="M332" s="270"/>
      <c r="N332" s="77" t="str">
        <f t="shared" si="2"/>
        <v/>
      </c>
    </row>
    <row r="333" spans="1:14" ht="27" customHeight="1">
      <c r="A333" s="115"/>
      <c r="B333" s="260"/>
      <c r="C333" s="77"/>
      <c r="D333" s="262"/>
      <c r="E333" s="262"/>
      <c r="F333" s="77"/>
      <c r="G333" s="77"/>
      <c r="H333" s="263"/>
      <c r="I333" s="264"/>
      <c r="J333" s="82"/>
      <c r="K333" s="82"/>
      <c r="L333" s="82"/>
      <c r="M333" s="274"/>
      <c r="N333" s="77" t="str">
        <f t="shared" si="2"/>
        <v/>
      </c>
    </row>
    <row r="334" spans="1:14" ht="27" customHeight="1">
      <c r="A334" s="115"/>
      <c r="B334" s="260"/>
      <c r="C334" s="77"/>
      <c r="D334" s="266"/>
      <c r="E334" s="266"/>
      <c r="F334" s="77"/>
      <c r="G334" s="77"/>
      <c r="H334" s="77"/>
      <c r="I334" s="77"/>
      <c r="J334" s="82"/>
      <c r="K334" s="82"/>
      <c r="L334" s="82"/>
      <c r="M334" s="274"/>
      <c r="N334" s="77" t="str">
        <f t="shared" si="2"/>
        <v/>
      </c>
    </row>
    <row r="335" spans="1:14" ht="27" customHeight="1">
      <c r="A335" s="115"/>
      <c r="B335" s="260"/>
      <c r="C335" s="77"/>
      <c r="D335" s="262"/>
      <c r="E335" s="262"/>
      <c r="F335" s="77"/>
      <c r="G335" s="77"/>
      <c r="H335" s="263"/>
      <c r="I335" s="264"/>
      <c r="J335" s="82"/>
      <c r="K335" s="82"/>
      <c r="L335" s="82"/>
      <c r="M335" s="274"/>
      <c r="N335" s="77" t="str">
        <f t="shared" si="2"/>
        <v/>
      </c>
    </row>
    <row r="336" spans="1:14" ht="27" customHeight="1">
      <c r="A336" s="115"/>
      <c r="B336" s="260"/>
      <c r="C336" s="77"/>
      <c r="D336" s="262"/>
      <c r="E336" s="262"/>
      <c r="F336" s="77"/>
      <c r="G336" s="77"/>
      <c r="H336" s="263"/>
      <c r="I336" s="264"/>
      <c r="J336" s="82"/>
      <c r="K336" s="82"/>
      <c r="L336" s="82"/>
      <c r="M336" s="274"/>
      <c r="N336" s="77" t="str">
        <f t="shared" si="2"/>
        <v/>
      </c>
    </row>
    <row r="337" spans="1:14" ht="27" customHeight="1">
      <c r="A337" s="115"/>
      <c r="B337" s="263"/>
      <c r="C337" s="261"/>
      <c r="D337" s="266"/>
      <c r="E337" s="266"/>
      <c r="F337" s="77"/>
      <c r="G337" s="77"/>
      <c r="H337" s="77"/>
      <c r="I337" s="77"/>
      <c r="J337" s="77"/>
      <c r="K337" s="77"/>
      <c r="L337" s="77"/>
      <c r="M337" s="265"/>
      <c r="N337" s="77" t="str">
        <f t="shared" si="2"/>
        <v/>
      </c>
    </row>
    <row r="338" spans="1:14" ht="27" customHeight="1">
      <c r="A338" s="115"/>
      <c r="B338" s="263"/>
      <c r="C338" s="261"/>
      <c r="D338" s="266"/>
      <c r="E338" s="266"/>
      <c r="F338" s="77"/>
      <c r="G338" s="77"/>
      <c r="H338" s="77"/>
      <c r="I338" s="77"/>
      <c r="J338" s="77"/>
      <c r="K338" s="77"/>
      <c r="L338" s="77"/>
      <c r="M338" s="265"/>
      <c r="N338" s="77" t="str">
        <f t="shared" si="2"/>
        <v/>
      </c>
    </row>
    <row r="339" spans="1:14" ht="27" customHeight="1">
      <c r="A339" s="115"/>
      <c r="B339" s="263"/>
      <c r="C339" s="77"/>
      <c r="D339" s="266"/>
      <c r="E339" s="266"/>
      <c r="F339" s="77"/>
      <c r="G339" s="77"/>
      <c r="H339" s="77"/>
      <c r="I339" s="77"/>
      <c r="J339" s="77"/>
      <c r="K339" s="77"/>
      <c r="L339" s="77"/>
      <c r="M339" s="265"/>
      <c r="N339" s="77" t="str">
        <f t="shared" si="2"/>
        <v/>
      </c>
    </row>
    <row r="340" spans="1:14" ht="27" customHeight="1">
      <c r="A340" s="115"/>
      <c r="B340" s="263"/>
      <c r="C340" s="261"/>
      <c r="D340" s="266"/>
      <c r="E340" s="266"/>
      <c r="F340" s="77"/>
      <c r="G340" s="77"/>
      <c r="H340" s="77"/>
      <c r="I340" s="77"/>
      <c r="J340" s="77"/>
      <c r="K340" s="77"/>
      <c r="L340" s="77"/>
      <c r="M340" s="265"/>
      <c r="N340" s="77" t="str">
        <f t="shared" si="2"/>
        <v/>
      </c>
    </row>
    <row r="341" spans="1:14" ht="27" customHeight="1">
      <c r="A341" s="115"/>
      <c r="B341" s="272"/>
      <c r="C341" s="272"/>
      <c r="D341" s="273"/>
      <c r="E341" s="273">
        <f>SUM(E321:E340)</f>
        <v>0</v>
      </c>
      <c r="F341" s="227"/>
      <c r="G341" s="227"/>
      <c r="H341" s="227"/>
      <c r="I341" s="227"/>
      <c r="J341" s="227"/>
      <c r="K341" s="227"/>
      <c r="L341" s="227"/>
      <c r="M341" s="227"/>
      <c r="N341" s="77" t="str">
        <f t="shared" si="2"/>
        <v/>
      </c>
    </row>
    <row r="342" spans="1:14" ht="27" customHeight="1">
      <c r="A342" s="115"/>
      <c r="B342" s="260"/>
      <c r="C342" s="261"/>
      <c r="D342" s="262"/>
      <c r="E342" s="266"/>
      <c r="F342" s="77"/>
      <c r="G342" s="77"/>
      <c r="H342" s="263"/>
      <c r="I342" s="264"/>
      <c r="J342" s="77"/>
      <c r="K342" s="77"/>
      <c r="L342" s="77"/>
      <c r="M342" s="265"/>
      <c r="N342" s="77" t="str">
        <f t="shared" si="2"/>
        <v/>
      </c>
    </row>
    <row r="343" spans="1:14" ht="27" customHeight="1">
      <c r="A343" s="115"/>
      <c r="B343" s="263"/>
      <c r="C343" s="261"/>
      <c r="D343" s="266"/>
      <c r="E343" s="266"/>
      <c r="F343" s="77"/>
      <c r="G343" s="77"/>
      <c r="H343" s="77"/>
      <c r="I343" s="77"/>
      <c r="J343" s="82"/>
      <c r="K343" s="82"/>
      <c r="L343" s="82"/>
      <c r="M343" s="274"/>
      <c r="N343" s="77" t="str">
        <f t="shared" si="2"/>
        <v/>
      </c>
    </row>
    <row r="344" spans="1:14" ht="27" customHeight="1">
      <c r="A344" s="115"/>
      <c r="B344" s="260"/>
      <c r="C344" s="261"/>
      <c r="D344" s="266"/>
      <c r="E344" s="266"/>
      <c r="F344" s="77"/>
      <c r="G344" s="77"/>
      <c r="H344" s="77"/>
      <c r="I344" s="77"/>
      <c r="J344" s="77"/>
      <c r="K344" s="77"/>
      <c r="L344" s="77"/>
      <c r="M344" s="265"/>
      <c r="N344" s="77" t="str">
        <f t="shared" si="2"/>
        <v/>
      </c>
    </row>
    <row r="345" spans="1:14" ht="27" customHeight="1">
      <c r="A345" s="115"/>
      <c r="B345" s="263"/>
      <c r="C345" s="261"/>
      <c r="D345" s="262"/>
      <c r="E345" s="262"/>
      <c r="F345" s="77"/>
      <c r="G345" s="219"/>
      <c r="H345" s="261"/>
      <c r="I345" s="264"/>
      <c r="J345" s="77"/>
      <c r="K345" s="77"/>
      <c r="L345" s="77"/>
      <c r="M345" s="274"/>
      <c r="N345" s="77" t="str">
        <f t="shared" si="2"/>
        <v/>
      </c>
    </row>
    <row r="346" spans="1:14" ht="27" customHeight="1">
      <c r="A346" s="115"/>
      <c r="B346" s="260"/>
      <c r="C346" s="261"/>
      <c r="D346" s="266"/>
      <c r="E346" s="266"/>
      <c r="F346" s="82"/>
      <c r="G346" s="82"/>
      <c r="H346" s="77"/>
      <c r="I346" s="77"/>
      <c r="J346" s="77"/>
      <c r="K346" s="77"/>
      <c r="L346" s="77"/>
      <c r="M346" s="219"/>
      <c r="N346" s="77" t="str">
        <f t="shared" si="2"/>
        <v/>
      </c>
    </row>
    <row r="347" spans="1:14" ht="27" customHeight="1">
      <c r="A347" s="115"/>
      <c r="B347" s="260"/>
      <c r="C347" s="261"/>
      <c r="D347" s="266"/>
      <c r="E347" s="266"/>
      <c r="F347" s="77"/>
      <c r="G347" s="77"/>
      <c r="H347" s="77"/>
      <c r="I347" s="264"/>
      <c r="J347" s="82"/>
      <c r="K347" s="82"/>
      <c r="L347" s="82"/>
      <c r="M347" s="274"/>
      <c r="N347" s="77" t="str">
        <f t="shared" si="2"/>
        <v/>
      </c>
    </row>
    <row r="348" spans="1:14" ht="27" customHeight="1">
      <c r="A348" s="115"/>
      <c r="B348" s="260"/>
      <c r="C348" s="261"/>
      <c r="D348" s="266"/>
      <c r="E348" s="266"/>
      <c r="F348" s="77"/>
      <c r="G348" s="77"/>
      <c r="H348" s="261"/>
      <c r="I348" s="264"/>
      <c r="J348" s="82"/>
      <c r="K348" s="82"/>
      <c r="L348" s="82"/>
      <c r="M348" s="274"/>
      <c r="N348" s="77" t="str">
        <f t="shared" si="2"/>
        <v/>
      </c>
    </row>
    <row r="349" spans="1:14" ht="27" customHeight="1">
      <c r="A349" s="115"/>
      <c r="B349" s="260"/>
      <c r="C349" s="261"/>
      <c r="D349" s="266"/>
      <c r="E349" s="266"/>
      <c r="F349" s="77"/>
      <c r="G349" s="77"/>
      <c r="H349" s="77"/>
      <c r="I349" s="77"/>
      <c r="J349" s="82"/>
      <c r="K349" s="82"/>
      <c r="L349" s="82"/>
      <c r="M349" s="274"/>
      <c r="N349" s="77" t="str">
        <f t="shared" si="2"/>
        <v/>
      </c>
    </row>
    <row r="350" spans="1:14" ht="27" customHeight="1">
      <c r="A350" s="115"/>
      <c r="B350" s="260"/>
      <c r="C350" s="261"/>
      <c r="D350" s="266"/>
      <c r="E350" s="266"/>
      <c r="F350" s="77"/>
      <c r="G350" s="77"/>
      <c r="H350" s="77"/>
      <c r="I350" s="77"/>
      <c r="J350" s="82"/>
      <c r="K350" s="82"/>
      <c r="L350" s="82"/>
      <c r="M350" s="274"/>
      <c r="N350" s="77" t="str">
        <f t="shared" si="2"/>
        <v/>
      </c>
    </row>
    <row r="351" spans="1:14" ht="27" customHeight="1">
      <c r="A351" s="115"/>
      <c r="B351" s="263"/>
      <c r="C351" s="261"/>
      <c r="D351" s="266"/>
      <c r="E351" s="266"/>
      <c r="F351" s="77"/>
      <c r="G351" s="77"/>
      <c r="H351" s="77"/>
      <c r="I351" s="77"/>
      <c r="J351" s="82"/>
      <c r="K351" s="82"/>
      <c r="L351" s="82"/>
      <c r="M351" s="274"/>
      <c r="N351" s="77" t="str">
        <f t="shared" si="2"/>
        <v/>
      </c>
    </row>
    <row r="352" spans="1:14" ht="27" customHeight="1">
      <c r="A352" s="115"/>
      <c r="B352" s="263"/>
      <c r="C352" s="261"/>
      <c r="D352" s="266"/>
      <c r="E352" s="266"/>
      <c r="F352" s="77"/>
      <c r="G352" s="77"/>
      <c r="H352" s="77"/>
      <c r="I352" s="77"/>
      <c r="J352" s="77"/>
      <c r="K352" s="77"/>
      <c r="L352" s="77"/>
      <c r="M352" s="219"/>
      <c r="N352" s="77" t="str">
        <f t="shared" si="2"/>
        <v/>
      </c>
    </row>
    <row r="353" spans="1:14" ht="27" customHeight="1">
      <c r="A353" s="115"/>
      <c r="B353" s="260"/>
      <c r="C353" s="261"/>
      <c r="D353" s="266"/>
      <c r="E353" s="266"/>
      <c r="F353" s="77"/>
      <c r="G353" s="77"/>
      <c r="H353" s="77"/>
      <c r="I353" s="77"/>
      <c r="J353" s="77"/>
      <c r="K353" s="77"/>
      <c r="L353" s="77"/>
      <c r="M353" s="219"/>
      <c r="N353" s="77" t="str">
        <f t="shared" ref="N353:N393" si="3">CONCATENATE(C353,H353)</f>
        <v/>
      </c>
    </row>
    <row r="354" spans="1:14" ht="27" customHeight="1">
      <c r="A354" s="115"/>
      <c r="B354" s="263"/>
      <c r="C354" s="261"/>
      <c r="D354" s="266"/>
      <c r="E354" s="266"/>
      <c r="F354" s="77"/>
      <c r="G354" s="77"/>
      <c r="H354" s="77"/>
      <c r="I354" s="77"/>
      <c r="J354" s="77"/>
      <c r="K354" s="77"/>
      <c r="L354" s="77"/>
      <c r="M354" s="265"/>
      <c r="N354" s="77" t="str">
        <f t="shared" si="3"/>
        <v/>
      </c>
    </row>
    <row r="355" spans="1:14" ht="27" customHeight="1">
      <c r="A355" s="115"/>
      <c r="B355" s="263"/>
      <c r="C355" s="261"/>
      <c r="D355" s="266"/>
      <c r="E355" s="266"/>
      <c r="F355" s="77"/>
      <c r="G355" s="77"/>
      <c r="H355" s="77"/>
      <c r="I355" s="77"/>
      <c r="J355" s="77"/>
      <c r="K355" s="77"/>
      <c r="L355" s="77"/>
      <c r="M355" s="265"/>
      <c r="N355" s="77" t="str">
        <f t="shared" si="3"/>
        <v/>
      </c>
    </row>
    <row r="356" spans="1:14" ht="27" customHeight="1">
      <c r="A356" s="115"/>
      <c r="B356" s="263"/>
      <c r="C356" s="261"/>
      <c r="D356" s="266"/>
      <c r="E356" s="266"/>
      <c r="F356" s="77"/>
      <c r="G356" s="77"/>
      <c r="H356" s="77"/>
      <c r="I356" s="77"/>
      <c r="J356" s="77"/>
      <c r="K356" s="77"/>
      <c r="L356" s="77"/>
      <c r="M356" s="265"/>
      <c r="N356" s="77" t="str">
        <f t="shared" si="3"/>
        <v/>
      </c>
    </row>
    <row r="357" spans="1:14" ht="27" customHeight="1">
      <c r="A357" s="115"/>
      <c r="B357" s="263"/>
      <c r="C357" s="261"/>
      <c r="D357" s="266"/>
      <c r="E357" s="266"/>
      <c r="F357" s="77"/>
      <c r="G357" s="77"/>
      <c r="H357" s="77"/>
      <c r="I357" s="77"/>
      <c r="J357" s="77"/>
      <c r="K357" s="77"/>
      <c r="L357" s="77"/>
      <c r="M357" s="265"/>
      <c r="N357" s="77" t="str">
        <f t="shared" si="3"/>
        <v/>
      </c>
    </row>
    <row r="358" spans="1:14" ht="27" customHeight="1">
      <c r="A358" s="115"/>
      <c r="B358" s="263"/>
      <c r="C358" s="77"/>
      <c r="D358" s="266"/>
      <c r="E358" s="266"/>
      <c r="F358" s="77"/>
      <c r="G358" s="77"/>
      <c r="H358" s="77"/>
      <c r="I358" s="77"/>
      <c r="J358" s="77"/>
      <c r="K358" s="77"/>
      <c r="L358" s="77"/>
      <c r="M358" s="265"/>
      <c r="N358" s="77" t="str">
        <f t="shared" si="3"/>
        <v/>
      </c>
    </row>
    <row r="359" spans="1:14" ht="27" customHeight="1">
      <c r="A359" s="115"/>
      <c r="B359" s="263"/>
      <c r="C359" s="261"/>
      <c r="D359" s="266"/>
      <c r="E359" s="266"/>
      <c r="F359" s="77"/>
      <c r="G359" s="77"/>
      <c r="H359" s="77"/>
      <c r="I359" s="77"/>
      <c r="J359" s="77"/>
      <c r="K359" s="77"/>
      <c r="L359" s="77"/>
      <c r="M359" s="265"/>
      <c r="N359" s="77" t="str">
        <f t="shared" si="3"/>
        <v/>
      </c>
    </row>
    <row r="360" spans="1:14" ht="27" customHeight="1">
      <c r="A360" s="115"/>
      <c r="B360" s="263"/>
      <c r="C360" s="261"/>
      <c r="D360" s="266"/>
      <c r="E360" s="266"/>
      <c r="F360" s="77"/>
      <c r="G360" s="77"/>
      <c r="H360" s="77"/>
      <c r="I360" s="77"/>
      <c r="J360" s="77"/>
      <c r="K360" s="77"/>
      <c r="L360" s="77"/>
      <c r="M360" s="265"/>
      <c r="N360" s="77" t="str">
        <f t="shared" si="3"/>
        <v/>
      </c>
    </row>
    <row r="361" spans="1:14" ht="27" customHeight="1">
      <c r="A361" s="115"/>
      <c r="B361" s="260"/>
      <c r="C361" s="261"/>
      <c r="D361" s="266"/>
      <c r="E361" s="266"/>
      <c r="F361" s="77"/>
      <c r="G361" s="77"/>
      <c r="H361" s="77"/>
      <c r="I361" s="77"/>
      <c r="J361" s="77"/>
      <c r="K361" s="77"/>
      <c r="L361" s="77"/>
      <c r="M361" s="265"/>
      <c r="N361" s="77" t="str">
        <f t="shared" si="3"/>
        <v/>
      </c>
    </row>
    <row r="362" spans="1:14" ht="27" customHeight="1">
      <c r="A362" s="115"/>
      <c r="B362" s="272"/>
      <c r="C362" s="272"/>
      <c r="D362" s="273"/>
      <c r="E362" s="273">
        <f>SUM(E342:E361)</f>
        <v>0</v>
      </c>
      <c r="F362" s="227"/>
      <c r="G362" s="227"/>
      <c r="H362" s="227"/>
      <c r="I362" s="227"/>
      <c r="J362" s="227"/>
      <c r="K362" s="227"/>
      <c r="L362" s="227"/>
      <c r="M362" s="227"/>
      <c r="N362" s="77" t="str">
        <f t="shared" si="3"/>
        <v/>
      </c>
    </row>
    <row r="363" spans="1:14" ht="27" customHeight="1">
      <c r="A363" s="115"/>
      <c r="B363" s="260"/>
      <c r="C363" s="261"/>
      <c r="D363" s="266"/>
      <c r="E363" s="266"/>
      <c r="F363" s="77"/>
      <c r="G363" s="77"/>
      <c r="H363" s="77"/>
      <c r="I363" s="77"/>
      <c r="J363" s="77"/>
      <c r="K363" s="77"/>
      <c r="L363" s="77"/>
      <c r="M363" s="219"/>
      <c r="N363" s="77" t="str">
        <f t="shared" si="3"/>
        <v/>
      </c>
    </row>
    <row r="364" spans="1:14" ht="27" customHeight="1">
      <c r="A364" s="115"/>
      <c r="B364" s="260"/>
      <c r="C364" s="261"/>
      <c r="D364" s="262"/>
      <c r="E364" s="262"/>
      <c r="F364" s="77"/>
      <c r="G364" s="77"/>
      <c r="H364" s="261"/>
      <c r="I364" s="264"/>
      <c r="J364" s="77"/>
      <c r="K364" s="77"/>
      <c r="L364" s="77"/>
      <c r="M364" s="219"/>
      <c r="N364" s="77" t="str">
        <f t="shared" si="3"/>
        <v/>
      </c>
    </row>
    <row r="365" spans="1:14" ht="27" customHeight="1">
      <c r="A365" s="115"/>
      <c r="B365" s="260"/>
      <c r="C365" s="261"/>
      <c r="D365" s="266"/>
      <c r="E365" s="266"/>
      <c r="F365" s="77"/>
      <c r="G365" s="77"/>
      <c r="H365" s="77"/>
      <c r="I365" s="276"/>
      <c r="J365" s="77"/>
      <c r="K365" s="77"/>
      <c r="L365" s="77"/>
      <c r="M365" s="219"/>
      <c r="N365" s="77" t="str">
        <f t="shared" si="3"/>
        <v/>
      </c>
    </row>
    <row r="366" spans="1:14" ht="27" customHeight="1">
      <c r="A366" s="115"/>
      <c r="B366" s="260"/>
      <c r="C366" s="261"/>
      <c r="D366" s="266"/>
      <c r="E366" s="266"/>
      <c r="F366" s="77"/>
      <c r="G366" s="77"/>
      <c r="H366" s="77"/>
      <c r="I366" s="77"/>
      <c r="J366" s="77"/>
      <c r="K366" s="77"/>
      <c r="L366" s="77"/>
      <c r="M366" s="219"/>
      <c r="N366" s="77" t="str">
        <f t="shared" si="3"/>
        <v/>
      </c>
    </row>
    <row r="367" spans="1:14" ht="27" customHeight="1">
      <c r="A367" s="115"/>
      <c r="B367" s="260"/>
      <c r="C367" s="261"/>
      <c r="D367" s="266"/>
      <c r="E367" s="266"/>
      <c r="F367" s="77"/>
      <c r="G367" s="77"/>
      <c r="H367" s="261"/>
      <c r="I367" s="264"/>
      <c r="J367" s="77"/>
      <c r="K367" s="77"/>
      <c r="L367" s="77"/>
      <c r="M367" s="219"/>
      <c r="N367" s="77" t="str">
        <f t="shared" si="3"/>
        <v/>
      </c>
    </row>
    <row r="368" spans="1:14" ht="27" customHeight="1">
      <c r="A368" s="115"/>
      <c r="B368" s="260"/>
      <c r="C368" s="261"/>
      <c r="D368" s="266"/>
      <c r="E368" s="266"/>
      <c r="F368" s="77"/>
      <c r="G368" s="77"/>
      <c r="H368" s="77"/>
      <c r="I368" s="77"/>
      <c r="J368" s="77"/>
      <c r="K368" s="77"/>
      <c r="L368" s="77"/>
      <c r="M368" s="219"/>
      <c r="N368" s="77" t="str">
        <f t="shared" si="3"/>
        <v/>
      </c>
    </row>
    <row r="369" spans="1:14" ht="27" customHeight="1">
      <c r="A369" s="115"/>
      <c r="B369" s="260"/>
      <c r="C369" s="261"/>
      <c r="D369" s="266"/>
      <c r="E369" s="266"/>
      <c r="F369" s="77"/>
      <c r="G369" s="77"/>
      <c r="H369" s="77"/>
      <c r="I369" s="77"/>
      <c r="J369" s="77"/>
      <c r="K369" s="77"/>
      <c r="L369" s="77"/>
      <c r="M369" s="219"/>
      <c r="N369" s="77" t="str">
        <f t="shared" si="3"/>
        <v/>
      </c>
    </row>
    <row r="370" spans="1:14" ht="27" customHeight="1">
      <c r="A370" s="115"/>
      <c r="B370" s="260"/>
      <c r="C370" s="261"/>
      <c r="D370" s="266"/>
      <c r="E370" s="266"/>
      <c r="F370" s="77"/>
      <c r="G370" s="77"/>
      <c r="H370" s="77"/>
      <c r="I370" s="77"/>
      <c r="J370" s="77"/>
      <c r="K370" s="77"/>
      <c r="L370" s="77"/>
      <c r="M370" s="219"/>
      <c r="N370" s="77" t="str">
        <f t="shared" si="3"/>
        <v/>
      </c>
    </row>
    <row r="371" spans="1:14" ht="27" customHeight="1">
      <c r="A371" s="115"/>
      <c r="B371" s="260"/>
      <c r="C371" s="261"/>
      <c r="D371" s="266"/>
      <c r="E371" s="266"/>
      <c r="F371" s="77"/>
      <c r="G371" s="77"/>
      <c r="H371" s="77"/>
      <c r="I371" s="77"/>
      <c r="J371" s="82"/>
      <c r="K371" s="82"/>
      <c r="L371" s="82"/>
      <c r="M371" s="270"/>
      <c r="N371" s="77" t="str">
        <f t="shared" si="3"/>
        <v/>
      </c>
    </row>
    <row r="372" spans="1:14" ht="27" customHeight="1">
      <c r="A372" s="115"/>
      <c r="B372" s="260"/>
      <c r="C372" s="261"/>
      <c r="D372" s="266"/>
      <c r="E372" s="266"/>
      <c r="F372" s="77"/>
      <c r="G372" s="77"/>
      <c r="H372" s="77"/>
      <c r="I372" s="77"/>
      <c r="J372" s="77"/>
      <c r="K372" s="77"/>
      <c r="L372" s="77"/>
      <c r="M372" s="219"/>
      <c r="N372" s="77" t="str">
        <f t="shared" si="3"/>
        <v/>
      </c>
    </row>
    <row r="373" spans="1:14" ht="27" customHeight="1">
      <c r="A373" s="115"/>
      <c r="B373" s="260"/>
      <c r="C373" s="261"/>
      <c r="D373" s="262"/>
      <c r="E373" s="262"/>
      <c r="F373" s="77"/>
      <c r="G373" s="77"/>
      <c r="H373" s="261"/>
      <c r="I373" s="264"/>
      <c r="J373" s="77"/>
      <c r="K373" s="77"/>
      <c r="L373" s="77"/>
      <c r="M373" s="219"/>
      <c r="N373" s="77" t="str">
        <f t="shared" si="3"/>
        <v/>
      </c>
    </row>
    <row r="374" spans="1:14" ht="27" customHeight="1">
      <c r="A374" s="115"/>
      <c r="B374" s="277"/>
      <c r="C374" s="278"/>
      <c r="D374" s="279"/>
      <c r="E374" s="279"/>
      <c r="F374" s="124"/>
      <c r="G374" s="124"/>
      <c r="H374" s="124"/>
      <c r="I374" s="280"/>
      <c r="J374" s="82"/>
      <c r="K374" s="82"/>
      <c r="L374" s="82"/>
      <c r="M374" s="270"/>
      <c r="N374" s="77" t="str">
        <f t="shared" si="3"/>
        <v/>
      </c>
    </row>
    <row r="375" spans="1:14" ht="27" customHeight="1">
      <c r="A375" s="115"/>
      <c r="B375" s="260"/>
      <c r="C375" s="261"/>
      <c r="D375" s="266"/>
      <c r="E375" s="266"/>
      <c r="F375" s="77"/>
      <c r="G375" s="77"/>
      <c r="H375" s="77"/>
      <c r="I375" s="77"/>
      <c r="J375" s="82"/>
      <c r="K375" s="82"/>
      <c r="L375" s="82"/>
      <c r="M375" s="270"/>
      <c r="N375" s="77" t="str">
        <f t="shared" si="3"/>
        <v/>
      </c>
    </row>
    <row r="376" spans="1:14" ht="27" customHeight="1">
      <c r="A376" s="115"/>
      <c r="B376" s="263"/>
      <c r="C376" s="261"/>
      <c r="D376" s="266"/>
      <c r="E376" s="266"/>
      <c r="F376" s="77"/>
      <c r="G376" s="77"/>
      <c r="H376" s="77"/>
      <c r="I376" s="77"/>
      <c r="J376" s="82"/>
      <c r="K376" s="82"/>
      <c r="L376" s="82"/>
      <c r="M376" s="270"/>
      <c r="N376" s="77" t="str">
        <f t="shared" si="3"/>
        <v/>
      </c>
    </row>
    <row r="377" spans="1:14" ht="27" customHeight="1">
      <c r="A377" s="115"/>
      <c r="B377" s="281"/>
      <c r="C377" s="282"/>
      <c r="D377" s="283"/>
      <c r="E377" s="283"/>
      <c r="F377" s="107"/>
      <c r="G377" s="107"/>
      <c r="H377" s="107"/>
      <c r="I377" s="107"/>
      <c r="J377" s="77"/>
      <c r="K377" s="77"/>
      <c r="L377" s="77"/>
      <c r="M377" s="219"/>
      <c r="N377" s="77" t="str">
        <f t="shared" si="3"/>
        <v/>
      </c>
    </row>
    <row r="378" spans="1:14" ht="27" customHeight="1">
      <c r="A378" s="115"/>
      <c r="B378" s="260"/>
      <c r="C378" s="261"/>
      <c r="D378" s="266"/>
      <c r="E378" s="266"/>
      <c r="F378" s="77"/>
      <c r="G378" s="77"/>
      <c r="H378" s="261"/>
      <c r="I378" s="264"/>
      <c r="J378" s="77"/>
      <c r="K378" s="77"/>
      <c r="L378" s="77"/>
      <c r="M378" s="219"/>
      <c r="N378" s="77" t="str">
        <f t="shared" si="3"/>
        <v/>
      </c>
    </row>
    <row r="379" spans="1:14" ht="27" customHeight="1">
      <c r="A379" s="115"/>
      <c r="B379" s="263"/>
      <c r="C379" s="261"/>
      <c r="D379" s="266"/>
      <c r="E379" s="266"/>
      <c r="F379" s="77"/>
      <c r="G379" s="77"/>
      <c r="H379" s="77"/>
      <c r="I379" s="77"/>
      <c r="J379" s="82"/>
      <c r="K379" s="82"/>
      <c r="L379" s="82"/>
      <c r="M379" s="270"/>
      <c r="N379" s="77" t="str">
        <f t="shared" si="3"/>
        <v/>
      </c>
    </row>
    <row r="380" spans="1:14" ht="27" customHeight="1">
      <c r="A380" s="115"/>
      <c r="B380" s="260"/>
      <c r="C380" s="261"/>
      <c r="D380" s="266"/>
      <c r="E380" s="266"/>
      <c r="F380" s="77"/>
      <c r="G380" s="77"/>
      <c r="H380" s="77"/>
      <c r="I380" s="77"/>
      <c r="J380" s="77"/>
      <c r="K380" s="77"/>
      <c r="L380" s="77"/>
      <c r="M380" s="219"/>
      <c r="N380" s="77" t="str">
        <f t="shared" si="3"/>
        <v/>
      </c>
    </row>
    <row r="381" spans="1:14" ht="27" customHeight="1">
      <c r="A381" s="115"/>
      <c r="B381" s="260"/>
      <c r="C381" s="261"/>
      <c r="D381" s="266"/>
      <c r="E381" s="266"/>
      <c r="F381" s="77"/>
      <c r="G381" s="77"/>
      <c r="H381" s="77"/>
      <c r="I381" s="77"/>
      <c r="J381" s="82"/>
      <c r="K381" s="82"/>
      <c r="L381" s="82"/>
      <c r="M381" s="270"/>
      <c r="N381" s="77" t="str">
        <f t="shared" si="3"/>
        <v/>
      </c>
    </row>
    <row r="382" spans="1:14" ht="27" customHeight="1">
      <c r="A382" s="115"/>
      <c r="B382" s="263"/>
      <c r="C382" s="261"/>
      <c r="D382" s="266"/>
      <c r="E382" s="266"/>
      <c r="F382" s="77"/>
      <c r="G382" s="77"/>
      <c r="H382" s="77"/>
      <c r="I382" s="77"/>
      <c r="J382" s="82"/>
      <c r="K382" s="82"/>
      <c r="L382" s="82"/>
      <c r="M382" s="270"/>
      <c r="N382" s="77" t="str">
        <f t="shared" si="3"/>
        <v/>
      </c>
    </row>
    <row r="383" spans="1:14" ht="27" customHeight="1">
      <c r="A383" s="115"/>
      <c r="B383" s="272"/>
      <c r="C383" s="272"/>
      <c r="D383" s="273"/>
      <c r="E383" s="273">
        <f>SUM(E363:E382)</f>
        <v>0</v>
      </c>
      <c r="F383" s="227"/>
      <c r="G383" s="227"/>
      <c r="H383" s="227"/>
      <c r="I383" s="227"/>
      <c r="J383" s="227"/>
      <c r="K383" s="227"/>
      <c r="L383" s="227"/>
      <c r="M383" s="227"/>
      <c r="N383" s="77" t="str">
        <f t="shared" si="3"/>
        <v/>
      </c>
    </row>
    <row r="384" spans="1:14" ht="27" customHeight="1">
      <c r="A384" s="115"/>
      <c r="B384" s="260"/>
      <c r="C384" s="261"/>
      <c r="D384" s="266"/>
      <c r="E384" s="266"/>
      <c r="F384" s="77"/>
      <c r="G384" s="77"/>
      <c r="H384" s="77"/>
      <c r="I384" s="77"/>
      <c r="J384" s="77"/>
      <c r="K384" s="77"/>
      <c r="L384" s="77"/>
      <c r="M384" s="219"/>
      <c r="N384" s="77" t="str">
        <f t="shared" si="3"/>
        <v/>
      </c>
    </row>
    <row r="385" spans="1:14" ht="27" customHeight="1">
      <c r="A385" s="115"/>
      <c r="B385" s="260"/>
      <c r="C385" s="261"/>
      <c r="D385" s="266"/>
      <c r="E385" s="266"/>
      <c r="F385" s="77"/>
      <c r="G385" s="77"/>
      <c r="H385" s="77"/>
      <c r="I385" s="77"/>
      <c r="J385" s="77"/>
      <c r="K385" s="77"/>
      <c r="L385" s="77"/>
      <c r="M385" s="219"/>
      <c r="N385" s="77" t="str">
        <f t="shared" si="3"/>
        <v/>
      </c>
    </row>
    <row r="386" spans="1:14" ht="27" customHeight="1">
      <c r="A386" s="115"/>
      <c r="B386" s="263"/>
      <c r="C386" s="261"/>
      <c r="D386" s="262"/>
      <c r="E386" s="262"/>
      <c r="F386" s="77"/>
      <c r="G386" s="77"/>
      <c r="H386" s="77"/>
      <c r="I386" s="77"/>
      <c r="J386" s="77"/>
      <c r="K386" s="77"/>
      <c r="L386" s="77"/>
      <c r="M386" s="219"/>
      <c r="N386" s="77" t="str">
        <f t="shared" si="3"/>
        <v/>
      </c>
    </row>
    <row r="387" spans="1:14" ht="27" customHeight="1">
      <c r="A387" s="115"/>
      <c r="B387" s="260"/>
      <c r="C387" s="261"/>
      <c r="D387" s="266"/>
      <c r="E387" s="266"/>
      <c r="F387" s="77"/>
      <c r="G387" s="77"/>
      <c r="H387" s="77"/>
      <c r="I387" s="77"/>
      <c r="J387" s="77"/>
      <c r="K387" s="77"/>
      <c r="L387" s="77"/>
      <c r="M387" s="219"/>
      <c r="N387" s="77" t="str">
        <f t="shared" si="3"/>
        <v/>
      </c>
    </row>
    <row r="388" spans="1:14" ht="27" customHeight="1">
      <c r="A388" s="115"/>
      <c r="B388" s="260"/>
      <c r="C388" s="261"/>
      <c r="D388" s="266"/>
      <c r="E388" s="266"/>
      <c r="F388" s="77"/>
      <c r="G388" s="219"/>
      <c r="H388" s="77"/>
      <c r="I388" s="77"/>
      <c r="J388" s="77"/>
      <c r="K388" s="77"/>
      <c r="L388" s="77"/>
      <c r="M388" s="219"/>
      <c r="N388" s="77" t="str">
        <f t="shared" si="3"/>
        <v/>
      </c>
    </row>
    <row r="389" spans="1:14" ht="27" customHeight="1">
      <c r="A389" s="115"/>
      <c r="B389" s="260"/>
      <c r="C389" s="261"/>
      <c r="D389" s="266"/>
      <c r="E389" s="266"/>
      <c r="F389" s="77"/>
      <c r="G389" s="219"/>
      <c r="H389" s="77"/>
      <c r="I389" s="77"/>
      <c r="J389" s="77"/>
      <c r="K389" s="77"/>
      <c r="L389" s="77"/>
      <c r="M389" s="219"/>
      <c r="N389" s="77" t="str">
        <f t="shared" si="3"/>
        <v/>
      </c>
    </row>
    <row r="390" spans="1:14" ht="27" customHeight="1">
      <c r="A390" s="115"/>
      <c r="B390" s="260"/>
      <c r="C390" s="261"/>
      <c r="D390" s="266"/>
      <c r="E390" s="266"/>
      <c r="F390" s="77"/>
      <c r="G390" s="77"/>
      <c r="H390" s="77"/>
      <c r="I390" s="77"/>
      <c r="J390" s="77"/>
      <c r="K390" s="77"/>
      <c r="L390" s="77"/>
      <c r="M390" s="219"/>
      <c r="N390" s="77" t="str">
        <f t="shared" si="3"/>
        <v/>
      </c>
    </row>
    <row r="391" spans="1:14" ht="27" customHeight="1">
      <c r="A391" s="115"/>
      <c r="B391" s="260"/>
      <c r="C391" s="261"/>
      <c r="D391" s="266"/>
      <c r="E391" s="266"/>
      <c r="F391" s="77"/>
      <c r="G391" s="77"/>
      <c r="H391" s="77"/>
      <c r="I391" s="77"/>
      <c r="J391" s="77"/>
      <c r="K391" s="77"/>
      <c r="L391" s="77"/>
      <c r="M391" s="219"/>
      <c r="N391" s="77" t="str">
        <f t="shared" si="3"/>
        <v/>
      </c>
    </row>
    <row r="392" spans="1:14" ht="27" customHeight="1">
      <c r="A392" s="115"/>
      <c r="B392" s="260"/>
      <c r="C392" s="261"/>
      <c r="D392" s="266"/>
      <c r="E392" s="266"/>
      <c r="F392" s="77"/>
      <c r="G392" s="77"/>
      <c r="H392" s="77"/>
      <c r="I392" s="77"/>
      <c r="J392" s="77"/>
      <c r="K392" s="77"/>
      <c r="L392" s="77"/>
      <c r="M392" s="219"/>
      <c r="N392" s="77" t="str">
        <f t="shared" si="3"/>
        <v/>
      </c>
    </row>
    <row r="393" spans="1:14" ht="27" customHeight="1">
      <c r="A393" s="115"/>
      <c r="B393" s="260"/>
      <c r="C393" s="261"/>
      <c r="D393" s="266"/>
      <c r="E393" s="266"/>
      <c r="F393" s="77"/>
      <c r="G393" s="77"/>
      <c r="H393" s="261"/>
      <c r="I393" s="264"/>
      <c r="J393" s="77"/>
      <c r="K393" s="77"/>
      <c r="L393" s="77"/>
      <c r="M393" s="219"/>
      <c r="N393" s="77" t="str">
        <f t="shared" si="3"/>
        <v/>
      </c>
    </row>
    <row r="394" spans="1:14">
      <c r="A394" s="115"/>
      <c r="B394" s="263"/>
      <c r="C394" s="261"/>
      <c r="D394" s="266"/>
      <c r="E394" s="266"/>
      <c r="F394" s="77"/>
      <c r="G394" s="77"/>
      <c r="H394" s="276"/>
      <c r="I394" s="77"/>
      <c r="J394" s="77"/>
      <c r="K394" s="77"/>
      <c r="L394" s="77"/>
      <c r="M394" s="264"/>
    </row>
    <row r="395" spans="1:14">
      <c r="A395" s="115"/>
      <c r="B395" s="260"/>
      <c r="C395" s="261"/>
      <c r="D395" s="266"/>
      <c r="E395" s="266"/>
      <c r="F395" s="77"/>
      <c r="G395" s="77"/>
      <c r="H395" s="261"/>
      <c r="I395" s="264"/>
      <c r="J395" s="77"/>
      <c r="K395" s="77"/>
      <c r="L395" s="77"/>
      <c r="M395" s="219"/>
    </row>
    <row r="396" spans="1:14">
      <c r="A396" s="115"/>
      <c r="B396" s="263"/>
      <c r="C396" s="261"/>
      <c r="D396" s="266"/>
      <c r="E396" s="266"/>
      <c r="F396" s="77"/>
      <c r="G396" s="77"/>
      <c r="H396" s="77"/>
      <c r="I396" s="77"/>
      <c r="J396" s="77"/>
      <c r="K396" s="77"/>
      <c r="L396" s="77"/>
      <c r="M396" s="219"/>
    </row>
    <row r="397" spans="1:14">
      <c r="A397" s="115"/>
      <c r="B397" s="260"/>
      <c r="C397" s="261"/>
      <c r="D397" s="266"/>
      <c r="E397" s="266"/>
      <c r="F397" s="77"/>
      <c r="G397" s="77"/>
      <c r="H397" s="77"/>
      <c r="I397" s="77"/>
      <c r="J397" s="77"/>
      <c r="K397" s="77"/>
      <c r="L397" s="77"/>
      <c r="M397" s="219"/>
    </row>
    <row r="398" spans="1:14">
      <c r="A398" s="115"/>
      <c r="B398" s="260"/>
      <c r="C398" s="261"/>
      <c r="D398" s="262"/>
      <c r="E398" s="266"/>
      <c r="F398" s="77"/>
      <c r="G398" s="77"/>
      <c r="H398" s="263"/>
      <c r="I398" s="264"/>
      <c r="J398" s="77"/>
      <c r="K398" s="77"/>
      <c r="L398" s="77"/>
      <c r="M398" s="219"/>
    </row>
    <row r="399" spans="1:14">
      <c r="A399" s="115"/>
      <c r="B399" s="260"/>
      <c r="C399" s="261"/>
      <c r="D399" s="262"/>
      <c r="E399" s="266"/>
      <c r="F399" s="77"/>
      <c r="G399" s="77"/>
      <c r="H399" s="263"/>
      <c r="I399" s="264"/>
      <c r="J399" s="77"/>
      <c r="K399" s="77"/>
      <c r="L399" s="77"/>
      <c r="M399" s="219"/>
    </row>
    <row r="400" spans="1:14">
      <c r="A400" s="115"/>
      <c r="B400" s="260"/>
      <c r="C400" s="261"/>
      <c r="D400" s="262"/>
      <c r="E400" s="266"/>
      <c r="F400" s="77"/>
      <c r="G400" s="77"/>
      <c r="H400" s="263"/>
      <c r="I400" s="264"/>
      <c r="J400" s="77"/>
      <c r="K400" s="77"/>
      <c r="L400" s="77"/>
      <c r="M400" s="219"/>
    </row>
    <row r="401" spans="1:13">
      <c r="A401" s="115"/>
      <c r="B401" s="260"/>
      <c r="C401" s="261"/>
      <c r="D401" s="262"/>
      <c r="E401" s="266"/>
      <c r="F401" s="77"/>
      <c r="G401" s="77"/>
      <c r="H401" s="263"/>
      <c r="I401" s="77"/>
      <c r="J401" s="77"/>
      <c r="K401" s="77"/>
      <c r="L401" s="77"/>
      <c r="M401" s="219"/>
    </row>
    <row r="402" spans="1:13">
      <c r="A402" s="115"/>
      <c r="B402" s="260"/>
      <c r="C402" s="261"/>
      <c r="D402" s="266"/>
      <c r="E402" s="266"/>
      <c r="F402" s="77"/>
      <c r="G402" s="77"/>
      <c r="H402" s="77"/>
      <c r="I402" s="77"/>
      <c r="J402" s="77"/>
      <c r="K402" s="77"/>
      <c r="L402" s="77"/>
      <c r="M402" s="219"/>
    </row>
    <row r="403" spans="1:13">
      <c r="A403" s="115"/>
      <c r="B403" s="260"/>
      <c r="C403" s="77"/>
      <c r="D403" s="266"/>
      <c r="E403" s="266"/>
      <c r="F403" s="77"/>
      <c r="G403" s="77"/>
      <c r="H403" s="261"/>
      <c r="I403" s="264"/>
      <c r="J403" s="77"/>
      <c r="K403" s="77"/>
      <c r="L403" s="77"/>
      <c r="M403" s="219"/>
    </row>
    <row r="404" spans="1:13">
      <c r="A404" s="115"/>
      <c r="B404" s="272"/>
      <c r="C404" s="272"/>
      <c r="D404" s="273"/>
      <c r="E404" s="273"/>
      <c r="F404" s="227"/>
      <c r="G404" s="227"/>
      <c r="H404" s="227"/>
      <c r="I404" s="227"/>
      <c r="J404" s="227"/>
      <c r="K404" s="227"/>
      <c r="L404" s="227"/>
      <c r="M404" s="227"/>
    </row>
    <row r="405" spans="1:13">
      <c r="A405" s="115"/>
      <c r="B405" s="260"/>
      <c r="C405" s="261"/>
      <c r="D405" s="266"/>
      <c r="E405" s="266"/>
      <c r="F405" s="77"/>
      <c r="G405" s="77"/>
      <c r="H405" s="77"/>
      <c r="I405" s="77"/>
      <c r="J405" s="77"/>
      <c r="K405" s="77"/>
      <c r="L405" s="77"/>
      <c r="M405" s="219"/>
    </row>
    <row r="406" spans="1:13">
      <c r="A406" s="115"/>
      <c r="B406" s="260"/>
      <c r="C406" s="261"/>
      <c r="D406" s="266"/>
      <c r="E406" s="266"/>
      <c r="F406" s="77"/>
      <c r="G406" s="77"/>
      <c r="H406" s="77"/>
      <c r="I406" s="77"/>
      <c r="J406" s="82"/>
      <c r="K406" s="82"/>
      <c r="L406" s="82"/>
      <c r="M406" s="270"/>
    </row>
    <row r="407" spans="1:13">
      <c r="A407" s="115"/>
      <c r="B407" s="260"/>
      <c r="C407" s="261"/>
      <c r="D407" s="266"/>
      <c r="E407" s="266"/>
      <c r="F407" s="77"/>
      <c r="G407" s="77"/>
      <c r="H407" s="77"/>
      <c r="I407" s="77"/>
      <c r="J407" s="82"/>
      <c r="K407" s="82"/>
      <c r="L407" s="82"/>
      <c r="M407" s="270"/>
    </row>
    <row r="408" spans="1:13">
      <c r="A408" s="115"/>
      <c r="B408" s="260"/>
      <c r="C408" s="261"/>
      <c r="D408" s="266"/>
      <c r="E408" s="266"/>
      <c r="F408" s="77"/>
      <c r="G408" s="77"/>
      <c r="H408" s="77"/>
      <c r="I408" s="77"/>
      <c r="J408" s="82"/>
      <c r="K408" s="82"/>
      <c r="L408" s="82"/>
      <c r="M408" s="270"/>
    </row>
    <row r="409" spans="1:13">
      <c r="A409" s="115"/>
      <c r="B409" s="260"/>
      <c r="C409" s="261"/>
      <c r="D409" s="266"/>
      <c r="E409" s="266"/>
      <c r="F409" s="77"/>
      <c r="G409" s="77"/>
      <c r="H409" s="77"/>
      <c r="I409" s="77"/>
      <c r="J409" s="77"/>
      <c r="K409" s="77"/>
      <c r="L409" s="77"/>
      <c r="M409" s="219"/>
    </row>
    <row r="410" spans="1:13">
      <c r="A410" s="115"/>
      <c r="B410" s="260"/>
      <c r="C410" s="261"/>
      <c r="D410" s="266"/>
      <c r="E410" s="266"/>
      <c r="F410" s="77"/>
      <c r="G410" s="77"/>
      <c r="H410" s="77"/>
      <c r="I410" s="77"/>
      <c r="J410" s="77"/>
      <c r="K410" s="77"/>
      <c r="L410" s="77"/>
      <c r="M410" s="219"/>
    </row>
    <row r="411" spans="1:13">
      <c r="A411" s="115"/>
      <c r="B411" s="260"/>
      <c r="C411" s="261"/>
      <c r="D411" s="266"/>
      <c r="E411" s="266"/>
      <c r="F411" s="77"/>
      <c r="G411" s="77"/>
      <c r="H411" s="77"/>
      <c r="I411" s="276"/>
      <c r="J411" s="82"/>
      <c r="K411" s="82"/>
      <c r="L411" s="82"/>
      <c r="M411" s="270"/>
    </row>
    <row r="412" spans="1:13">
      <c r="A412" s="115"/>
      <c r="B412" s="260"/>
      <c r="C412" s="261"/>
      <c r="D412" s="266"/>
      <c r="E412" s="266"/>
      <c r="F412" s="77"/>
      <c r="G412" s="77"/>
      <c r="H412" s="77"/>
      <c r="I412" s="77"/>
      <c r="J412" s="82"/>
      <c r="K412" s="82"/>
      <c r="L412" s="82"/>
      <c r="M412" s="270"/>
    </row>
    <row r="413" spans="1:13">
      <c r="A413" s="115"/>
      <c r="B413" s="260"/>
      <c r="C413" s="261"/>
      <c r="D413" s="266"/>
      <c r="E413" s="266"/>
      <c r="F413" s="77"/>
      <c r="G413" s="77"/>
      <c r="H413" s="77"/>
      <c r="I413" s="77"/>
      <c r="J413" s="82"/>
      <c r="K413" s="82"/>
      <c r="L413" s="82"/>
      <c r="M413" s="270"/>
    </row>
    <row r="414" spans="1:13">
      <c r="A414" s="115"/>
      <c r="B414" s="260"/>
      <c r="C414" s="261"/>
      <c r="D414" s="266"/>
      <c r="E414" s="266"/>
      <c r="F414" s="77"/>
      <c r="G414" s="219"/>
      <c r="H414" s="77"/>
      <c r="I414" s="77"/>
      <c r="J414" s="82"/>
      <c r="K414" s="82"/>
      <c r="L414" s="82"/>
      <c r="M414" s="275"/>
    </row>
    <row r="415" spans="1:13">
      <c r="A415" s="115"/>
      <c r="B415" s="260"/>
      <c r="C415" s="261"/>
      <c r="D415" s="266"/>
      <c r="E415" s="266"/>
      <c r="F415" s="77"/>
      <c r="G415" s="77"/>
      <c r="H415" s="77"/>
      <c r="I415" s="77"/>
      <c r="J415" s="82"/>
      <c r="K415" s="82"/>
      <c r="L415" s="82"/>
      <c r="M415" s="270"/>
    </row>
    <row r="416" spans="1:13">
      <c r="A416" s="115"/>
      <c r="B416" s="260"/>
      <c r="C416" s="261"/>
      <c r="D416" s="266"/>
      <c r="E416" s="266"/>
      <c r="F416" s="77"/>
      <c r="G416" s="77"/>
      <c r="H416" s="261"/>
      <c r="I416" s="264"/>
      <c r="J416" s="82"/>
      <c r="K416" s="82"/>
      <c r="L416" s="82"/>
      <c r="M416" s="270"/>
    </row>
    <row r="417" spans="1:13">
      <c r="A417" s="115"/>
      <c r="B417" s="260"/>
      <c r="C417" s="261"/>
      <c r="D417" s="266"/>
      <c r="E417" s="266"/>
      <c r="F417" s="77"/>
      <c r="G417" s="77"/>
      <c r="H417" s="77"/>
      <c r="I417" s="264"/>
      <c r="J417" s="82"/>
      <c r="K417" s="82"/>
      <c r="L417" s="82"/>
      <c r="M417" s="270"/>
    </row>
    <row r="418" spans="1:13">
      <c r="A418" s="115"/>
      <c r="B418" s="260"/>
      <c r="C418" s="261"/>
      <c r="D418" s="266"/>
      <c r="E418" s="266"/>
      <c r="F418" s="77"/>
      <c r="G418" s="77"/>
      <c r="H418" s="77"/>
      <c r="I418" s="77"/>
      <c r="J418" s="82"/>
      <c r="K418" s="82"/>
      <c r="L418" s="82"/>
      <c r="M418" s="270"/>
    </row>
    <row r="419" spans="1:13">
      <c r="A419" s="115"/>
      <c r="B419" s="260"/>
      <c r="C419" s="261"/>
      <c r="D419" s="266"/>
      <c r="E419" s="266"/>
      <c r="F419" s="77"/>
      <c r="G419" s="77"/>
      <c r="H419" s="77"/>
      <c r="I419" s="77"/>
      <c r="J419" s="82"/>
      <c r="K419" s="82"/>
      <c r="L419" s="82"/>
      <c r="M419" s="270"/>
    </row>
    <row r="420" spans="1:13">
      <c r="A420" s="115"/>
      <c r="B420" s="260"/>
      <c r="C420" s="77"/>
      <c r="D420" s="266"/>
      <c r="E420" s="266"/>
      <c r="F420" s="77"/>
      <c r="G420" s="77"/>
      <c r="H420" s="77"/>
      <c r="I420" s="77"/>
      <c r="J420" s="82"/>
      <c r="K420" s="82"/>
      <c r="L420" s="82"/>
      <c r="M420" s="270"/>
    </row>
    <row r="421" spans="1:13">
      <c r="A421" s="115"/>
      <c r="B421" s="260"/>
      <c r="C421" s="261"/>
      <c r="D421" s="266"/>
      <c r="E421" s="266"/>
      <c r="F421" s="77"/>
      <c r="G421" s="219"/>
      <c r="H421" s="77"/>
      <c r="I421" s="77"/>
      <c r="J421" s="82"/>
      <c r="K421" s="82"/>
      <c r="L421" s="82"/>
      <c r="M421" s="270"/>
    </row>
    <row r="422" spans="1:13">
      <c r="A422" s="115"/>
      <c r="B422" s="260"/>
      <c r="C422" s="77"/>
      <c r="D422" s="266"/>
      <c r="E422" s="266"/>
      <c r="F422" s="77"/>
      <c r="G422" s="77"/>
      <c r="H422" s="77"/>
      <c r="I422" s="77"/>
      <c r="J422" s="82"/>
      <c r="K422" s="82"/>
      <c r="L422" s="82"/>
      <c r="M422" s="270"/>
    </row>
    <row r="423" spans="1:13">
      <c r="A423" s="115"/>
      <c r="B423" s="260"/>
      <c r="C423" s="261"/>
      <c r="D423" s="266"/>
      <c r="E423" s="262"/>
      <c r="F423" s="77"/>
      <c r="G423" s="77"/>
      <c r="H423" s="77"/>
      <c r="I423" s="77"/>
      <c r="J423" s="77"/>
      <c r="K423" s="77"/>
      <c r="L423" s="77"/>
      <c r="M423" s="219"/>
    </row>
    <row r="424" spans="1:13">
      <c r="A424" s="115"/>
      <c r="B424" s="260"/>
      <c r="C424" s="261"/>
      <c r="D424" s="266"/>
      <c r="E424" s="266"/>
      <c r="F424" s="77"/>
      <c r="G424" s="77"/>
      <c r="H424" s="77"/>
      <c r="I424" s="77"/>
      <c r="J424" s="77"/>
      <c r="K424" s="77"/>
      <c r="L424" s="77"/>
      <c r="M424" s="219"/>
    </row>
    <row r="425" spans="1:13">
      <c r="A425" s="115"/>
      <c r="B425" s="272"/>
      <c r="C425" s="272"/>
      <c r="D425" s="273"/>
      <c r="E425" s="273">
        <f>SUM(E405:E424)</f>
        <v>0</v>
      </c>
      <c r="F425" s="227"/>
      <c r="G425" s="227"/>
      <c r="H425" s="227"/>
      <c r="I425" s="227"/>
      <c r="J425" s="227"/>
      <c r="K425" s="227"/>
      <c r="L425" s="227"/>
      <c r="M425" s="227"/>
    </row>
    <row r="426" spans="1:13">
      <c r="A426" s="115"/>
      <c r="B426" s="260"/>
      <c r="C426" s="77"/>
      <c r="D426" s="266"/>
      <c r="E426" s="266"/>
      <c r="F426" s="77"/>
      <c r="G426" s="77"/>
      <c r="H426" s="261"/>
      <c r="I426" s="264"/>
      <c r="J426" s="77"/>
      <c r="K426" s="77"/>
      <c r="L426" s="77"/>
      <c r="M426" s="219"/>
    </row>
    <row r="427" spans="1:13">
      <c r="A427" s="115"/>
      <c r="B427" s="260"/>
      <c r="C427" s="261"/>
      <c r="D427" s="266"/>
      <c r="E427" s="266"/>
      <c r="F427" s="77"/>
      <c r="G427" s="219"/>
      <c r="H427" s="77"/>
      <c r="I427" s="77"/>
      <c r="J427" s="77"/>
      <c r="K427" s="77"/>
      <c r="L427" s="77"/>
      <c r="M427" s="219"/>
    </row>
    <row r="428" spans="1:13">
      <c r="A428" s="115"/>
      <c r="B428" s="260"/>
      <c r="C428" s="261"/>
      <c r="D428" s="266"/>
      <c r="E428" s="266"/>
      <c r="F428" s="77"/>
      <c r="G428" s="77"/>
      <c r="H428" s="77"/>
      <c r="I428" s="77"/>
      <c r="J428" s="77"/>
      <c r="K428" s="77"/>
      <c r="L428" s="77"/>
      <c r="M428" s="219"/>
    </row>
    <row r="429" spans="1:13">
      <c r="A429" s="115"/>
      <c r="B429" s="263"/>
      <c r="C429" s="261"/>
      <c r="D429" s="266"/>
      <c r="E429" s="266"/>
      <c r="F429" s="77"/>
      <c r="G429" s="77"/>
      <c r="H429" s="77"/>
      <c r="I429" s="77"/>
      <c r="J429" s="77"/>
      <c r="K429" s="77"/>
      <c r="L429" s="77"/>
      <c r="M429" s="219"/>
    </row>
    <row r="430" spans="1:13">
      <c r="A430" s="115"/>
      <c r="B430" s="263"/>
      <c r="C430" s="261"/>
      <c r="D430" s="266"/>
      <c r="E430" s="266"/>
      <c r="F430" s="77"/>
      <c r="G430" s="77"/>
      <c r="H430" s="77"/>
      <c r="I430" s="77"/>
      <c r="J430" s="77"/>
      <c r="K430" s="77"/>
      <c r="L430" s="77"/>
      <c r="M430" s="219"/>
    </row>
    <row r="431" spans="1:13">
      <c r="A431" s="115"/>
      <c r="B431" s="263"/>
      <c r="C431" s="261"/>
      <c r="D431" s="266"/>
      <c r="E431" s="266"/>
      <c r="F431" s="77"/>
      <c r="G431" s="77"/>
      <c r="H431" s="77"/>
      <c r="I431" s="77"/>
      <c r="J431" s="77"/>
      <c r="K431" s="77"/>
      <c r="L431" s="77"/>
      <c r="M431" s="264"/>
    </row>
    <row r="432" spans="1:13">
      <c r="A432" s="115"/>
      <c r="B432" s="263"/>
      <c r="C432" s="261"/>
      <c r="D432" s="266"/>
      <c r="E432" s="266"/>
      <c r="F432" s="77"/>
      <c r="G432" s="77"/>
      <c r="H432" s="77"/>
      <c r="I432" s="77"/>
      <c r="J432" s="77"/>
      <c r="K432" s="77"/>
      <c r="L432" s="77"/>
      <c r="M432" s="219"/>
    </row>
    <row r="433" spans="1:13">
      <c r="A433" s="115"/>
      <c r="B433" s="263"/>
      <c r="C433" s="261"/>
      <c r="D433" s="266"/>
      <c r="E433" s="266"/>
      <c r="F433" s="77"/>
      <c r="G433" s="77"/>
      <c r="H433" s="77"/>
      <c r="I433" s="77"/>
      <c r="J433" s="77"/>
      <c r="K433" s="77"/>
      <c r="L433" s="77"/>
      <c r="M433" s="219"/>
    </row>
    <row r="434" spans="1:13">
      <c r="A434" s="115"/>
      <c r="B434" s="263"/>
      <c r="C434" s="261"/>
      <c r="D434" s="266"/>
      <c r="E434" s="266"/>
      <c r="F434" s="77"/>
      <c r="G434" s="77"/>
      <c r="H434" s="77"/>
      <c r="I434" s="77"/>
      <c r="J434" s="77"/>
      <c r="K434" s="77"/>
      <c r="L434" s="77"/>
      <c r="M434" s="219"/>
    </row>
    <row r="435" spans="1:13">
      <c r="A435" s="115"/>
      <c r="B435" s="260"/>
      <c r="C435" s="261"/>
      <c r="D435" s="266"/>
      <c r="E435" s="266"/>
      <c r="F435" s="77"/>
      <c r="G435" s="77"/>
      <c r="H435" s="77"/>
      <c r="I435" s="77"/>
      <c r="J435" s="77"/>
      <c r="K435" s="77"/>
      <c r="L435" s="77"/>
      <c r="M435" s="219"/>
    </row>
    <row r="436" spans="1:13">
      <c r="A436" s="115"/>
      <c r="B436" s="263"/>
      <c r="C436" s="261"/>
      <c r="D436" s="266"/>
      <c r="E436" s="266"/>
      <c r="F436" s="77"/>
      <c r="G436" s="77"/>
      <c r="H436" s="284"/>
      <c r="I436" s="77"/>
      <c r="J436" s="77"/>
      <c r="K436" s="77"/>
      <c r="L436" s="77"/>
      <c r="M436" s="219"/>
    </row>
    <row r="437" spans="1:13">
      <c r="A437" s="115"/>
      <c r="B437" s="263"/>
      <c r="C437" s="261"/>
      <c r="D437" s="266"/>
      <c r="E437" s="266"/>
      <c r="F437" s="77"/>
      <c r="G437" s="77"/>
      <c r="H437" s="77"/>
      <c r="I437" s="77"/>
      <c r="J437" s="77"/>
      <c r="K437" s="77"/>
      <c r="L437" s="77"/>
      <c r="M437" s="219"/>
    </row>
    <row r="438" spans="1:13">
      <c r="A438" s="115"/>
      <c r="B438" s="263"/>
      <c r="C438" s="261"/>
      <c r="D438" s="266"/>
      <c r="E438" s="266"/>
      <c r="F438" s="77"/>
      <c r="G438" s="77"/>
      <c r="H438" s="284"/>
      <c r="I438" s="77"/>
      <c r="J438" s="77"/>
      <c r="K438" s="77"/>
      <c r="L438" s="77"/>
      <c r="M438" s="219"/>
    </row>
    <row r="439" spans="1:13">
      <c r="A439" s="115"/>
      <c r="B439" s="263"/>
      <c r="C439" s="261"/>
      <c r="D439" s="266"/>
      <c r="E439" s="266"/>
      <c r="F439" s="77"/>
      <c r="G439" s="77"/>
      <c r="H439" s="77"/>
      <c r="I439" s="77"/>
      <c r="J439" s="77"/>
      <c r="K439" s="77"/>
      <c r="L439" s="77"/>
      <c r="M439" s="219"/>
    </row>
    <row r="440" spans="1:13">
      <c r="A440" s="115"/>
      <c r="B440" s="263"/>
      <c r="C440" s="261"/>
      <c r="D440" s="266"/>
      <c r="E440" s="266"/>
      <c r="F440" s="77"/>
      <c r="G440" s="77"/>
      <c r="H440" s="77"/>
      <c r="I440" s="77"/>
      <c r="J440" s="77"/>
      <c r="K440" s="77"/>
      <c r="L440" s="77"/>
      <c r="M440" s="219"/>
    </row>
    <row r="441" spans="1:13">
      <c r="A441" s="115"/>
      <c r="B441" s="260"/>
      <c r="C441" s="261"/>
      <c r="D441" s="266"/>
      <c r="E441" s="266"/>
      <c r="F441" s="82"/>
      <c r="G441" s="82"/>
      <c r="H441" s="77"/>
      <c r="I441" s="77"/>
      <c r="J441" s="77"/>
      <c r="K441" s="77"/>
      <c r="L441" s="77"/>
      <c r="M441" s="219"/>
    </row>
    <row r="442" spans="1:13">
      <c r="A442" s="115"/>
      <c r="B442" s="260"/>
      <c r="C442" s="261"/>
      <c r="D442" s="266"/>
      <c r="E442" s="266"/>
      <c r="F442" s="77"/>
      <c r="G442" s="77"/>
      <c r="H442" s="77"/>
      <c r="I442" s="77"/>
      <c r="J442" s="77"/>
      <c r="K442" s="77"/>
      <c r="L442" s="77"/>
      <c r="M442" s="219"/>
    </row>
    <row r="443" spans="1:13">
      <c r="A443" s="115"/>
      <c r="B443" s="263"/>
      <c r="C443" s="261"/>
      <c r="D443" s="266"/>
      <c r="E443" s="266"/>
      <c r="F443" s="77"/>
      <c r="G443" s="77"/>
      <c r="H443" s="284"/>
      <c r="I443" s="77"/>
      <c r="J443" s="77"/>
      <c r="K443" s="77"/>
      <c r="L443" s="77"/>
      <c r="M443" s="219"/>
    </row>
    <row r="444" spans="1:13">
      <c r="A444" s="115"/>
      <c r="B444" s="260"/>
      <c r="C444" s="77"/>
      <c r="D444" s="262"/>
      <c r="E444" s="262"/>
      <c r="F444" s="77"/>
      <c r="G444" s="77"/>
      <c r="H444" s="261"/>
      <c r="I444" s="264"/>
      <c r="J444" s="77"/>
      <c r="K444" s="77"/>
      <c r="L444" s="77"/>
      <c r="M444" s="219"/>
    </row>
    <row r="445" spans="1:13">
      <c r="A445" s="115"/>
      <c r="B445" s="263"/>
      <c r="C445" s="77"/>
      <c r="D445" s="266"/>
      <c r="E445" s="266"/>
      <c r="F445" s="77"/>
      <c r="G445" s="77"/>
      <c r="H445" s="77"/>
      <c r="I445" s="77"/>
      <c r="J445" s="77"/>
      <c r="K445" s="77"/>
      <c r="L445" s="77"/>
      <c r="M445" s="219"/>
    </row>
    <row r="446" spans="1:13">
      <c r="A446" s="115"/>
      <c r="B446" s="272"/>
      <c r="C446" s="272"/>
      <c r="D446" s="273"/>
      <c r="E446" s="273">
        <f>SUM(E426:E445)</f>
        <v>0</v>
      </c>
      <c r="F446" s="227"/>
      <c r="G446" s="227"/>
      <c r="H446" s="227"/>
      <c r="I446" s="227"/>
      <c r="J446" s="227"/>
      <c r="K446" s="227"/>
      <c r="L446" s="227"/>
      <c r="M446" s="227"/>
    </row>
    <row r="447" spans="1:13">
      <c r="A447" s="115"/>
      <c r="B447" s="260"/>
      <c r="C447" s="77"/>
      <c r="D447" s="266"/>
      <c r="E447" s="266"/>
      <c r="F447" s="77"/>
      <c r="G447" s="77"/>
      <c r="H447" s="77"/>
      <c r="I447" s="77"/>
      <c r="J447" s="77"/>
      <c r="K447" s="77"/>
      <c r="L447" s="77"/>
      <c r="M447" s="219"/>
    </row>
    <row r="448" spans="1:13">
      <c r="A448" s="115"/>
      <c r="B448" s="260"/>
      <c r="C448" s="77"/>
      <c r="D448" s="266"/>
      <c r="E448" s="266"/>
      <c r="F448" s="77"/>
      <c r="G448" s="77"/>
      <c r="H448" s="77"/>
      <c r="I448" s="77"/>
      <c r="J448" s="77"/>
      <c r="K448" s="77"/>
      <c r="L448" s="77"/>
      <c r="M448" s="219"/>
    </row>
    <row r="449" spans="1:13">
      <c r="A449" s="115"/>
      <c r="B449" s="260"/>
      <c r="C449" s="261"/>
      <c r="D449" s="266"/>
      <c r="E449" s="266"/>
      <c r="F449" s="77"/>
      <c r="G449" s="219"/>
      <c r="H449" s="77"/>
      <c r="I449" s="77"/>
      <c r="J449" s="77"/>
      <c r="K449" s="77"/>
      <c r="L449" s="77"/>
      <c r="M449" s="219"/>
    </row>
    <row r="450" spans="1:13">
      <c r="A450" s="115"/>
      <c r="B450" s="260"/>
      <c r="C450" s="261"/>
      <c r="D450" s="266"/>
      <c r="E450" s="266"/>
      <c r="F450" s="77"/>
      <c r="G450" s="77"/>
      <c r="H450" s="77"/>
      <c r="I450" s="77"/>
      <c r="J450" s="77"/>
      <c r="K450" s="77"/>
      <c r="L450" s="77"/>
      <c r="M450" s="219"/>
    </row>
    <row r="451" spans="1:13">
      <c r="A451" s="115"/>
      <c r="B451" s="263"/>
      <c r="C451" s="261"/>
      <c r="D451" s="266"/>
      <c r="E451" s="266"/>
      <c r="F451" s="77"/>
      <c r="G451" s="77"/>
      <c r="H451" s="77"/>
      <c r="I451" s="77"/>
      <c r="J451" s="77"/>
      <c r="K451" s="77"/>
      <c r="L451" s="77"/>
      <c r="M451" s="219"/>
    </row>
    <row r="452" spans="1:13">
      <c r="A452" s="115"/>
      <c r="B452" s="260"/>
      <c r="C452" s="261"/>
      <c r="D452" s="266"/>
      <c r="E452" s="266"/>
      <c r="F452" s="77"/>
      <c r="G452" s="77"/>
      <c r="H452" s="77"/>
      <c r="I452" s="77"/>
      <c r="J452" s="77"/>
      <c r="K452" s="77"/>
      <c r="L452" s="77"/>
      <c r="M452" s="219"/>
    </row>
    <row r="453" spans="1:13">
      <c r="A453" s="115"/>
      <c r="B453" s="285"/>
      <c r="C453" s="278"/>
      <c r="D453" s="279"/>
      <c r="E453" s="279"/>
      <c r="F453" s="124"/>
      <c r="G453" s="124"/>
      <c r="H453" s="124"/>
      <c r="I453" s="124"/>
      <c r="J453" s="77"/>
      <c r="K453" s="77"/>
      <c r="L453" s="77"/>
      <c r="M453" s="219"/>
    </row>
    <row r="454" spans="1:13">
      <c r="A454" s="115"/>
      <c r="B454" s="260"/>
      <c r="C454" s="261"/>
      <c r="D454" s="266"/>
      <c r="E454" s="266"/>
      <c r="F454" s="77"/>
      <c r="G454" s="77"/>
      <c r="H454" s="77"/>
      <c r="I454" s="271"/>
      <c r="J454" s="77"/>
      <c r="K454" s="77"/>
      <c r="L454" s="77"/>
      <c r="M454" s="219"/>
    </row>
    <row r="455" spans="1:13">
      <c r="A455" s="115"/>
      <c r="B455" s="260"/>
      <c r="C455" s="261"/>
      <c r="D455" s="266"/>
      <c r="E455" s="266"/>
      <c r="F455" s="77"/>
      <c r="G455" s="77"/>
      <c r="H455" s="77"/>
      <c r="I455" s="77"/>
      <c r="J455" s="77"/>
      <c r="K455" s="77"/>
      <c r="L455" s="77"/>
      <c r="M455" s="219"/>
    </row>
    <row r="456" spans="1:13">
      <c r="A456" s="115"/>
      <c r="B456" s="260"/>
      <c r="C456" s="261"/>
      <c r="D456" s="266"/>
      <c r="E456" s="266"/>
      <c r="F456" s="77"/>
      <c r="G456" s="77"/>
      <c r="H456" s="77"/>
      <c r="I456" s="77"/>
      <c r="J456" s="77"/>
      <c r="K456" s="77"/>
      <c r="L456" s="77"/>
      <c r="M456" s="219"/>
    </row>
    <row r="457" spans="1:13">
      <c r="A457" s="115"/>
      <c r="B457" s="260"/>
      <c r="C457" s="261"/>
      <c r="D457" s="266"/>
      <c r="E457" s="266"/>
      <c r="F457" s="77"/>
      <c r="G457" s="77"/>
      <c r="H457" s="77"/>
      <c r="I457" s="77"/>
      <c r="J457" s="77"/>
      <c r="K457" s="77"/>
      <c r="L457" s="77"/>
      <c r="M457" s="219"/>
    </row>
    <row r="458" spans="1:13">
      <c r="A458" s="115"/>
      <c r="B458" s="260"/>
      <c r="C458" s="261"/>
      <c r="D458" s="266"/>
      <c r="E458" s="266"/>
      <c r="F458" s="77"/>
      <c r="G458" s="77"/>
      <c r="H458" s="77"/>
      <c r="I458" s="77"/>
      <c r="J458" s="77"/>
      <c r="K458" s="77"/>
      <c r="L458" s="77"/>
      <c r="M458" s="219"/>
    </row>
    <row r="459" spans="1:13">
      <c r="A459" s="115"/>
      <c r="B459" s="260"/>
      <c r="C459" s="261"/>
      <c r="D459" s="266"/>
      <c r="E459" s="266"/>
      <c r="F459" s="77"/>
      <c r="G459" s="77"/>
      <c r="H459" s="77"/>
      <c r="I459" s="77"/>
      <c r="J459" s="77"/>
      <c r="K459" s="77"/>
      <c r="L459" s="77"/>
      <c r="M459" s="219"/>
    </row>
    <row r="460" spans="1:13">
      <c r="A460" s="115"/>
      <c r="B460" s="260"/>
      <c r="C460" s="261"/>
      <c r="D460" s="266"/>
      <c r="E460" s="266"/>
      <c r="F460" s="77"/>
      <c r="G460" s="77"/>
      <c r="H460" s="77"/>
      <c r="I460" s="77"/>
      <c r="J460" s="77"/>
      <c r="K460" s="77"/>
      <c r="L460" s="77"/>
      <c r="M460" s="219"/>
    </row>
    <row r="461" spans="1:13">
      <c r="A461" s="115"/>
      <c r="B461" s="260"/>
      <c r="C461" s="261"/>
      <c r="D461" s="266"/>
      <c r="E461" s="266"/>
      <c r="F461" s="77"/>
      <c r="G461" s="77"/>
      <c r="H461" s="77"/>
      <c r="I461" s="77"/>
      <c r="J461" s="77"/>
      <c r="K461" s="77"/>
      <c r="L461" s="77"/>
      <c r="M461" s="219"/>
    </row>
    <row r="462" spans="1:13">
      <c r="A462" s="115"/>
      <c r="B462" s="260"/>
      <c r="C462" s="261"/>
      <c r="D462" s="266"/>
      <c r="E462" s="266"/>
      <c r="F462" s="77"/>
      <c r="G462" s="77"/>
      <c r="H462" s="77"/>
      <c r="I462" s="77"/>
      <c r="J462" s="77"/>
      <c r="K462" s="77"/>
      <c r="L462" s="77"/>
      <c r="M462" s="219"/>
    </row>
    <row r="463" spans="1:13">
      <c r="A463" s="115"/>
      <c r="B463" s="260"/>
      <c r="C463" s="261"/>
      <c r="D463" s="266"/>
      <c r="E463" s="266"/>
      <c r="F463" s="77"/>
      <c r="G463" s="77"/>
      <c r="H463" s="77"/>
      <c r="I463" s="77"/>
      <c r="J463" s="77"/>
      <c r="K463" s="77"/>
      <c r="L463" s="77"/>
      <c r="M463" s="219"/>
    </row>
    <row r="464" spans="1:13">
      <c r="A464" s="115"/>
      <c r="B464" s="260"/>
      <c r="C464" s="261"/>
      <c r="D464" s="266"/>
      <c r="E464" s="266"/>
      <c r="F464" s="77"/>
      <c r="G464" s="77"/>
      <c r="H464" s="77"/>
      <c r="I464" s="77"/>
      <c r="J464" s="77"/>
      <c r="K464" s="77"/>
      <c r="L464" s="77"/>
      <c r="M464" s="219"/>
    </row>
    <row r="465" spans="1:13">
      <c r="A465" s="115"/>
      <c r="B465" s="263"/>
      <c r="C465" s="261"/>
      <c r="D465" s="266"/>
      <c r="E465" s="266"/>
      <c r="F465" s="77"/>
      <c r="G465" s="77"/>
      <c r="H465" s="77"/>
      <c r="I465" s="77"/>
      <c r="J465" s="77"/>
      <c r="K465" s="77"/>
      <c r="L465" s="77"/>
      <c r="M465" s="219"/>
    </row>
    <row r="466" spans="1:13">
      <c r="A466" s="115"/>
      <c r="B466" s="281"/>
      <c r="C466" s="282"/>
      <c r="D466" s="283"/>
      <c r="E466" s="283"/>
      <c r="F466" s="107"/>
      <c r="G466" s="107"/>
      <c r="H466" s="107"/>
      <c r="I466" s="107"/>
      <c r="J466" s="77"/>
      <c r="K466" s="77"/>
      <c r="L466" s="77"/>
      <c r="M466" s="219"/>
    </row>
    <row r="467" spans="1:13">
      <c r="A467" s="115"/>
      <c r="B467" s="272"/>
      <c r="C467" s="272"/>
      <c r="D467" s="273"/>
      <c r="E467" s="273"/>
      <c r="F467" s="227"/>
      <c r="G467" s="227"/>
      <c r="H467" s="227"/>
      <c r="I467" s="227"/>
      <c r="J467" s="227"/>
      <c r="K467" s="227"/>
      <c r="L467" s="227"/>
      <c r="M467" s="227"/>
    </row>
    <row r="468" spans="1:13">
      <c r="A468" s="115"/>
      <c r="B468" s="263"/>
      <c r="C468" s="77"/>
      <c r="D468" s="266"/>
      <c r="E468" s="266"/>
      <c r="F468" s="77"/>
      <c r="G468" s="77"/>
      <c r="H468" s="77"/>
      <c r="I468" s="77"/>
      <c r="J468" s="77"/>
      <c r="K468" s="77"/>
      <c r="L468" s="77"/>
      <c r="M468" s="219"/>
    </row>
    <row r="469" spans="1:13">
      <c r="A469" s="115"/>
      <c r="B469" s="260"/>
      <c r="C469" s="77"/>
      <c r="D469" s="266"/>
      <c r="E469" s="266"/>
      <c r="F469" s="77"/>
      <c r="G469" s="77"/>
      <c r="H469" s="77"/>
      <c r="I469" s="77"/>
      <c r="J469" s="77"/>
      <c r="K469" s="77"/>
      <c r="L469" s="77"/>
      <c r="M469" s="219"/>
    </row>
    <row r="470" spans="1:13">
      <c r="A470" s="115"/>
      <c r="B470" s="260"/>
      <c r="C470" s="77"/>
      <c r="D470" s="266"/>
      <c r="E470" s="266"/>
      <c r="F470" s="77"/>
      <c r="G470" s="77"/>
      <c r="H470" s="77"/>
      <c r="I470" s="77"/>
      <c r="J470" s="77"/>
      <c r="K470" s="77"/>
      <c r="L470" s="77"/>
      <c r="M470" s="219"/>
    </row>
    <row r="471" spans="1:13">
      <c r="A471" s="115"/>
      <c r="B471" s="260"/>
      <c r="C471" s="261"/>
      <c r="D471" s="266"/>
      <c r="E471" s="266"/>
      <c r="F471" s="77"/>
      <c r="G471" s="77"/>
      <c r="H471" s="77"/>
      <c r="I471" s="77"/>
      <c r="J471" s="77"/>
      <c r="K471" s="77"/>
      <c r="L471" s="77"/>
      <c r="M471" s="219"/>
    </row>
    <row r="472" spans="1:13">
      <c r="A472" s="115"/>
      <c r="B472" s="260"/>
      <c r="C472" s="261"/>
      <c r="D472" s="266"/>
      <c r="E472" s="262"/>
      <c r="F472" s="77"/>
      <c r="G472" s="219"/>
      <c r="H472" s="77"/>
      <c r="I472" s="77"/>
      <c r="J472" s="77"/>
      <c r="K472" s="77"/>
      <c r="L472" s="77"/>
      <c r="M472" s="219"/>
    </row>
    <row r="473" spans="1:13">
      <c r="A473" s="115"/>
      <c r="B473" s="260"/>
      <c r="C473" s="261"/>
      <c r="D473" s="266"/>
      <c r="E473" s="266"/>
      <c r="F473" s="77"/>
      <c r="G473" s="77"/>
      <c r="H473" s="77"/>
      <c r="I473" s="77"/>
      <c r="J473" s="77"/>
      <c r="K473" s="77"/>
      <c r="L473" s="77"/>
      <c r="M473" s="219"/>
    </row>
    <row r="474" spans="1:13">
      <c r="A474" s="115"/>
      <c r="B474" s="260"/>
      <c r="C474" s="261"/>
      <c r="D474" s="266"/>
      <c r="E474" s="266"/>
      <c r="F474" s="77"/>
      <c r="G474" s="77"/>
      <c r="H474" s="77"/>
      <c r="I474" s="77"/>
      <c r="J474" s="77"/>
      <c r="K474" s="77"/>
      <c r="L474" s="77"/>
      <c r="M474" s="219"/>
    </row>
    <row r="475" spans="1:13">
      <c r="A475" s="115"/>
      <c r="B475" s="260"/>
      <c r="C475" s="261"/>
      <c r="D475" s="266"/>
      <c r="E475" s="266"/>
      <c r="F475" s="77"/>
      <c r="G475" s="77"/>
      <c r="H475" s="77"/>
      <c r="I475" s="77"/>
      <c r="J475" s="77"/>
      <c r="K475" s="77"/>
      <c r="L475" s="77"/>
      <c r="M475" s="219"/>
    </row>
    <row r="476" spans="1:13">
      <c r="A476" s="115"/>
      <c r="B476" s="260"/>
      <c r="C476" s="261"/>
      <c r="D476" s="266"/>
      <c r="E476" s="266"/>
      <c r="F476" s="77"/>
      <c r="G476" s="77"/>
      <c r="H476" s="77"/>
      <c r="I476" s="77"/>
      <c r="J476" s="77"/>
      <c r="K476" s="77"/>
      <c r="L476" s="77"/>
      <c r="M476" s="219"/>
    </row>
    <row r="477" spans="1:13">
      <c r="A477" s="115"/>
      <c r="B477" s="260"/>
      <c r="C477" s="261"/>
      <c r="D477" s="266"/>
      <c r="E477" s="266"/>
      <c r="F477" s="77"/>
      <c r="G477" s="77"/>
      <c r="H477" s="77"/>
      <c r="I477" s="77"/>
      <c r="J477" s="77"/>
      <c r="K477" s="77"/>
      <c r="L477" s="77"/>
      <c r="M477" s="219"/>
    </row>
    <row r="478" spans="1:13">
      <c r="A478" s="115"/>
      <c r="B478" s="260"/>
      <c r="C478" s="261"/>
      <c r="D478" s="266"/>
      <c r="E478" s="266"/>
      <c r="F478" s="77"/>
      <c r="G478" s="77"/>
      <c r="H478" s="77"/>
      <c r="I478" s="77"/>
      <c r="J478" s="77"/>
      <c r="K478" s="77"/>
      <c r="L478" s="77"/>
      <c r="M478" s="219"/>
    </row>
    <row r="479" spans="1:13">
      <c r="A479" s="115"/>
      <c r="B479" s="260"/>
      <c r="C479" s="261"/>
      <c r="D479" s="266"/>
      <c r="E479" s="266"/>
      <c r="F479" s="77"/>
      <c r="G479" s="77"/>
      <c r="H479" s="77"/>
      <c r="I479" s="77"/>
      <c r="J479" s="77"/>
      <c r="K479" s="77"/>
      <c r="L479" s="77"/>
      <c r="M479" s="219"/>
    </row>
    <row r="480" spans="1:13">
      <c r="A480" s="115"/>
      <c r="B480" s="260"/>
      <c r="C480" s="261"/>
      <c r="D480" s="266"/>
      <c r="E480" s="266"/>
      <c r="F480" s="77"/>
      <c r="G480" s="77"/>
      <c r="H480" s="77"/>
      <c r="I480" s="77"/>
      <c r="J480" s="77"/>
      <c r="K480" s="77"/>
      <c r="L480" s="77"/>
      <c r="M480" s="219"/>
    </row>
    <row r="481" spans="1:13">
      <c r="A481" s="115"/>
      <c r="B481" s="263"/>
      <c r="C481" s="261"/>
      <c r="D481" s="266"/>
      <c r="E481" s="266"/>
      <c r="F481" s="77"/>
      <c r="G481" s="77"/>
      <c r="H481" s="77"/>
      <c r="I481" s="107"/>
      <c r="J481" s="77"/>
      <c r="K481" s="77"/>
      <c r="L481" s="77"/>
      <c r="M481" s="219"/>
    </row>
    <row r="482" spans="1:13">
      <c r="A482" s="115"/>
      <c r="B482" s="260"/>
      <c r="C482" s="261"/>
      <c r="D482" s="266"/>
      <c r="E482" s="266"/>
      <c r="F482" s="77"/>
      <c r="G482" s="77"/>
      <c r="H482" s="77"/>
      <c r="I482" s="271"/>
      <c r="J482" s="77"/>
      <c r="K482" s="77"/>
      <c r="L482" s="77"/>
      <c r="M482" s="219"/>
    </row>
    <row r="483" spans="1:13">
      <c r="A483" s="115"/>
      <c r="B483" s="260"/>
      <c r="C483" s="261"/>
      <c r="D483" s="266"/>
      <c r="E483" s="266"/>
      <c r="F483" s="77"/>
      <c r="G483" s="77"/>
      <c r="H483" s="77"/>
      <c r="I483" s="77"/>
      <c r="J483" s="77"/>
      <c r="K483" s="77"/>
      <c r="L483" s="77"/>
      <c r="M483" s="219"/>
    </row>
    <row r="484" spans="1:13">
      <c r="A484" s="115"/>
      <c r="B484" s="260"/>
      <c r="C484" s="261"/>
      <c r="D484" s="266"/>
      <c r="E484" s="266"/>
      <c r="F484" s="77"/>
      <c r="G484" s="77"/>
      <c r="H484" s="77"/>
      <c r="I484" s="77"/>
      <c r="J484" s="77"/>
      <c r="K484" s="77"/>
      <c r="L484" s="77"/>
      <c r="M484" s="219"/>
    </row>
    <row r="485" spans="1:13">
      <c r="A485" s="115"/>
      <c r="B485" s="260"/>
      <c r="C485" s="261"/>
      <c r="D485" s="266"/>
      <c r="E485" s="266"/>
      <c r="F485" s="77"/>
      <c r="G485" s="77"/>
      <c r="H485" s="77"/>
      <c r="I485" s="77"/>
      <c r="J485" s="77"/>
      <c r="K485" s="77"/>
      <c r="L485" s="77"/>
      <c r="M485" s="219"/>
    </row>
    <row r="486" spans="1:13">
      <c r="A486" s="115"/>
      <c r="B486" s="260"/>
      <c r="C486" s="261"/>
      <c r="D486" s="266"/>
      <c r="E486" s="266"/>
      <c r="F486" s="77"/>
      <c r="G486" s="77"/>
      <c r="H486" s="77"/>
      <c r="I486" s="77"/>
      <c r="J486" s="77"/>
      <c r="K486" s="77"/>
      <c r="L486" s="77"/>
      <c r="M486" s="219"/>
    </row>
    <row r="487" spans="1:13">
      <c r="A487" s="115"/>
      <c r="B487" s="260"/>
      <c r="C487" s="261"/>
      <c r="D487" s="266"/>
      <c r="E487" s="266"/>
      <c r="F487" s="77"/>
      <c r="G487" s="77"/>
      <c r="H487" s="77"/>
      <c r="I487" s="77"/>
      <c r="J487" s="77"/>
      <c r="K487" s="77"/>
      <c r="L487" s="77"/>
      <c r="M487" s="219"/>
    </row>
    <row r="488" spans="1:13">
      <c r="A488" s="115"/>
      <c r="B488" s="272"/>
      <c r="C488" s="272"/>
      <c r="D488" s="273"/>
      <c r="E488" s="273"/>
      <c r="F488" s="227"/>
      <c r="G488" s="227"/>
      <c r="H488" s="227"/>
      <c r="I488" s="227"/>
      <c r="J488" s="227"/>
      <c r="K488" s="227"/>
      <c r="L488" s="227"/>
      <c r="M488" s="227"/>
    </row>
    <row r="489" spans="1:13">
      <c r="A489" s="115"/>
      <c r="B489" s="260"/>
      <c r="C489" s="77"/>
      <c r="D489" s="266"/>
      <c r="E489" s="266"/>
      <c r="F489" s="77"/>
      <c r="G489" s="77"/>
      <c r="H489" s="77"/>
      <c r="I489" s="77"/>
      <c r="J489" s="77"/>
      <c r="K489" s="77"/>
      <c r="L489" s="77"/>
      <c r="M489" s="219"/>
    </row>
    <row r="490" spans="1:13">
      <c r="A490" s="115"/>
      <c r="B490" s="286"/>
      <c r="C490" s="77"/>
      <c r="D490" s="266"/>
      <c r="E490" s="266"/>
      <c r="F490" s="77"/>
      <c r="G490" s="77"/>
      <c r="H490" s="77"/>
      <c r="I490" s="77"/>
      <c r="J490" s="77"/>
      <c r="K490" s="77"/>
      <c r="L490" s="77"/>
      <c r="M490" s="219"/>
    </row>
    <row r="491" spans="1:13">
      <c r="A491" s="115"/>
      <c r="B491" s="261"/>
      <c r="C491" s="261"/>
      <c r="D491" s="266"/>
      <c r="E491" s="262"/>
      <c r="F491" s="77"/>
      <c r="G491" s="219"/>
      <c r="H491" s="77"/>
      <c r="I491" s="77"/>
      <c r="J491" s="77"/>
      <c r="K491" s="77"/>
      <c r="L491" s="77"/>
      <c r="M491" s="219"/>
    </row>
    <row r="492" spans="1:13">
      <c r="A492" s="115"/>
      <c r="B492" s="77"/>
      <c r="C492" s="261"/>
      <c r="D492" s="262"/>
      <c r="E492" s="262"/>
      <c r="F492" s="77"/>
      <c r="G492" s="77"/>
      <c r="H492" s="261"/>
      <c r="I492" s="264"/>
      <c r="J492" s="77"/>
      <c r="K492" s="77"/>
      <c r="L492" s="77"/>
      <c r="M492" s="219"/>
    </row>
    <row r="493" spans="1:13">
      <c r="A493" s="115"/>
      <c r="B493" s="77"/>
      <c r="C493" s="261"/>
      <c r="D493" s="266"/>
      <c r="E493" s="266"/>
      <c r="F493" s="77"/>
      <c r="G493" s="77"/>
      <c r="H493" s="77"/>
      <c r="I493" s="77"/>
      <c r="J493" s="77"/>
      <c r="K493" s="77"/>
      <c r="L493" s="77"/>
      <c r="M493" s="219"/>
    </row>
    <row r="494" spans="1:13">
      <c r="A494" s="115"/>
      <c r="B494" s="77"/>
      <c r="C494" s="261"/>
      <c r="D494" s="266"/>
      <c r="E494" s="266"/>
      <c r="F494" s="77"/>
      <c r="G494" s="77"/>
      <c r="H494" s="77"/>
      <c r="I494" s="77"/>
      <c r="J494" s="77"/>
      <c r="K494" s="77"/>
      <c r="L494" s="77"/>
      <c r="M494" s="219"/>
    </row>
    <row r="495" spans="1:13">
      <c r="A495" s="115"/>
      <c r="B495" s="77"/>
      <c r="C495" s="261"/>
      <c r="D495" s="266"/>
      <c r="E495" s="266"/>
      <c r="F495" s="77"/>
      <c r="G495" s="77"/>
      <c r="H495" s="77"/>
      <c r="I495" s="77"/>
      <c r="J495" s="77"/>
      <c r="K495" s="77"/>
      <c r="L495" s="77"/>
      <c r="M495" s="219"/>
    </row>
    <row r="496" spans="1:13">
      <c r="A496" s="115"/>
      <c r="B496" s="77"/>
      <c r="C496" s="261"/>
      <c r="D496" s="266"/>
      <c r="E496" s="266"/>
      <c r="F496" s="77"/>
      <c r="G496" s="77"/>
      <c r="H496" s="77"/>
      <c r="I496" s="77"/>
      <c r="J496" s="77"/>
      <c r="K496" s="77"/>
      <c r="L496" s="77"/>
      <c r="M496" s="219"/>
    </row>
    <row r="497" spans="1:13">
      <c r="A497" s="115"/>
      <c r="B497" s="77"/>
      <c r="C497" s="261"/>
      <c r="D497" s="262"/>
      <c r="E497" s="266"/>
      <c r="F497" s="77"/>
      <c r="G497" s="77"/>
      <c r="H497" s="261"/>
      <c r="I497" s="264"/>
      <c r="J497" s="77"/>
      <c r="K497" s="77"/>
      <c r="L497" s="77"/>
      <c r="M497" s="219"/>
    </row>
    <row r="498" spans="1:13">
      <c r="A498" s="115"/>
      <c r="B498" s="77"/>
      <c r="C498" s="261"/>
      <c r="D498" s="262"/>
      <c r="E498" s="266"/>
      <c r="F498" s="77"/>
      <c r="G498" s="77"/>
      <c r="H498" s="261"/>
      <c r="I498" s="264"/>
      <c r="J498" s="77"/>
      <c r="K498" s="77"/>
      <c r="L498" s="77"/>
      <c r="M498" s="219"/>
    </row>
    <row r="499" spans="1:13">
      <c r="A499" s="115"/>
      <c r="B499" s="263"/>
      <c r="C499" s="261"/>
      <c r="D499" s="266"/>
      <c r="E499" s="266"/>
      <c r="F499" s="77"/>
      <c r="G499" s="77"/>
      <c r="H499" s="261"/>
      <c r="I499" s="264"/>
      <c r="J499" s="77"/>
      <c r="K499" s="77"/>
      <c r="L499" s="77"/>
      <c r="M499" s="219"/>
    </row>
    <row r="500" spans="1:13">
      <c r="A500" s="115"/>
      <c r="B500" s="77"/>
      <c r="C500" s="261"/>
      <c r="D500" s="266"/>
      <c r="E500" s="266"/>
      <c r="F500" s="77"/>
      <c r="G500" s="77"/>
      <c r="H500" s="77"/>
      <c r="I500" s="77"/>
      <c r="J500" s="77"/>
      <c r="K500" s="77"/>
      <c r="L500" s="77"/>
      <c r="M500" s="219"/>
    </row>
    <row r="501" spans="1:13">
      <c r="A501" s="115"/>
      <c r="B501" s="77"/>
      <c r="C501" s="261"/>
      <c r="D501" s="266"/>
      <c r="E501" s="266"/>
      <c r="F501" s="77"/>
      <c r="G501" s="77"/>
      <c r="H501" s="77"/>
      <c r="I501" s="77"/>
      <c r="J501" s="77"/>
      <c r="K501" s="77"/>
      <c r="L501" s="77"/>
      <c r="M501" s="219"/>
    </row>
    <row r="502" spans="1:13">
      <c r="A502" s="115"/>
      <c r="B502" s="77"/>
      <c r="C502" s="261"/>
      <c r="D502" s="266"/>
      <c r="E502" s="266"/>
      <c r="F502" s="77"/>
      <c r="G502" s="77"/>
      <c r="H502" s="77"/>
      <c r="I502" s="77"/>
      <c r="J502" s="77"/>
      <c r="K502" s="77"/>
      <c r="L502" s="77"/>
      <c r="M502" s="219"/>
    </row>
    <row r="503" spans="1:13">
      <c r="A503" s="115"/>
      <c r="B503" s="77"/>
      <c r="C503" s="261"/>
      <c r="D503" s="266"/>
      <c r="E503" s="266"/>
      <c r="F503" s="77"/>
      <c r="G503" s="77"/>
      <c r="H503" s="77"/>
      <c r="I503" s="77"/>
      <c r="J503" s="77"/>
      <c r="K503" s="77"/>
      <c r="L503" s="77"/>
      <c r="M503" s="219"/>
    </row>
    <row r="504" spans="1:13">
      <c r="A504" s="115"/>
      <c r="B504" s="77"/>
      <c r="C504" s="261"/>
      <c r="D504" s="266"/>
      <c r="E504" s="266"/>
      <c r="F504" s="77"/>
      <c r="G504" s="77"/>
      <c r="H504" s="77"/>
      <c r="I504" s="77"/>
      <c r="J504" s="77"/>
      <c r="K504" s="77"/>
      <c r="L504" s="77"/>
      <c r="M504" s="219"/>
    </row>
    <row r="505" spans="1:13">
      <c r="A505" s="115"/>
      <c r="B505" s="77"/>
      <c r="C505" s="261"/>
      <c r="D505" s="266"/>
      <c r="E505" s="266"/>
      <c r="F505" s="77"/>
      <c r="G505" s="77"/>
      <c r="H505" s="77"/>
      <c r="I505" s="77"/>
      <c r="J505" s="77"/>
      <c r="K505" s="77"/>
      <c r="L505" s="77"/>
      <c r="M505" s="219"/>
    </row>
    <row r="506" spans="1:13">
      <c r="A506" s="115"/>
      <c r="B506" s="77"/>
      <c r="C506" s="261"/>
      <c r="D506" s="266"/>
      <c r="E506" s="266"/>
      <c r="F506" s="77"/>
      <c r="G506" s="77"/>
      <c r="H506" s="77"/>
      <c r="I506" s="77"/>
      <c r="J506" s="77"/>
      <c r="K506" s="77"/>
      <c r="L506" s="77"/>
      <c r="M506" s="219"/>
    </row>
    <row r="507" spans="1:13">
      <c r="A507" s="115"/>
      <c r="B507" s="77"/>
      <c r="C507" s="77"/>
      <c r="D507" s="266"/>
      <c r="E507" s="266"/>
      <c r="F507" s="77"/>
      <c r="G507" s="77"/>
      <c r="H507" s="77"/>
      <c r="I507" s="77"/>
      <c r="J507" s="77"/>
      <c r="K507" s="77"/>
      <c r="L507" s="77"/>
      <c r="M507" s="219"/>
    </row>
    <row r="508" spans="1:13">
      <c r="A508" s="115"/>
      <c r="B508" s="77"/>
      <c r="C508" s="77"/>
      <c r="D508" s="266"/>
      <c r="E508" s="266"/>
      <c r="F508" s="77"/>
      <c r="G508" s="77"/>
      <c r="H508" s="77"/>
      <c r="I508" s="77"/>
      <c r="J508" s="77"/>
      <c r="K508" s="77"/>
      <c r="L508" s="77"/>
      <c r="M508" s="219"/>
    </row>
    <row r="509" spans="1:13">
      <c r="D509" s="111"/>
      <c r="E509" s="112"/>
      <c r="H509" s="287"/>
    </row>
    <row r="510" spans="1:13">
      <c r="D510" s="111"/>
      <c r="E510" s="112"/>
      <c r="H510" s="287"/>
    </row>
    <row r="511" spans="1:13">
      <c r="D511" s="111"/>
      <c r="E511" s="112"/>
      <c r="H511" s="287"/>
    </row>
    <row r="512" spans="1:13">
      <c r="D512" s="111"/>
      <c r="E512" s="112"/>
      <c r="H512" s="287"/>
    </row>
    <row r="513" spans="4:8">
      <c r="D513" s="111"/>
      <c r="E513" s="112"/>
      <c r="H513" s="287"/>
    </row>
    <row r="514" spans="4:8">
      <c r="D514" s="111"/>
      <c r="E514" s="112"/>
      <c r="H514" s="287"/>
    </row>
    <row r="515" spans="4:8">
      <c r="D515" s="111"/>
      <c r="E515" s="112"/>
      <c r="H515" s="287"/>
    </row>
    <row r="516" spans="4:8">
      <c r="D516" s="111"/>
      <c r="E516" s="112"/>
      <c r="H516" s="287"/>
    </row>
    <row r="517" spans="4:8">
      <c r="D517" s="111"/>
      <c r="E517" s="112"/>
      <c r="H517" s="287"/>
    </row>
    <row r="518" spans="4:8">
      <c r="D518" s="111"/>
      <c r="E518" s="112"/>
      <c r="H518" s="287"/>
    </row>
    <row r="519" spans="4:8">
      <c r="D519" s="111"/>
      <c r="E519" s="112"/>
      <c r="H519" s="287"/>
    </row>
    <row r="520" spans="4:8">
      <c r="D520" s="111"/>
      <c r="E520" s="112"/>
      <c r="H520" s="287"/>
    </row>
    <row r="521" spans="4:8">
      <c r="D521" s="111"/>
      <c r="E521" s="112"/>
      <c r="H521" s="287"/>
    </row>
    <row r="522" spans="4:8">
      <c r="D522" s="111"/>
      <c r="E522" s="112"/>
      <c r="H522" s="287"/>
    </row>
    <row r="523" spans="4:8">
      <c r="D523" s="111"/>
      <c r="E523" s="112"/>
      <c r="H523" s="287"/>
    </row>
    <row r="524" spans="4:8">
      <c r="D524" s="111"/>
      <c r="E524" s="112"/>
      <c r="H524" s="287"/>
    </row>
    <row r="525" spans="4:8">
      <c r="D525" s="111"/>
      <c r="E525" s="112"/>
      <c r="H525" s="287"/>
    </row>
    <row r="526" spans="4:8">
      <c r="D526" s="111"/>
      <c r="E526" s="112"/>
      <c r="H526" s="287"/>
    </row>
    <row r="527" spans="4:8">
      <c r="D527" s="111"/>
      <c r="E527" s="112"/>
      <c r="H527" s="287"/>
    </row>
    <row r="528" spans="4:8">
      <c r="D528" s="111"/>
      <c r="E528" s="112"/>
      <c r="H528" s="287"/>
    </row>
    <row r="529" spans="4:8">
      <c r="D529" s="111"/>
      <c r="E529" s="112"/>
      <c r="H529" s="287"/>
    </row>
    <row r="530" spans="4:8">
      <c r="D530" s="111"/>
      <c r="E530" s="112"/>
      <c r="H530" s="287"/>
    </row>
    <row r="531" spans="4:8">
      <c r="D531" s="111"/>
      <c r="E531" s="112"/>
      <c r="H531" s="287"/>
    </row>
    <row r="532" spans="4:8">
      <c r="D532" s="111"/>
      <c r="E532" s="112"/>
      <c r="H532" s="287"/>
    </row>
    <row r="533" spans="4:8">
      <c r="D533" s="111"/>
      <c r="E533" s="112"/>
      <c r="H533" s="287"/>
    </row>
    <row r="534" spans="4:8">
      <c r="D534" s="111"/>
      <c r="E534" s="112"/>
      <c r="H534" s="287"/>
    </row>
    <row r="535" spans="4:8">
      <c r="D535" s="111"/>
      <c r="E535" s="112"/>
      <c r="H535" s="287"/>
    </row>
    <row r="536" spans="4:8">
      <c r="D536" s="111"/>
      <c r="E536" s="112"/>
      <c r="H536" s="287"/>
    </row>
    <row r="537" spans="4:8">
      <c r="D537" s="111"/>
      <c r="E537" s="112"/>
      <c r="H537" s="287"/>
    </row>
    <row r="538" spans="4:8">
      <c r="D538" s="111"/>
      <c r="E538" s="112"/>
      <c r="H538" s="287"/>
    </row>
    <row r="539" spans="4:8">
      <c r="D539" s="111"/>
      <c r="E539" s="112"/>
      <c r="H539" s="287"/>
    </row>
    <row r="540" spans="4:8">
      <c r="D540" s="111"/>
      <c r="E540" s="112"/>
      <c r="H540" s="287"/>
    </row>
    <row r="541" spans="4:8">
      <c r="D541" s="111"/>
      <c r="E541" s="112"/>
      <c r="H541" s="287"/>
    </row>
    <row r="542" spans="4:8">
      <c r="D542" s="111"/>
      <c r="E542" s="112"/>
      <c r="H542" s="287"/>
    </row>
    <row r="543" spans="4:8">
      <c r="D543" s="111"/>
      <c r="E543" s="112"/>
      <c r="H543" s="287"/>
    </row>
    <row r="544" spans="4:8">
      <c r="D544" s="111"/>
      <c r="E544" s="112"/>
      <c r="H544" s="287"/>
    </row>
    <row r="545" spans="4:8">
      <c r="D545" s="111"/>
      <c r="E545" s="112"/>
      <c r="H545" s="287"/>
    </row>
    <row r="546" spans="4:8">
      <c r="D546" s="111"/>
      <c r="E546" s="112"/>
      <c r="H546" s="287"/>
    </row>
    <row r="547" spans="4:8">
      <c r="D547" s="111"/>
      <c r="E547" s="112"/>
      <c r="H547" s="287"/>
    </row>
    <row r="548" spans="4:8">
      <c r="D548" s="111"/>
      <c r="E548" s="112"/>
      <c r="H548" s="287"/>
    </row>
    <row r="549" spans="4:8">
      <c r="D549" s="111"/>
      <c r="E549" s="112"/>
      <c r="H549" s="287"/>
    </row>
    <row r="550" spans="4:8">
      <c r="D550" s="111"/>
      <c r="E550" s="112"/>
      <c r="H550" s="287"/>
    </row>
    <row r="551" spans="4:8">
      <c r="D551" s="111"/>
      <c r="E551" s="112"/>
      <c r="H551" s="287"/>
    </row>
    <row r="552" spans="4:8">
      <c r="D552" s="111"/>
      <c r="E552" s="112"/>
      <c r="H552" s="287"/>
    </row>
    <row r="553" spans="4:8">
      <c r="D553" s="111"/>
      <c r="E553" s="112"/>
      <c r="H553" s="287"/>
    </row>
    <row r="554" spans="4:8">
      <c r="D554" s="111"/>
      <c r="E554" s="112"/>
      <c r="H554" s="287"/>
    </row>
    <row r="555" spans="4:8">
      <c r="D555" s="111"/>
      <c r="E555" s="112"/>
      <c r="H555" s="287"/>
    </row>
    <row r="556" spans="4:8">
      <c r="D556" s="111"/>
      <c r="E556" s="112"/>
      <c r="H556" s="287"/>
    </row>
    <row r="557" spans="4:8">
      <c r="D557" s="111"/>
      <c r="E557" s="112"/>
      <c r="H557" s="287"/>
    </row>
    <row r="558" spans="4:8">
      <c r="D558" s="111"/>
      <c r="E558" s="112"/>
      <c r="H558" s="287"/>
    </row>
    <row r="559" spans="4:8">
      <c r="D559" s="111"/>
      <c r="E559" s="112"/>
      <c r="H559" s="287"/>
    </row>
    <row r="560" spans="4:8">
      <c r="D560" s="111"/>
      <c r="E560" s="112"/>
      <c r="H560" s="287"/>
    </row>
    <row r="561" spans="4:8">
      <c r="D561" s="111"/>
      <c r="E561" s="112"/>
      <c r="H561" s="287"/>
    </row>
    <row r="562" spans="4:8">
      <c r="D562" s="111"/>
      <c r="E562" s="112"/>
      <c r="H562" s="287"/>
    </row>
    <row r="563" spans="4:8">
      <c r="D563" s="111"/>
      <c r="E563" s="112"/>
      <c r="H563" s="287"/>
    </row>
    <row r="564" spans="4:8">
      <c r="D564" s="111"/>
      <c r="E564" s="112"/>
      <c r="H564" s="287"/>
    </row>
    <row r="565" spans="4:8">
      <c r="D565" s="111"/>
      <c r="E565" s="112"/>
      <c r="H565" s="287"/>
    </row>
    <row r="566" spans="4:8">
      <c r="D566" s="111"/>
      <c r="E566" s="112"/>
      <c r="H566" s="287"/>
    </row>
    <row r="567" spans="4:8">
      <c r="D567" s="111"/>
      <c r="E567" s="112"/>
      <c r="H567" s="287"/>
    </row>
    <row r="568" spans="4:8">
      <c r="D568" s="111"/>
      <c r="E568" s="112"/>
      <c r="H568" s="287"/>
    </row>
    <row r="569" spans="4:8">
      <c r="D569" s="111"/>
      <c r="E569" s="112"/>
      <c r="H569" s="287"/>
    </row>
    <row r="570" spans="4:8">
      <c r="D570" s="111"/>
      <c r="E570" s="112"/>
      <c r="H570" s="287"/>
    </row>
    <row r="571" spans="4:8">
      <c r="D571" s="111"/>
      <c r="E571" s="112"/>
      <c r="H571" s="287"/>
    </row>
    <row r="572" spans="4:8">
      <c r="D572" s="111"/>
      <c r="E572" s="112"/>
      <c r="H572" s="287"/>
    </row>
    <row r="573" spans="4:8">
      <c r="D573" s="111"/>
      <c r="E573" s="112"/>
      <c r="H573" s="287"/>
    </row>
    <row r="574" spans="4:8">
      <c r="D574" s="111"/>
      <c r="E574" s="112"/>
      <c r="H574" s="287"/>
    </row>
    <row r="575" spans="4:8">
      <c r="D575" s="111"/>
      <c r="E575" s="112"/>
      <c r="H575" s="287"/>
    </row>
    <row r="576" spans="4:8">
      <c r="D576" s="111"/>
      <c r="E576" s="112"/>
      <c r="H576" s="287"/>
    </row>
    <row r="577" spans="4:8">
      <c r="D577" s="111"/>
      <c r="E577" s="112"/>
      <c r="H577" s="287"/>
    </row>
    <row r="578" spans="4:8">
      <c r="D578" s="111"/>
      <c r="E578" s="112"/>
      <c r="H578" s="287"/>
    </row>
    <row r="579" spans="4:8">
      <c r="D579" s="111"/>
      <c r="E579" s="112"/>
      <c r="H579" s="287"/>
    </row>
    <row r="580" spans="4:8">
      <c r="D580" s="111"/>
      <c r="E580" s="112"/>
      <c r="H580" s="287"/>
    </row>
    <row r="581" spans="4:8">
      <c r="D581" s="111"/>
      <c r="E581" s="112"/>
      <c r="H581" s="287"/>
    </row>
    <row r="582" spans="4:8">
      <c r="D582" s="111"/>
      <c r="E582" s="112"/>
      <c r="H582" s="287"/>
    </row>
    <row r="583" spans="4:8">
      <c r="D583" s="111"/>
      <c r="E583" s="112"/>
      <c r="H583" s="287"/>
    </row>
    <row r="584" spans="4:8">
      <c r="D584" s="111"/>
      <c r="E584" s="112"/>
      <c r="H584" s="287"/>
    </row>
    <row r="585" spans="4:8">
      <c r="D585" s="111"/>
      <c r="E585" s="112"/>
      <c r="H585" s="287"/>
    </row>
    <row r="586" spans="4:8">
      <c r="D586" s="111"/>
      <c r="E586" s="112"/>
      <c r="H586" s="287"/>
    </row>
    <row r="587" spans="4:8">
      <c r="D587" s="111"/>
      <c r="E587" s="112"/>
      <c r="H587" s="287"/>
    </row>
    <row r="588" spans="4:8">
      <c r="D588" s="111"/>
      <c r="E588" s="112"/>
      <c r="H588" s="287"/>
    </row>
    <row r="589" spans="4:8">
      <c r="D589" s="111"/>
      <c r="E589" s="112"/>
      <c r="H589" s="287"/>
    </row>
    <row r="590" spans="4:8">
      <c r="D590" s="111"/>
      <c r="E590" s="112"/>
      <c r="H590" s="287"/>
    </row>
    <row r="591" spans="4:8">
      <c r="D591" s="111"/>
      <c r="E591" s="112"/>
      <c r="H591" s="287"/>
    </row>
    <row r="592" spans="4:8">
      <c r="D592" s="111"/>
      <c r="E592" s="112"/>
      <c r="H592" s="287"/>
    </row>
    <row r="593" spans="4:8">
      <c r="D593" s="111"/>
      <c r="E593" s="112"/>
      <c r="H593" s="287"/>
    </row>
    <row r="594" spans="4:8">
      <c r="D594" s="111"/>
      <c r="E594" s="112"/>
      <c r="H594" s="287"/>
    </row>
    <row r="595" spans="4:8">
      <c r="D595" s="111"/>
      <c r="E595" s="112"/>
      <c r="H595" s="287"/>
    </row>
    <row r="596" spans="4:8">
      <c r="D596" s="111"/>
      <c r="E596" s="112"/>
      <c r="H596" s="287"/>
    </row>
    <row r="597" spans="4:8">
      <c r="D597" s="111"/>
      <c r="E597" s="112"/>
      <c r="H597" s="287"/>
    </row>
    <row r="598" spans="4:8">
      <c r="D598" s="111"/>
      <c r="E598" s="112"/>
      <c r="H598" s="287"/>
    </row>
    <row r="599" spans="4:8">
      <c r="D599" s="111"/>
      <c r="E599" s="112"/>
      <c r="H599" s="287"/>
    </row>
    <row r="600" spans="4:8">
      <c r="D600" s="111"/>
      <c r="E600" s="112"/>
      <c r="H600" s="287"/>
    </row>
    <row r="601" spans="4:8">
      <c r="D601" s="111"/>
      <c r="E601" s="112"/>
      <c r="H601" s="287"/>
    </row>
    <row r="602" spans="4:8">
      <c r="D602" s="111"/>
      <c r="E602" s="112"/>
      <c r="H602" s="287"/>
    </row>
    <row r="603" spans="4:8">
      <c r="D603" s="111"/>
      <c r="E603" s="112"/>
      <c r="H603" s="287"/>
    </row>
    <row r="604" spans="4:8">
      <c r="D604" s="111"/>
      <c r="E604" s="112"/>
      <c r="H604" s="287"/>
    </row>
    <row r="605" spans="4:8">
      <c r="D605" s="111"/>
      <c r="E605" s="112"/>
      <c r="H605" s="287"/>
    </row>
    <row r="606" spans="4:8">
      <c r="D606" s="111"/>
      <c r="E606" s="112"/>
      <c r="H606" s="287"/>
    </row>
    <row r="607" spans="4:8">
      <c r="D607" s="111"/>
      <c r="E607" s="112"/>
      <c r="H607" s="287"/>
    </row>
    <row r="608" spans="4:8">
      <c r="D608" s="111"/>
      <c r="E608" s="112"/>
      <c r="H608" s="287"/>
    </row>
    <row r="609" spans="4:8">
      <c r="D609" s="111"/>
      <c r="E609" s="112"/>
      <c r="H609" s="287"/>
    </row>
    <row r="610" spans="4:8">
      <c r="D610" s="111"/>
      <c r="E610" s="112"/>
      <c r="H610" s="287"/>
    </row>
    <row r="611" spans="4:8">
      <c r="D611" s="111"/>
      <c r="E611" s="112"/>
      <c r="H611" s="287"/>
    </row>
    <row r="612" spans="4:8">
      <c r="D612" s="111"/>
      <c r="E612" s="112"/>
      <c r="H612" s="287"/>
    </row>
    <row r="613" spans="4:8">
      <c r="D613" s="111"/>
      <c r="E613" s="112"/>
      <c r="H613" s="287"/>
    </row>
    <row r="614" spans="4:8">
      <c r="D614" s="111"/>
      <c r="E614" s="112"/>
      <c r="H614" s="287"/>
    </row>
    <row r="615" spans="4:8">
      <c r="D615" s="111"/>
      <c r="E615" s="112"/>
      <c r="H615" s="287"/>
    </row>
    <row r="616" spans="4:8">
      <c r="D616" s="111"/>
      <c r="E616" s="112"/>
      <c r="H616" s="287"/>
    </row>
    <row r="617" spans="4:8">
      <c r="D617" s="111"/>
      <c r="E617" s="112"/>
      <c r="H617" s="287"/>
    </row>
    <row r="618" spans="4:8">
      <c r="D618" s="111"/>
      <c r="E618" s="112"/>
      <c r="H618" s="287"/>
    </row>
    <row r="619" spans="4:8">
      <c r="D619" s="111"/>
      <c r="E619" s="112"/>
      <c r="H619" s="287"/>
    </row>
    <row r="620" spans="4:8">
      <c r="D620" s="111"/>
      <c r="E620" s="112"/>
      <c r="H620" s="287"/>
    </row>
    <row r="621" spans="4:8">
      <c r="D621" s="111"/>
      <c r="E621" s="112"/>
      <c r="H621" s="287"/>
    </row>
    <row r="622" spans="4:8">
      <c r="D622" s="111"/>
      <c r="E622" s="112"/>
      <c r="H622" s="287"/>
    </row>
    <row r="623" spans="4:8">
      <c r="D623" s="111"/>
      <c r="E623" s="112"/>
      <c r="H623" s="287"/>
    </row>
    <row r="624" spans="4:8">
      <c r="D624" s="111"/>
      <c r="E624" s="112"/>
      <c r="H624" s="287"/>
    </row>
    <row r="625" spans="4:8">
      <c r="D625" s="111"/>
      <c r="E625" s="112"/>
      <c r="H625" s="287"/>
    </row>
    <row r="626" spans="4:8">
      <c r="D626" s="111"/>
      <c r="E626" s="112"/>
      <c r="H626" s="287"/>
    </row>
    <row r="627" spans="4:8">
      <c r="D627" s="111"/>
      <c r="E627" s="112"/>
      <c r="H627" s="287"/>
    </row>
    <row r="628" spans="4:8">
      <c r="D628" s="111"/>
      <c r="E628" s="112"/>
      <c r="H628" s="287"/>
    </row>
    <row r="629" spans="4:8">
      <c r="D629" s="111"/>
      <c r="E629" s="112"/>
      <c r="H629" s="287"/>
    </row>
    <row r="630" spans="4:8">
      <c r="D630" s="111"/>
      <c r="E630" s="112"/>
      <c r="H630" s="287"/>
    </row>
    <row r="631" spans="4:8">
      <c r="D631" s="111"/>
      <c r="E631" s="112"/>
      <c r="H631" s="287"/>
    </row>
    <row r="632" spans="4:8">
      <c r="D632" s="111"/>
      <c r="E632" s="112"/>
      <c r="H632" s="287"/>
    </row>
    <row r="633" spans="4:8">
      <c r="D633" s="111"/>
      <c r="E633" s="112"/>
      <c r="H633" s="287"/>
    </row>
    <row r="634" spans="4:8">
      <c r="D634" s="111"/>
      <c r="E634" s="112"/>
      <c r="H634" s="287"/>
    </row>
    <row r="635" spans="4:8">
      <c r="D635" s="111"/>
      <c r="E635" s="112"/>
      <c r="H635" s="287"/>
    </row>
    <row r="636" spans="4:8">
      <c r="D636" s="111"/>
      <c r="E636" s="112"/>
      <c r="H636" s="287"/>
    </row>
    <row r="637" spans="4:8">
      <c r="D637" s="111"/>
      <c r="E637" s="112"/>
      <c r="H637" s="287"/>
    </row>
    <row r="638" spans="4:8">
      <c r="D638" s="111"/>
      <c r="E638" s="112"/>
      <c r="H638" s="287"/>
    </row>
    <row r="639" spans="4:8">
      <c r="D639" s="111"/>
      <c r="E639" s="112"/>
      <c r="H639" s="287"/>
    </row>
    <row r="640" spans="4:8">
      <c r="D640" s="111"/>
      <c r="E640" s="112"/>
      <c r="H640" s="287"/>
    </row>
    <row r="641" spans="4:8">
      <c r="D641" s="111"/>
      <c r="E641" s="112"/>
      <c r="H641" s="287"/>
    </row>
    <row r="642" spans="4:8">
      <c r="D642" s="111"/>
      <c r="E642" s="112"/>
      <c r="H642" s="287"/>
    </row>
    <row r="643" spans="4:8">
      <c r="D643" s="111"/>
      <c r="E643" s="112"/>
      <c r="H643" s="287"/>
    </row>
    <row r="644" spans="4:8">
      <c r="D644" s="111"/>
      <c r="E644" s="112"/>
      <c r="H644" s="287"/>
    </row>
    <row r="645" spans="4:8">
      <c r="D645" s="111"/>
      <c r="E645" s="112"/>
      <c r="H645" s="287"/>
    </row>
    <row r="646" spans="4:8">
      <c r="D646" s="111"/>
      <c r="E646" s="112"/>
      <c r="H646" s="287"/>
    </row>
    <row r="647" spans="4:8">
      <c r="D647" s="111"/>
      <c r="E647" s="112"/>
      <c r="H647" s="287"/>
    </row>
    <row r="648" spans="4:8">
      <c r="D648" s="111"/>
      <c r="E648" s="112"/>
      <c r="H648" s="287"/>
    </row>
    <row r="649" spans="4:8">
      <c r="D649" s="111"/>
      <c r="E649" s="112"/>
      <c r="H649" s="287"/>
    </row>
    <row r="650" spans="4:8">
      <c r="D650" s="111"/>
      <c r="E650" s="112"/>
      <c r="H650" s="287"/>
    </row>
    <row r="651" spans="4:8">
      <c r="D651" s="111"/>
      <c r="E651" s="112"/>
      <c r="H651" s="287"/>
    </row>
    <row r="652" spans="4:8">
      <c r="D652" s="111"/>
      <c r="E652" s="112"/>
      <c r="H652" s="287"/>
    </row>
    <row r="653" spans="4:8">
      <c r="D653" s="111"/>
      <c r="E653" s="112"/>
      <c r="H653" s="287"/>
    </row>
    <row r="654" spans="4:8">
      <c r="D654" s="111"/>
      <c r="E654" s="112"/>
      <c r="H654" s="287"/>
    </row>
    <row r="655" spans="4:8">
      <c r="D655" s="111"/>
      <c r="E655" s="112"/>
      <c r="H655" s="287"/>
    </row>
    <row r="656" spans="4:8">
      <c r="D656" s="111"/>
      <c r="E656" s="112"/>
      <c r="H656" s="287"/>
    </row>
    <row r="657" spans="4:8">
      <c r="D657" s="111"/>
      <c r="E657" s="112"/>
      <c r="H657" s="287"/>
    </row>
    <row r="658" spans="4:8">
      <c r="D658" s="111"/>
      <c r="E658" s="112"/>
      <c r="H658" s="287"/>
    </row>
    <row r="659" spans="4:8">
      <c r="D659" s="111"/>
      <c r="E659" s="112"/>
      <c r="H659" s="287"/>
    </row>
    <row r="660" spans="4:8">
      <c r="D660" s="111"/>
      <c r="E660" s="112"/>
      <c r="H660" s="287"/>
    </row>
    <row r="661" spans="4:8">
      <c r="D661" s="111"/>
      <c r="E661" s="112"/>
      <c r="H661" s="287"/>
    </row>
    <row r="662" spans="4:8">
      <c r="D662" s="111"/>
      <c r="E662" s="112"/>
      <c r="H662" s="287"/>
    </row>
    <row r="663" spans="4:8">
      <c r="D663" s="111"/>
      <c r="E663" s="112"/>
      <c r="H663" s="287"/>
    </row>
    <row r="664" spans="4:8">
      <c r="D664" s="111"/>
      <c r="E664" s="112"/>
      <c r="H664" s="287"/>
    </row>
    <row r="665" spans="4:8">
      <c r="D665" s="111"/>
      <c r="E665" s="112"/>
      <c r="H665" s="287"/>
    </row>
    <row r="666" spans="4:8">
      <c r="D666" s="111"/>
      <c r="E666" s="112"/>
      <c r="H666" s="287"/>
    </row>
    <row r="667" spans="4:8">
      <c r="D667" s="111"/>
      <c r="E667" s="112"/>
      <c r="H667" s="287"/>
    </row>
    <row r="668" spans="4:8">
      <c r="D668" s="111"/>
      <c r="E668" s="112"/>
      <c r="H668" s="287"/>
    </row>
    <row r="669" spans="4:8">
      <c r="D669" s="111"/>
      <c r="E669" s="112"/>
      <c r="H669" s="287"/>
    </row>
    <row r="670" spans="4:8">
      <c r="D670" s="111"/>
      <c r="E670" s="112"/>
      <c r="H670" s="287"/>
    </row>
    <row r="671" spans="4:8">
      <c r="D671" s="111"/>
      <c r="E671" s="112"/>
      <c r="H671" s="287"/>
    </row>
    <row r="672" spans="4:8">
      <c r="D672" s="111"/>
      <c r="E672" s="112"/>
      <c r="H672" s="287"/>
    </row>
    <row r="673" spans="4:8">
      <c r="D673" s="111"/>
      <c r="E673" s="112"/>
      <c r="H673" s="287"/>
    </row>
    <row r="674" spans="4:8">
      <c r="D674" s="111"/>
      <c r="E674" s="112"/>
      <c r="H674" s="287"/>
    </row>
    <row r="675" spans="4:8">
      <c r="D675" s="111"/>
      <c r="E675" s="112"/>
      <c r="H675" s="287"/>
    </row>
    <row r="676" spans="4:8">
      <c r="D676" s="111"/>
      <c r="E676" s="112"/>
      <c r="H676" s="287"/>
    </row>
    <row r="677" spans="4:8">
      <c r="D677" s="111"/>
      <c r="E677" s="112"/>
      <c r="H677" s="287"/>
    </row>
    <row r="678" spans="4:8">
      <c r="D678" s="111"/>
      <c r="E678" s="112"/>
      <c r="H678" s="287"/>
    </row>
    <row r="679" spans="4:8">
      <c r="D679" s="111"/>
      <c r="E679" s="112"/>
      <c r="H679" s="287"/>
    </row>
    <row r="680" spans="4:8">
      <c r="D680" s="111"/>
      <c r="E680" s="112"/>
      <c r="H680" s="287"/>
    </row>
    <row r="681" spans="4:8">
      <c r="D681" s="111"/>
      <c r="E681" s="112"/>
      <c r="H681" s="287"/>
    </row>
    <row r="682" spans="4:8">
      <c r="D682" s="111"/>
      <c r="E682" s="112"/>
      <c r="H682" s="287"/>
    </row>
    <row r="683" spans="4:8">
      <c r="D683" s="111"/>
      <c r="E683" s="112"/>
      <c r="H683" s="287"/>
    </row>
    <row r="684" spans="4:8">
      <c r="D684" s="111"/>
      <c r="E684" s="112"/>
      <c r="H684" s="287"/>
    </row>
    <row r="685" spans="4:8">
      <c r="D685" s="111"/>
      <c r="E685" s="112"/>
      <c r="H685" s="287"/>
    </row>
    <row r="686" spans="4:8">
      <c r="D686" s="111"/>
      <c r="E686" s="112"/>
      <c r="H686" s="287"/>
    </row>
    <row r="687" spans="4:8">
      <c r="D687" s="111"/>
      <c r="E687" s="112"/>
      <c r="H687" s="287"/>
    </row>
    <row r="688" spans="4:8">
      <c r="D688" s="111"/>
      <c r="E688" s="112"/>
      <c r="H688" s="287"/>
    </row>
    <row r="689" spans="4:8">
      <c r="D689" s="111"/>
      <c r="E689" s="112"/>
      <c r="H689" s="287"/>
    </row>
    <row r="690" spans="4:8">
      <c r="D690" s="111"/>
      <c r="E690" s="112"/>
      <c r="H690" s="287"/>
    </row>
    <row r="691" spans="4:8">
      <c r="D691" s="111"/>
      <c r="E691" s="112"/>
      <c r="H691" s="287"/>
    </row>
    <row r="692" spans="4:8">
      <c r="D692" s="111"/>
      <c r="E692" s="112"/>
      <c r="H692" s="287"/>
    </row>
    <row r="693" spans="4:8">
      <c r="D693" s="111"/>
      <c r="E693" s="112"/>
      <c r="H693" s="287"/>
    </row>
    <row r="694" spans="4:8">
      <c r="D694" s="111"/>
      <c r="E694" s="112"/>
      <c r="H694" s="287"/>
    </row>
    <row r="695" spans="4:8">
      <c r="D695" s="111"/>
      <c r="E695" s="112"/>
      <c r="H695" s="287"/>
    </row>
    <row r="696" spans="4:8">
      <c r="D696" s="111"/>
      <c r="E696" s="112"/>
      <c r="H696" s="287"/>
    </row>
    <row r="697" spans="4:8">
      <c r="D697" s="111"/>
      <c r="E697" s="112"/>
      <c r="H697" s="287"/>
    </row>
    <row r="698" spans="4:8">
      <c r="D698" s="111"/>
      <c r="E698" s="112"/>
      <c r="H698" s="287"/>
    </row>
    <row r="699" spans="4:8">
      <c r="D699" s="111"/>
      <c r="E699" s="112"/>
      <c r="H699" s="287"/>
    </row>
    <row r="700" spans="4:8">
      <c r="D700" s="111"/>
      <c r="E700" s="112"/>
      <c r="H700" s="287"/>
    </row>
    <row r="701" spans="4:8">
      <c r="D701" s="111"/>
      <c r="E701" s="112"/>
      <c r="H701" s="287"/>
    </row>
    <row r="702" spans="4:8">
      <c r="D702" s="111"/>
      <c r="E702" s="112"/>
      <c r="H702" s="287"/>
    </row>
    <row r="703" spans="4:8">
      <c r="D703" s="111"/>
      <c r="E703" s="112"/>
      <c r="H703" s="287"/>
    </row>
    <row r="704" spans="4:8">
      <c r="D704" s="111"/>
      <c r="E704" s="112"/>
      <c r="H704" s="287"/>
    </row>
    <row r="705" spans="4:8">
      <c r="D705" s="111"/>
      <c r="E705" s="112"/>
      <c r="H705" s="287"/>
    </row>
    <row r="706" spans="4:8">
      <c r="D706" s="111"/>
      <c r="E706" s="112"/>
      <c r="H706" s="287"/>
    </row>
    <row r="707" spans="4:8">
      <c r="D707" s="111"/>
      <c r="E707" s="112"/>
      <c r="H707" s="287"/>
    </row>
    <row r="708" spans="4:8">
      <c r="D708" s="111"/>
      <c r="E708" s="112"/>
      <c r="H708" s="287"/>
    </row>
    <row r="709" spans="4:8">
      <c r="D709" s="111"/>
      <c r="E709" s="112"/>
      <c r="H709" s="287"/>
    </row>
    <row r="710" spans="4:8">
      <c r="D710" s="111"/>
      <c r="E710" s="112"/>
      <c r="H710" s="287"/>
    </row>
    <row r="711" spans="4:8">
      <c r="D711" s="111"/>
      <c r="E711" s="112"/>
      <c r="H711" s="287"/>
    </row>
    <row r="712" spans="4:8">
      <c r="D712" s="111"/>
      <c r="E712" s="112"/>
      <c r="H712" s="287"/>
    </row>
    <row r="713" spans="4:8">
      <c r="D713" s="111"/>
      <c r="E713" s="112"/>
      <c r="H713" s="287"/>
    </row>
    <row r="714" spans="4:8">
      <c r="D714" s="111"/>
      <c r="E714" s="112"/>
      <c r="H714" s="287"/>
    </row>
    <row r="715" spans="4:8">
      <c r="D715" s="111"/>
      <c r="E715" s="112"/>
      <c r="H715" s="287"/>
    </row>
    <row r="716" spans="4:8">
      <c r="D716" s="111"/>
      <c r="E716" s="112"/>
      <c r="H716" s="287"/>
    </row>
    <row r="717" spans="4:8">
      <c r="D717" s="111"/>
      <c r="E717" s="112"/>
      <c r="H717" s="287"/>
    </row>
    <row r="718" spans="4:8">
      <c r="D718" s="111"/>
      <c r="E718" s="112"/>
      <c r="H718" s="287"/>
    </row>
    <row r="719" spans="4:8">
      <c r="D719" s="111"/>
      <c r="E719" s="112"/>
      <c r="H719" s="287"/>
    </row>
    <row r="720" spans="4:8">
      <c r="D720" s="111"/>
      <c r="E720" s="112"/>
      <c r="H720" s="287"/>
    </row>
    <row r="721" spans="4:8">
      <c r="D721" s="111"/>
      <c r="E721" s="112"/>
      <c r="H721" s="287"/>
    </row>
    <row r="722" spans="4:8">
      <c r="D722" s="111"/>
      <c r="E722" s="112"/>
      <c r="H722" s="287"/>
    </row>
    <row r="723" spans="4:8">
      <c r="D723" s="111"/>
      <c r="E723" s="112"/>
      <c r="H723" s="287"/>
    </row>
    <row r="724" spans="4:8">
      <c r="D724" s="111"/>
      <c r="E724" s="112"/>
      <c r="H724" s="287"/>
    </row>
    <row r="725" spans="4:8">
      <c r="D725" s="111"/>
      <c r="E725" s="112"/>
      <c r="H725" s="287"/>
    </row>
    <row r="726" spans="4:8">
      <c r="D726" s="111"/>
      <c r="E726" s="112"/>
      <c r="H726" s="287"/>
    </row>
    <row r="727" spans="4:8">
      <c r="D727" s="111"/>
      <c r="E727" s="112"/>
      <c r="H727" s="287"/>
    </row>
    <row r="728" spans="4:8">
      <c r="D728" s="111"/>
      <c r="E728" s="112"/>
      <c r="H728" s="287"/>
    </row>
    <row r="729" spans="4:8">
      <c r="D729" s="111"/>
      <c r="E729" s="112"/>
      <c r="H729" s="287"/>
    </row>
    <row r="730" spans="4:8">
      <c r="D730" s="111"/>
      <c r="E730" s="112"/>
      <c r="H730" s="287"/>
    </row>
    <row r="731" spans="4:8">
      <c r="D731" s="111"/>
      <c r="E731" s="112"/>
      <c r="H731" s="287"/>
    </row>
    <row r="732" spans="4:8">
      <c r="D732" s="111"/>
      <c r="E732" s="112"/>
      <c r="H732" s="287"/>
    </row>
    <row r="733" spans="4:8">
      <c r="D733" s="111"/>
      <c r="E733" s="112"/>
      <c r="H733" s="287"/>
    </row>
    <row r="734" spans="4:8">
      <c r="D734" s="111"/>
      <c r="E734" s="112"/>
      <c r="H734" s="287"/>
    </row>
    <row r="735" spans="4:8">
      <c r="D735" s="111"/>
      <c r="E735" s="112"/>
      <c r="H735" s="287"/>
    </row>
    <row r="736" spans="4:8">
      <c r="D736" s="111"/>
      <c r="E736" s="112"/>
      <c r="H736" s="287"/>
    </row>
    <row r="737" spans="4:8">
      <c r="D737" s="111"/>
      <c r="E737" s="112"/>
      <c r="H737" s="287"/>
    </row>
    <row r="738" spans="4:8">
      <c r="D738" s="111"/>
      <c r="E738" s="112"/>
      <c r="H738" s="287"/>
    </row>
    <row r="739" spans="4:8">
      <c r="D739" s="111"/>
      <c r="E739" s="112"/>
      <c r="H739" s="287"/>
    </row>
    <row r="740" spans="4:8">
      <c r="D740" s="111"/>
      <c r="E740" s="112"/>
      <c r="H740" s="287"/>
    </row>
    <row r="741" spans="4:8">
      <c r="D741" s="111"/>
      <c r="E741" s="112"/>
      <c r="H741" s="287"/>
    </row>
    <row r="742" spans="4:8">
      <c r="D742" s="111"/>
      <c r="E742" s="112"/>
      <c r="H742" s="287"/>
    </row>
    <row r="743" spans="4:8">
      <c r="D743" s="111"/>
      <c r="E743" s="112"/>
      <c r="H743" s="287"/>
    </row>
    <row r="744" spans="4:8">
      <c r="D744" s="111"/>
      <c r="E744" s="112"/>
      <c r="H744" s="287"/>
    </row>
    <row r="745" spans="4:8">
      <c r="D745" s="111"/>
      <c r="E745" s="112"/>
      <c r="H745" s="287"/>
    </row>
    <row r="746" spans="4:8">
      <c r="D746" s="111"/>
      <c r="E746" s="112"/>
      <c r="H746" s="287"/>
    </row>
    <row r="747" spans="4:8">
      <c r="D747" s="111"/>
      <c r="E747" s="112"/>
      <c r="H747" s="287"/>
    </row>
    <row r="748" spans="4:8">
      <c r="D748" s="111"/>
      <c r="E748" s="112"/>
      <c r="H748" s="287"/>
    </row>
    <row r="749" spans="4:8">
      <c r="D749" s="111"/>
      <c r="E749" s="112"/>
      <c r="H749" s="287"/>
    </row>
    <row r="750" spans="4:8">
      <c r="D750" s="111"/>
      <c r="E750" s="112"/>
      <c r="H750" s="287"/>
    </row>
    <row r="751" spans="4:8">
      <c r="D751" s="111"/>
      <c r="E751" s="112"/>
      <c r="H751" s="287"/>
    </row>
    <row r="752" spans="4:8">
      <c r="D752" s="111"/>
      <c r="E752" s="112"/>
      <c r="H752" s="287"/>
    </row>
    <row r="753" spans="4:8">
      <c r="D753" s="111"/>
      <c r="E753" s="112"/>
      <c r="H753" s="287"/>
    </row>
    <row r="754" spans="4:8">
      <c r="D754" s="111"/>
      <c r="E754" s="112"/>
      <c r="H754" s="287"/>
    </row>
    <row r="755" spans="4:8">
      <c r="D755" s="111"/>
      <c r="E755" s="112"/>
      <c r="H755" s="287"/>
    </row>
    <row r="756" spans="4:8">
      <c r="D756" s="111"/>
      <c r="E756" s="112"/>
      <c r="H756" s="287"/>
    </row>
    <row r="757" spans="4:8">
      <c r="D757" s="111"/>
      <c r="E757" s="112"/>
      <c r="H757" s="287"/>
    </row>
    <row r="758" spans="4:8">
      <c r="D758" s="111"/>
      <c r="E758" s="112"/>
      <c r="H758" s="287"/>
    </row>
    <row r="759" spans="4:8">
      <c r="D759" s="111"/>
      <c r="E759" s="112"/>
      <c r="H759" s="287"/>
    </row>
    <row r="760" spans="4:8">
      <c r="D760" s="111"/>
      <c r="E760" s="112"/>
      <c r="H760" s="287"/>
    </row>
    <row r="761" spans="4:8">
      <c r="D761" s="111"/>
      <c r="E761" s="112"/>
      <c r="H761" s="287"/>
    </row>
    <row r="762" spans="4:8">
      <c r="D762" s="111"/>
      <c r="E762" s="112"/>
      <c r="H762" s="287"/>
    </row>
    <row r="763" spans="4:8">
      <c r="D763" s="111"/>
      <c r="E763" s="112"/>
      <c r="H763" s="287"/>
    </row>
    <row r="764" spans="4:8">
      <c r="D764" s="111"/>
      <c r="E764" s="112"/>
      <c r="H764" s="287"/>
    </row>
    <row r="765" spans="4:8">
      <c r="D765" s="111"/>
      <c r="E765" s="112"/>
      <c r="H765" s="287"/>
    </row>
    <row r="766" spans="4:8">
      <c r="D766" s="111"/>
      <c r="E766" s="112"/>
      <c r="H766" s="287"/>
    </row>
    <row r="767" spans="4:8">
      <c r="D767" s="111"/>
      <c r="E767" s="112"/>
      <c r="H767" s="287"/>
    </row>
    <row r="768" spans="4:8">
      <c r="D768" s="111"/>
      <c r="E768" s="112"/>
      <c r="H768" s="287"/>
    </row>
    <row r="769" spans="4:8">
      <c r="D769" s="111"/>
      <c r="E769" s="112"/>
      <c r="H769" s="287"/>
    </row>
    <row r="770" spans="4:8">
      <c r="D770" s="111"/>
      <c r="E770" s="112"/>
      <c r="H770" s="287"/>
    </row>
    <row r="771" spans="4:8">
      <c r="D771" s="111"/>
      <c r="E771" s="112"/>
      <c r="H771" s="287"/>
    </row>
    <row r="772" spans="4:8">
      <c r="D772" s="111"/>
      <c r="E772" s="112"/>
      <c r="H772" s="287"/>
    </row>
    <row r="773" spans="4:8">
      <c r="D773" s="111"/>
      <c r="E773" s="112"/>
      <c r="H773" s="287"/>
    </row>
    <row r="774" spans="4:8">
      <c r="D774" s="111"/>
      <c r="E774" s="112"/>
      <c r="H774" s="287"/>
    </row>
    <row r="775" spans="4:8">
      <c r="D775" s="111"/>
      <c r="E775" s="112"/>
      <c r="H775" s="287"/>
    </row>
    <row r="776" spans="4:8">
      <c r="D776" s="111"/>
      <c r="E776" s="112"/>
      <c r="H776" s="287"/>
    </row>
    <row r="777" spans="4:8">
      <c r="D777" s="111"/>
      <c r="E777" s="112"/>
      <c r="H777" s="287"/>
    </row>
    <row r="778" spans="4:8">
      <c r="D778" s="111"/>
      <c r="E778" s="112"/>
      <c r="H778" s="287"/>
    </row>
    <row r="779" spans="4:8">
      <c r="D779" s="111"/>
      <c r="E779" s="112"/>
      <c r="H779" s="287"/>
    </row>
    <row r="780" spans="4:8">
      <c r="D780" s="111"/>
      <c r="E780" s="112"/>
      <c r="H780" s="287"/>
    </row>
    <row r="781" spans="4:8">
      <c r="D781" s="111"/>
      <c r="E781" s="112"/>
      <c r="H781" s="287"/>
    </row>
    <row r="782" spans="4:8">
      <c r="D782" s="111"/>
      <c r="E782" s="112"/>
      <c r="H782" s="287"/>
    </row>
    <row r="783" spans="4:8">
      <c r="D783" s="111"/>
      <c r="E783" s="112"/>
      <c r="H783" s="287"/>
    </row>
    <row r="784" spans="4:8">
      <c r="D784" s="111"/>
      <c r="E784" s="112"/>
      <c r="H784" s="287"/>
    </row>
    <row r="785" spans="4:8">
      <c r="D785" s="111"/>
      <c r="E785" s="112"/>
      <c r="H785" s="287"/>
    </row>
    <row r="786" spans="4:8">
      <c r="D786" s="111"/>
      <c r="E786" s="112"/>
      <c r="H786" s="287"/>
    </row>
    <row r="787" spans="4:8">
      <c r="D787" s="111"/>
      <c r="E787" s="112"/>
      <c r="H787" s="287"/>
    </row>
    <row r="788" spans="4:8">
      <c r="D788" s="111"/>
      <c r="E788" s="112"/>
      <c r="H788" s="287"/>
    </row>
    <row r="789" spans="4:8">
      <c r="D789" s="111"/>
      <c r="E789" s="112"/>
      <c r="H789" s="287"/>
    </row>
    <row r="790" spans="4:8">
      <c r="D790" s="111"/>
      <c r="E790" s="112"/>
      <c r="H790" s="287"/>
    </row>
    <row r="791" spans="4:8">
      <c r="D791" s="111"/>
      <c r="E791" s="112"/>
      <c r="H791" s="287"/>
    </row>
    <row r="792" spans="4:8">
      <c r="D792" s="111"/>
      <c r="E792" s="112"/>
      <c r="H792" s="287"/>
    </row>
    <row r="793" spans="4:8">
      <c r="D793" s="111"/>
      <c r="E793" s="112"/>
      <c r="H793" s="287"/>
    </row>
    <row r="794" spans="4:8">
      <c r="D794" s="111"/>
      <c r="E794" s="112"/>
      <c r="H794" s="287"/>
    </row>
    <row r="795" spans="4:8">
      <c r="D795" s="111"/>
      <c r="E795" s="112"/>
      <c r="H795" s="287"/>
    </row>
    <row r="796" spans="4:8">
      <c r="D796" s="111"/>
      <c r="E796" s="112"/>
      <c r="H796" s="287"/>
    </row>
    <row r="797" spans="4:8">
      <c r="D797" s="111"/>
      <c r="E797" s="112"/>
      <c r="H797" s="287"/>
    </row>
    <row r="798" spans="4:8">
      <c r="D798" s="111"/>
      <c r="E798" s="112"/>
      <c r="H798" s="287"/>
    </row>
    <row r="799" spans="4:8">
      <c r="D799" s="111"/>
      <c r="E799" s="112"/>
      <c r="H799" s="287"/>
    </row>
    <row r="800" spans="4:8">
      <c r="D800" s="111"/>
      <c r="E800" s="112"/>
      <c r="H800" s="287"/>
    </row>
    <row r="801" spans="4:8">
      <c r="D801" s="111"/>
      <c r="E801" s="112"/>
      <c r="H801" s="287"/>
    </row>
    <row r="802" spans="4:8">
      <c r="D802" s="111"/>
      <c r="E802" s="112"/>
      <c r="H802" s="287"/>
    </row>
    <row r="803" spans="4:8">
      <c r="D803" s="111"/>
      <c r="E803" s="112"/>
      <c r="H803" s="287"/>
    </row>
    <row r="804" spans="4:8">
      <c r="D804" s="111"/>
      <c r="E804" s="112"/>
      <c r="H804" s="287"/>
    </row>
    <row r="805" spans="4:8">
      <c r="D805" s="111"/>
      <c r="E805" s="112"/>
      <c r="H805" s="287"/>
    </row>
    <row r="806" spans="4:8">
      <c r="D806" s="111"/>
      <c r="E806" s="112"/>
      <c r="H806" s="287"/>
    </row>
    <row r="807" spans="4:8">
      <c r="D807" s="111"/>
      <c r="E807" s="112"/>
      <c r="H807" s="287"/>
    </row>
    <row r="808" spans="4:8">
      <c r="D808" s="111"/>
      <c r="E808" s="112"/>
      <c r="H808" s="287"/>
    </row>
    <row r="809" spans="4:8">
      <c r="D809" s="111"/>
      <c r="E809" s="112"/>
      <c r="H809" s="287"/>
    </row>
    <row r="810" spans="4:8">
      <c r="D810" s="111"/>
      <c r="E810" s="112"/>
      <c r="H810" s="287"/>
    </row>
    <row r="811" spans="4:8">
      <c r="D811" s="111"/>
      <c r="E811" s="112"/>
      <c r="H811" s="287"/>
    </row>
    <row r="812" spans="4:8">
      <c r="D812" s="111"/>
      <c r="E812" s="112"/>
      <c r="H812" s="287"/>
    </row>
    <row r="813" spans="4:8">
      <c r="D813" s="111"/>
      <c r="E813" s="112"/>
      <c r="H813" s="287"/>
    </row>
    <row r="814" spans="4:8">
      <c r="D814" s="111"/>
      <c r="E814" s="112"/>
      <c r="H814" s="287"/>
    </row>
    <row r="815" spans="4:8">
      <c r="D815" s="111"/>
      <c r="E815" s="112"/>
      <c r="H815" s="287"/>
    </row>
    <row r="816" spans="4:8">
      <c r="D816" s="111"/>
      <c r="E816" s="112"/>
      <c r="H816" s="287"/>
    </row>
    <row r="817" spans="4:8">
      <c r="D817" s="111"/>
      <c r="E817" s="112"/>
      <c r="H817" s="287"/>
    </row>
    <row r="818" spans="4:8">
      <c r="D818" s="111"/>
      <c r="E818" s="112"/>
      <c r="H818" s="287"/>
    </row>
    <row r="819" spans="4:8">
      <c r="D819" s="111"/>
      <c r="E819" s="112"/>
      <c r="H819" s="287"/>
    </row>
    <row r="820" spans="4:8">
      <c r="D820" s="111"/>
      <c r="E820" s="112"/>
      <c r="H820" s="287"/>
    </row>
    <row r="821" spans="4:8">
      <c r="D821" s="111"/>
      <c r="E821" s="112"/>
      <c r="H821" s="287"/>
    </row>
    <row r="822" spans="4:8">
      <c r="D822" s="111"/>
      <c r="E822" s="112"/>
      <c r="H822" s="287"/>
    </row>
    <row r="823" spans="4:8">
      <c r="D823" s="111"/>
      <c r="E823" s="112"/>
      <c r="H823" s="287"/>
    </row>
    <row r="824" spans="4:8">
      <c r="D824" s="111"/>
      <c r="E824" s="112"/>
      <c r="H824" s="287"/>
    </row>
    <row r="825" spans="4:8">
      <c r="D825" s="111"/>
      <c r="E825" s="112"/>
      <c r="H825" s="287"/>
    </row>
    <row r="826" spans="4:8">
      <c r="D826" s="111"/>
      <c r="E826" s="112"/>
      <c r="H826" s="287"/>
    </row>
    <row r="827" spans="4:8">
      <c r="D827" s="111"/>
      <c r="E827" s="112"/>
      <c r="H827" s="287"/>
    </row>
    <row r="828" spans="4:8">
      <c r="D828" s="111"/>
      <c r="E828" s="112"/>
      <c r="H828" s="287"/>
    </row>
    <row r="829" spans="4:8">
      <c r="D829" s="111"/>
      <c r="E829" s="112"/>
      <c r="H829" s="287"/>
    </row>
    <row r="830" spans="4:8">
      <c r="D830" s="111"/>
      <c r="E830" s="112"/>
      <c r="H830" s="287"/>
    </row>
    <row r="831" spans="4:8">
      <c r="D831" s="111"/>
      <c r="E831" s="112"/>
      <c r="H831" s="287"/>
    </row>
    <row r="832" spans="4:8">
      <c r="D832" s="111"/>
      <c r="E832" s="112"/>
      <c r="H832" s="287"/>
    </row>
    <row r="833" spans="4:8">
      <c r="D833" s="111"/>
      <c r="E833" s="112"/>
      <c r="H833" s="287"/>
    </row>
    <row r="834" spans="4:8">
      <c r="D834" s="111"/>
      <c r="E834" s="112"/>
      <c r="H834" s="287"/>
    </row>
    <row r="835" spans="4:8">
      <c r="D835" s="111"/>
      <c r="E835" s="112"/>
      <c r="H835" s="287"/>
    </row>
    <row r="836" spans="4:8">
      <c r="D836" s="111"/>
      <c r="E836" s="112"/>
      <c r="H836" s="287"/>
    </row>
    <row r="837" spans="4:8">
      <c r="D837" s="111"/>
      <c r="E837" s="112"/>
      <c r="H837" s="287"/>
    </row>
    <row r="838" spans="4:8">
      <c r="D838" s="111"/>
      <c r="E838" s="112"/>
      <c r="H838" s="287"/>
    </row>
    <row r="839" spans="4:8">
      <c r="D839" s="111"/>
      <c r="E839" s="112"/>
      <c r="H839" s="287"/>
    </row>
    <row r="840" spans="4:8">
      <c r="D840" s="111"/>
      <c r="E840" s="112"/>
      <c r="H840" s="287"/>
    </row>
    <row r="841" spans="4:8">
      <c r="D841" s="111"/>
      <c r="E841" s="112"/>
      <c r="H841" s="287"/>
    </row>
    <row r="842" spans="4:8">
      <c r="D842" s="111"/>
      <c r="E842" s="112"/>
      <c r="H842" s="287"/>
    </row>
    <row r="843" spans="4:8">
      <c r="D843" s="111"/>
      <c r="E843" s="112"/>
      <c r="H843" s="287"/>
    </row>
    <row r="844" spans="4:8">
      <c r="D844" s="111"/>
      <c r="E844" s="112"/>
      <c r="H844" s="287"/>
    </row>
    <row r="845" spans="4:8">
      <c r="D845" s="111"/>
      <c r="E845" s="112"/>
      <c r="H845" s="287"/>
    </row>
    <row r="846" spans="4:8">
      <c r="D846" s="111"/>
      <c r="E846" s="112"/>
      <c r="H846" s="287"/>
    </row>
    <row r="847" spans="4:8">
      <c r="D847" s="111"/>
      <c r="E847" s="112"/>
      <c r="H847" s="287"/>
    </row>
    <row r="848" spans="4:8">
      <c r="D848" s="111"/>
      <c r="E848" s="112"/>
      <c r="H848" s="287"/>
    </row>
    <row r="849" spans="4:8">
      <c r="D849" s="111"/>
      <c r="E849" s="112"/>
      <c r="H849" s="287"/>
    </row>
    <row r="850" spans="4:8">
      <c r="D850" s="111"/>
      <c r="E850" s="112"/>
      <c r="H850" s="287"/>
    </row>
    <row r="851" spans="4:8">
      <c r="D851" s="111"/>
      <c r="E851" s="112"/>
      <c r="H851" s="287"/>
    </row>
    <row r="852" spans="4:8">
      <c r="D852" s="111"/>
      <c r="E852" s="112"/>
      <c r="H852" s="287"/>
    </row>
    <row r="853" spans="4:8">
      <c r="D853" s="111"/>
      <c r="E853" s="112"/>
      <c r="H853" s="287"/>
    </row>
    <row r="854" spans="4:8">
      <c r="D854" s="111"/>
      <c r="E854" s="112"/>
      <c r="H854" s="287"/>
    </row>
    <row r="855" spans="4:8">
      <c r="D855" s="111"/>
      <c r="E855" s="112"/>
      <c r="H855" s="287"/>
    </row>
    <row r="856" spans="4:8">
      <c r="D856" s="111"/>
      <c r="E856" s="112"/>
      <c r="H856" s="287"/>
    </row>
    <row r="857" spans="4:8">
      <c r="D857" s="111"/>
      <c r="E857" s="112"/>
      <c r="H857" s="287"/>
    </row>
    <row r="858" spans="4:8">
      <c r="D858" s="111"/>
      <c r="E858" s="112"/>
      <c r="H858" s="287"/>
    </row>
    <row r="859" spans="4:8">
      <c r="D859" s="111"/>
      <c r="E859" s="112"/>
      <c r="H859" s="287"/>
    </row>
    <row r="860" spans="4:8">
      <c r="D860" s="111"/>
      <c r="E860" s="112"/>
      <c r="H860" s="287"/>
    </row>
    <row r="861" spans="4:8">
      <c r="D861" s="111"/>
      <c r="E861" s="112"/>
      <c r="H861" s="287"/>
    </row>
    <row r="862" spans="4:8">
      <c r="D862" s="111"/>
      <c r="E862" s="112"/>
      <c r="H862" s="287"/>
    </row>
    <row r="863" spans="4:8">
      <c r="D863" s="111"/>
      <c r="E863" s="112"/>
      <c r="H863" s="287"/>
    </row>
    <row r="864" spans="4:8">
      <c r="D864" s="111"/>
      <c r="E864" s="112"/>
      <c r="H864" s="287"/>
    </row>
    <row r="865" spans="4:8">
      <c r="D865" s="111"/>
      <c r="E865" s="112"/>
      <c r="H865" s="287"/>
    </row>
    <row r="866" spans="4:8">
      <c r="D866" s="111"/>
      <c r="E866" s="112"/>
      <c r="H866" s="287"/>
    </row>
    <row r="867" spans="4:8">
      <c r="D867" s="111"/>
      <c r="E867" s="112"/>
      <c r="H867" s="287"/>
    </row>
    <row r="868" spans="4:8">
      <c r="D868" s="111"/>
      <c r="E868" s="112"/>
      <c r="H868" s="287"/>
    </row>
    <row r="869" spans="4:8">
      <c r="D869" s="111"/>
      <c r="E869" s="112"/>
      <c r="H869" s="287"/>
    </row>
    <row r="870" spans="4:8">
      <c r="D870" s="111"/>
      <c r="E870" s="112"/>
      <c r="H870" s="287"/>
    </row>
    <row r="871" spans="4:8">
      <c r="D871" s="111"/>
      <c r="E871" s="112"/>
      <c r="H871" s="287"/>
    </row>
    <row r="872" spans="4:8">
      <c r="D872" s="111"/>
      <c r="E872" s="112"/>
      <c r="H872" s="287"/>
    </row>
    <row r="873" spans="4:8">
      <c r="D873" s="111"/>
      <c r="E873" s="112"/>
      <c r="H873" s="287"/>
    </row>
    <row r="874" spans="4:8">
      <c r="D874" s="111"/>
      <c r="E874" s="112"/>
      <c r="H874" s="287"/>
    </row>
    <row r="875" spans="4:8">
      <c r="D875" s="111"/>
      <c r="E875" s="112"/>
      <c r="H875" s="287"/>
    </row>
    <row r="876" spans="4:8">
      <c r="D876" s="111"/>
      <c r="E876" s="112"/>
      <c r="H876" s="287"/>
    </row>
    <row r="877" spans="4:8">
      <c r="D877" s="111"/>
      <c r="E877" s="112"/>
      <c r="H877" s="287"/>
    </row>
    <row r="878" spans="4:8">
      <c r="D878" s="111"/>
      <c r="E878" s="112"/>
      <c r="H878" s="287"/>
    </row>
    <row r="879" spans="4:8">
      <c r="D879" s="111"/>
      <c r="E879" s="112"/>
      <c r="H879" s="287"/>
    </row>
    <row r="880" spans="4:8">
      <c r="D880" s="111"/>
      <c r="E880" s="112"/>
      <c r="H880" s="287"/>
    </row>
    <row r="881" spans="4:8">
      <c r="D881" s="111"/>
      <c r="E881" s="112"/>
      <c r="H881" s="287"/>
    </row>
    <row r="882" spans="4:8">
      <c r="D882" s="111"/>
      <c r="E882" s="112"/>
      <c r="H882" s="287"/>
    </row>
    <row r="883" spans="4:8">
      <c r="D883" s="111"/>
      <c r="E883" s="112"/>
      <c r="H883" s="287"/>
    </row>
    <row r="884" spans="4:8">
      <c r="D884" s="111"/>
      <c r="E884" s="112"/>
      <c r="H884" s="287"/>
    </row>
    <row r="885" spans="4:8">
      <c r="D885" s="111"/>
      <c r="E885" s="112"/>
      <c r="H885" s="287"/>
    </row>
    <row r="886" spans="4:8">
      <c r="D886" s="111"/>
      <c r="E886" s="112"/>
      <c r="H886" s="287"/>
    </row>
    <row r="887" spans="4:8">
      <c r="D887" s="111"/>
      <c r="E887" s="112"/>
      <c r="H887" s="287"/>
    </row>
    <row r="888" spans="4:8">
      <c r="D888" s="111"/>
      <c r="E888" s="112"/>
      <c r="H888" s="287"/>
    </row>
    <row r="889" spans="4:8">
      <c r="D889" s="111"/>
      <c r="E889" s="112"/>
      <c r="H889" s="287"/>
    </row>
    <row r="890" spans="4:8">
      <c r="D890" s="111"/>
      <c r="E890" s="112"/>
      <c r="H890" s="287"/>
    </row>
    <row r="891" spans="4:8">
      <c r="D891" s="111"/>
      <c r="E891" s="112"/>
      <c r="H891" s="287"/>
    </row>
    <row r="892" spans="4:8">
      <c r="D892" s="111"/>
      <c r="E892" s="112"/>
      <c r="H892" s="287"/>
    </row>
    <row r="893" spans="4:8">
      <c r="D893" s="111"/>
      <c r="E893" s="112"/>
      <c r="H893" s="287"/>
    </row>
    <row r="894" spans="4:8">
      <c r="D894" s="111"/>
      <c r="E894" s="112"/>
      <c r="H894" s="287"/>
    </row>
    <row r="895" spans="4:8">
      <c r="D895" s="111"/>
      <c r="E895" s="112"/>
      <c r="H895" s="287"/>
    </row>
    <row r="896" spans="4:8">
      <c r="D896" s="111"/>
      <c r="E896" s="112"/>
      <c r="H896" s="287"/>
    </row>
    <row r="897" spans="4:8">
      <c r="D897" s="111"/>
      <c r="E897" s="112"/>
      <c r="H897" s="287"/>
    </row>
    <row r="898" spans="4:8">
      <c r="D898" s="111"/>
      <c r="E898" s="112"/>
      <c r="H898" s="287"/>
    </row>
    <row r="899" spans="4:8">
      <c r="D899" s="111"/>
      <c r="E899" s="112"/>
      <c r="H899" s="287"/>
    </row>
    <row r="900" spans="4:8">
      <c r="D900" s="111"/>
      <c r="E900" s="112"/>
      <c r="H900" s="287"/>
    </row>
    <row r="901" spans="4:8">
      <c r="D901" s="111"/>
      <c r="E901" s="112"/>
      <c r="H901" s="287"/>
    </row>
    <row r="902" spans="4:8">
      <c r="D902" s="111"/>
      <c r="E902" s="112"/>
      <c r="H902" s="287"/>
    </row>
    <row r="903" spans="4:8">
      <c r="D903" s="111"/>
      <c r="E903" s="112"/>
      <c r="H903" s="287"/>
    </row>
    <row r="904" spans="4:8">
      <c r="D904" s="111"/>
      <c r="E904" s="112"/>
      <c r="H904" s="287"/>
    </row>
    <row r="905" spans="4:8">
      <c r="D905" s="111"/>
      <c r="E905" s="112"/>
      <c r="H905" s="287"/>
    </row>
    <row r="906" spans="4:8">
      <c r="D906" s="111"/>
      <c r="E906" s="112"/>
      <c r="H906" s="287"/>
    </row>
    <row r="907" spans="4:8">
      <c r="D907" s="111"/>
      <c r="E907" s="112"/>
      <c r="H907" s="287"/>
    </row>
    <row r="908" spans="4:8">
      <c r="D908" s="111"/>
      <c r="E908" s="112"/>
      <c r="H908" s="287"/>
    </row>
    <row r="909" spans="4:8">
      <c r="D909" s="111"/>
      <c r="E909" s="112"/>
      <c r="H909" s="287"/>
    </row>
    <row r="910" spans="4:8">
      <c r="D910" s="111"/>
      <c r="E910" s="112"/>
      <c r="H910" s="287"/>
    </row>
    <row r="911" spans="4:8">
      <c r="D911" s="111"/>
      <c r="E911" s="112"/>
      <c r="H911" s="287"/>
    </row>
    <row r="912" spans="4:8">
      <c r="D912" s="111"/>
      <c r="E912" s="112"/>
      <c r="H912" s="287"/>
    </row>
    <row r="913" spans="4:8">
      <c r="D913" s="111"/>
      <c r="E913" s="112"/>
      <c r="H913" s="287"/>
    </row>
    <row r="914" spans="4:8">
      <c r="D914" s="111"/>
      <c r="E914" s="112"/>
      <c r="H914" s="287"/>
    </row>
    <row r="915" spans="4:8">
      <c r="D915" s="111"/>
      <c r="E915" s="112"/>
      <c r="H915" s="287"/>
    </row>
    <row r="916" spans="4:8">
      <c r="D916" s="111"/>
      <c r="E916" s="112"/>
      <c r="H916" s="287"/>
    </row>
    <row r="917" spans="4:8">
      <c r="D917" s="111"/>
      <c r="E917" s="112"/>
      <c r="H917" s="287"/>
    </row>
    <row r="918" spans="4:8">
      <c r="D918" s="111"/>
      <c r="E918" s="112"/>
      <c r="H918" s="287"/>
    </row>
    <row r="919" spans="4:8">
      <c r="D919" s="111"/>
      <c r="E919" s="112"/>
      <c r="H919" s="287"/>
    </row>
    <row r="920" spans="4:8">
      <c r="D920" s="111"/>
      <c r="E920" s="112"/>
      <c r="H920" s="287"/>
    </row>
    <row r="921" spans="4:8">
      <c r="D921" s="111"/>
      <c r="E921" s="112"/>
      <c r="H921" s="287"/>
    </row>
    <row r="922" spans="4:8">
      <c r="D922" s="111"/>
      <c r="E922" s="112"/>
      <c r="H922" s="287"/>
    </row>
    <row r="923" spans="4:8">
      <c r="D923" s="111"/>
      <c r="E923" s="112"/>
      <c r="H923" s="287"/>
    </row>
    <row r="924" spans="4:8">
      <c r="D924" s="111"/>
      <c r="E924" s="112"/>
      <c r="H924" s="287"/>
    </row>
    <row r="925" spans="4:8">
      <c r="D925" s="111"/>
      <c r="E925" s="112"/>
      <c r="H925" s="287"/>
    </row>
    <row r="926" spans="4:8">
      <c r="D926" s="111"/>
      <c r="E926" s="112"/>
      <c r="H926" s="287"/>
    </row>
    <row r="927" spans="4:8">
      <c r="D927" s="111"/>
      <c r="E927" s="112"/>
      <c r="H927" s="287"/>
    </row>
    <row r="928" spans="4:8">
      <c r="D928" s="111"/>
      <c r="E928" s="112"/>
      <c r="H928" s="287"/>
    </row>
    <row r="929" spans="4:8">
      <c r="D929" s="111"/>
      <c r="E929" s="112"/>
      <c r="H929" s="287"/>
    </row>
    <row r="930" spans="4:8">
      <c r="D930" s="111"/>
      <c r="E930" s="112"/>
      <c r="H930" s="287"/>
    </row>
    <row r="931" spans="4:8">
      <c r="D931" s="111"/>
      <c r="E931" s="112"/>
      <c r="H931" s="287"/>
    </row>
    <row r="932" spans="4:8">
      <c r="D932" s="111"/>
      <c r="E932" s="112"/>
      <c r="H932" s="287"/>
    </row>
    <row r="933" spans="4:8">
      <c r="D933" s="111"/>
      <c r="E933" s="112"/>
      <c r="H933" s="287"/>
    </row>
    <row r="934" spans="4:8">
      <c r="D934" s="111"/>
      <c r="E934" s="112"/>
      <c r="H934" s="287"/>
    </row>
    <row r="935" spans="4:8">
      <c r="D935" s="111"/>
      <c r="E935" s="112"/>
      <c r="H935" s="287"/>
    </row>
    <row r="936" spans="4:8">
      <c r="D936" s="111"/>
      <c r="E936" s="112"/>
      <c r="H936" s="287"/>
    </row>
    <row r="937" spans="4:8">
      <c r="D937" s="111"/>
      <c r="E937" s="112"/>
      <c r="H937" s="287"/>
    </row>
    <row r="938" spans="4:8">
      <c r="D938" s="111"/>
      <c r="E938" s="112"/>
      <c r="H938" s="287"/>
    </row>
    <row r="939" spans="4:8">
      <c r="D939" s="111"/>
      <c r="E939" s="112"/>
      <c r="H939" s="287"/>
    </row>
    <row r="940" spans="4:8">
      <c r="D940" s="111"/>
      <c r="E940" s="112"/>
      <c r="H940" s="287"/>
    </row>
    <row r="941" spans="4:8">
      <c r="D941" s="111"/>
      <c r="E941" s="112"/>
      <c r="H941" s="287"/>
    </row>
    <row r="942" spans="4:8">
      <c r="D942" s="111"/>
      <c r="E942" s="112"/>
      <c r="H942" s="287"/>
    </row>
    <row r="943" spans="4:8">
      <c r="D943" s="111"/>
      <c r="E943" s="112"/>
      <c r="H943" s="287"/>
    </row>
    <row r="944" spans="4:8">
      <c r="D944" s="111"/>
      <c r="E944" s="112"/>
      <c r="H944" s="287"/>
    </row>
    <row r="945" spans="4:8">
      <c r="D945" s="111"/>
      <c r="E945" s="112"/>
      <c r="H945" s="287"/>
    </row>
    <row r="946" spans="4:8">
      <c r="D946" s="111"/>
      <c r="E946" s="112"/>
      <c r="H946" s="287"/>
    </row>
    <row r="947" spans="4:8">
      <c r="D947" s="111"/>
      <c r="E947" s="112"/>
      <c r="H947" s="287"/>
    </row>
    <row r="948" spans="4:8">
      <c r="D948" s="111"/>
      <c r="E948" s="112"/>
      <c r="H948" s="287"/>
    </row>
    <row r="949" spans="4:8">
      <c r="D949" s="111"/>
      <c r="E949" s="112"/>
      <c r="H949" s="287"/>
    </row>
    <row r="950" spans="4:8">
      <c r="D950" s="111"/>
      <c r="E950" s="112"/>
      <c r="H950" s="287"/>
    </row>
    <row r="951" spans="4:8">
      <c r="D951" s="111"/>
      <c r="E951" s="112"/>
      <c r="H951" s="287"/>
    </row>
    <row r="952" spans="4:8">
      <c r="D952" s="111"/>
      <c r="E952" s="112"/>
      <c r="H952" s="287"/>
    </row>
    <row r="953" spans="4:8">
      <c r="D953" s="111"/>
      <c r="E953" s="112"/>
      <c r="H953" s="287"/>
    </row>
    <row r="954" spans="4:8">
      <c r="D954" s="111"/>
      <c r="E954" s="112"/>
      <c r="H954" s="287"/>
    </row>
    <row r="955" spans="4:8">
      <c r="D955" s="111"/>
      <c r="E955" s="112"/>
      <c r="H955" s="287"/>
    </row>
    <row r="956" spans="4:8">
      <c r="D956" s="111"/>
      <c r="E956" s="112"/>
      <c r="H956" s="287"/>
    </row>
    <row r="957" spans="4:8">
      <c r="D957" s="111"/>
      <c r="E957" s="112"/>
      <c r="H957" s="287"/>
    </row>
    <row r="958" spans="4:8">
      <c r="D958" s="111"/>
      <c r="E958" s="112"/>
      <c r="H958" s="287"/>
    </row>
    <row r="959" spans="4:8">
      <c r="D959" s="111"/>
      <c r="E959" s="112"/>
      <c r="H959" s="287"/>
    </row>
    <row r="960" spans="4:8">
      <c r="D960" s="111"/>
      <c r="E960" s="112"/>
      <c r="H960" s="287"/>
    </row>
    <row r="961" spans="4:8">
      <c r="D961" s="111"/>
      <c r="E961" s="112"/>
      <c r="H961" s="287"/>
    </row>
    <row r="962" spans="4:8">
      <c r="D962" s="111"/>
      <c r="E962" s="112"/>
      <c r="H962" s="287"/>
    </row>
    <row r="963" spans="4:8">
      <c r="D963" s="111"/>
      <c r="E963" s="112"/>
      <c r="H963" s="287"/>
    </row>
    <row r="964" spans="4:8">
      <c r="D964" s="111"/>
      <c r="E964" s="112"/>
      <c r="H964" s="287"/>
    </row>
    <row r="965" spans="4:8">
      <c r="D965" s="111"/>
      <c r="E965" s="112"/>
      <c r="H965" s="287"/>
    </row>
    <row r="966" spans="4:8">
      <c r="D966" s="111"/>
      <c r="E966" s="112"/>
      <c r="H966" s="287"/>
    </row>
    <row r="967" spans="4:8">
      <c r="D967" s="111"/>
      <c r="E967" s="112"/>
      <c r="H967" s="287"/>
    </row>
    <row r="968" spans="4:8">
      <c r="D968" s="111"/>
      <c r="E968" s="112"/>
      <c r="H968" s="287"/>
    </row>
    <row r="969" spans="4:8">
      <c r="D969" s="111"/>
      <c r="E969" s="112"/>
      <c r="H969" s="287"/>
    </row>
    <row r="970" spans="4:8">
      <c r="D970" s="111"/>
      <c r="E970" s="112"/>
      <c r="H970" s="287"/>
    </row>
    <row r="971" spans="4:8">
      <c r="D971" s="111"/>
      <c r="E971" s="112"/>
      <c r="H971" s="287"/>
    </row>
    <row r="972" spans="4:8">
      <c r="D972" s="111"/>
      <c r="E972" s="112"/>
      <c r="H972" s="287"/>
    </row>
    <row r="973" spans="4:8">
      <c r="D973" s="111"/>
      <c r="E973" s="112"/>
      <c r="H973" s="287"/>
    </row>
    <row r="974" spans="4:8">
      <c r="D974" s="111"/>
      <c r="E974" s="112"/>
      <c r="H974" s="287"/>
    </row>
    <row r="975" spans="4:8">
      <c r="D975" s="111"/>
      <c r="E975" s="112"/>
      <c r="H975" s="287"/>
    </row>
    <row r="976" spans="4:8">
      <c r="D976" s="111"/>
      <c r="E976" s="112"/>
      <c r="H976" s="287"/>
    </row>
    <row r="977" spans="4:8">
      <c r="D977" s="111"/>
      <c r="E977" s="112"/>
      <c r="H977" s="287"/>
    </row>
    <row r="978" spans="4:8">
      <c r="D978" s="111"/>
      <c r="E978" s="112"/>
      <c r="H978" s="287"/>
    </row>
    <row r="979" spans="4:8">
      <c r="D979" s="111"/>
      <c r="E979" s="112"/>
      <c r="H979" s="287"/>
    </row>
    <row r="980" spans="4:8">
      <c r="D980" s="111"/>
      <c r="E980" s="112"/>
      <c r="H980" s="287"/>
    </row>
    <row r="981" spans="4:8">
      <c r="D981" s="111"/>
      <c r="E981" s="112"/>
      <c r="H981" s="287"/>
    </row>
    <row r="982" spans="4:8">
      <c r="D982" s="111"/>
      <c r="E982" s="112"/>
      <c r="H982" s="287"/>
    </row>
    <row r="983" spans="4:8">
      <c r="D983" s="111"/>
      <c r="E983" s="112"/>
      <c r="H983" s="287"/>
    </row>
    <row r="984" spans="4:8">
      <c r="D984" s="111"/>
      <c r="E984" s="112"/>
      <c r="H984" s="287"/>
    </row>
    <row r="985" spans="4:8">
      <c r="D985" s="111"/>
      <c r="E985" s="112"/>
      <c r="H985" s="287"/>
    </row>
    <row r="986" spans="4:8">
      <c r="D986" s="111"/>
      <c r="E986" s="112"/>
      <c r="H986" s="287"/>
    </row>
    <row r="987" spans="4:8">
      <c r="D987" s="111"/>
      <c r="E987" s="112"/>
      <c r="H987" s="287"/>
    </row>
    <row r="988" spans="4:8">
      <c r="D988" s="111"/>
      <c r="E988" s="112"/>
      <c r="H988" s="287"/>
    </row>
    <row r="989" spans="4:8">
      <c r="D989" s="111"/>
      <c r="E989" s="112"/>
      <c r="H989" s="287"/>
    </row>
    <row r="990" spans="4:8">
      <c r="D990" s="111"/>
      <c r="E990" s="112"/>
      <c r="H990" s="287"/>
    </row>
    <row r="991" spans="4:8">
      <c r="D991" s="111"/>
      <c r="E991" s="112"/>
      <c r="H991" s="287"/>
    </row>
    <row r="992" spans="4:8">
      <c r="D992" s="111"/>
      <c r="E992" s="112"/>
      <c r="H992" s="287"/>
    </row>
    <row r="993" spans="4:8">
      <c r="D993" s="111"/>
      <c r="E993" s="112"/>
      <c r="H993" s="287"/>
    </row>
    <row r="994" spans="4:8">
      <c r="D994" s="111"/>
      <c r="E994" s="112"/>
      <c r="H994" s="287"/>
    </row>
    <row r="995" spans="4:8">
      <c r="D995" s="111"/>
      <c r="E995" s="112"/>
      <c r="H995" s="287"/>
    </row>
    <row r="996" spans="4:8">
      <c r="D996" s="111"/>
      <c r="E996" s="112"/>
      <c r="H996" s="287"/>
    </row>
    <row r="997" spans="4:8">
      <c r="D997" s="111"/>
      <c r="E997" s="112"/>
      <c r="H997" s="287"/>
    </row>
    <row r="998" spans="4:8">
      <c r="D998" s="111"/>
      <c r="E998" s="112"/>
      <c r="H998" s="287"/>
    </row>
    <row r="999" spans="4:8">
      <c r="D999" s="111"/>
      <c r="E999" s="112"/>
      <c r="H999" s="287"/>
    </row>
    <row r="1000" spans="4:8">
      <c r="D1000" s="111"/>
      <c r="E1000" s="112"/>
      <c r="H1000" s="287"/>
    </row>
    <row r="1001" spans="4:8">
      <c r="D1001" s="111"/>
      <c r="E1001" s="112"/>
      <c r="H1001" s="287"/>
    </row>
    <row r="1002" spans="4:8">
      <c r="D1002" s="111"/>
      <c r="E1002" s="112"/>
      <c r="H1002" s="287"/>
    </row>
    <row r="1003" spans="4:8">
      <c r="D1003" s="111"/>
      <c r="E1003" s="112"/>
      <c r="H1003" s="287"/>
    </row>
    <row r="1004" spans="4:8">
      <c r="D1004" s="111"/>
      <c r="E1004" s="112"/>
      <c r="H1004" s="287"/>
    </row>
    <row r="1005" spans="4:8">
      <c r="D1005" s="111"/>
      <c r="E1005" s="112"/>
      <c r="H1005" s="287"/>
    </row>
    <row r="1006" spans="4:8">
      <c r="D1006" s="111"/>
      <c r="E1006" s="112"/>
      <c r="H1006" s="287"/>
    </row>
    <row r="1007" spans="4:8">
      <c r="D1007" s="111"/>
      <c r="E1007" s="112"/>
      <c r="H1007" s="287"/>
    </row>
    <row r="1008" spans="4:8">
      <c r="D1008" s="111"/>
      <c r="E1008" s="112"/>
      <c r="H1008" s="287"/>
    </row>
    <row r="1009" spans="4:8">
      <c r="D1009" s="111"/>
      <c r="E1009" s="112"/>
      <c r="H1009" s="287"/>
    </row>
    <row r="1010" spans="4:8">
      <c r="D1010" s="111"/>
      <c r="E1010" s="112"/>
      <c r="H1010" s="287"/>
    </row>
    <row r="1011" spans="4:8">
      <c r="D1011" s="111"/>
      <c r="E1011" s="112"/>
      <c r="H1011" s="287"/>
    </row>
    <row r="1012" spans="4:8">
      <c r="D1012" s="111"/>
      <c r="E1012" s="112"/>
      <c r="H1012" s="287"/>
    </row>
    <row r="1013" spans="4:8">
      <c r="D1013" s="111"/>
      <c r="E1013" s="112"/>
      <c r="H1013" s="287"/>
    </row>
    <row r="1014" spans="4:8">
      <c r="D1014" s="111"/>
      <c r="E1014" s="112"/>
      <c r="H1014" s="287"/>
    </row>
    <row r="1015" spans="4:8">
      <c r="D1015" s="111"/>
      <c r="E1015" s="112"/>
      <c r="H1015" s="287"/>
    </row>
    <row r="1016" spans="4:8">
      <c r="D1016" s="111"/>
      <c r="E1016" s="112"/>
      <c r="H1016" s="287"/>
    </row>
    <row r="1017" spans="4:8">
      <c r="D1017" s="111"/>
      <c r="E1017" s="112"/>
      <c r="H1017" s="287"/>
    </row>
    <row r="1018" spans="4:8">
      <c r="D1018" s="111"/>
      <c r="E1018" s="112"/>
      <c r="H1018" s="287"/>
    </row>
    <row r="1019" spans="4:8">
      <c r="D1019" s="111"/>
      <c r="E1019" s="112"/>
      <c r="H1019" s="287"/>
    </row>
    <row r="1020" spans="4:8">
      <c r="D1020" s="111"/>
      <c r="E1020" s="112"/>
      <c r="H1020" s="287"/>
    </row>
    <row r="1021" spans="4:8">
      <c r="D1021" s="111"/>
      <c r="E1021" s="112"/>
      <c r="H1021" s="287"/>
    </row>
    <row r="1022" spans="4:8">
      <c r="D1022" s="111"/>
      <c r="E1022" s="112"/>
      <c r="H1022" s="287"/>
    </row>
    <row r="1023" spans="4:8">
      <c r="D1023" s="111"/>
      <c r="E1023" s="112"/>
      <c r="H1023" s="287"/>
    </row>
    <row r="1024" spans="4:8">
      <c r="D1024" s="111"/>
      <c r="E1024" s="112"/>
      <c r="H1024" s="287"/>
    </row>
    <row r="1025" spans="4:8">
      <c r="D1025" s="111"/>
      <c r="E1025" s="112"/>
      <c r="H1025" s="287"/>
    </row>
    <row r="1026" spans="4:8">
      <c r="D1026" s="111"/>
      <c r="E1026" s="112"/>
      <c r="H1026" s="287"/>
    </row>
    <row r="1027" spans="4:8">
      <c r="D1027" s="111"/>
      <c r="E1027" s="112"/>
      <c r="H1027" s="287"/>
    </row>
    <row r="1028" spans="4:8">
      <c r="D1028" s="111"/>
      <c r="E1028" s="112"/>
      <c r="H1028" s="287"/>
    </row>
    <row r="1029" spans="4:8">
      <c r="D1029" s="111"/>
      <c r="E1029" s="112"/>
      <c r="H1029" s="287"/>
    </row>
    <row r="1030" spans="4:8">
      <c r="D1030" s="111"/>
      <c r="E1030" s="112"/>
      <c r="H1030" s="287"/>
    </row>
    <row r="1031" spans="4:8">
      <c r="D1031" s="111"/>
      <c r="E1031" s="112"/>
      <c r="H1031" s="287"/>
    </row>
    <row r="1032" spans="4:8">
      <c r="D1032" s="111"/>
      <c r="E1032" s="112"/>
      <c r="H1032" s="287"/>
    </row>
    <row r="1033" spans="4:8">
      <c r="D1033" s="111"/>
      <c r="E1033" s="112"/>
      <c r="H1033" s="287"/>
    </row>
    <row r="1034" spans="4:8">
      <c r="D1034" s="111"/>
      <c r="E1034" s="112"/>
      <c r="H1034" s="287"/>
    </row>
    <row r="1035" spans="4:8">
      <c r="D1035" s="111"/>
      <c r="E1035" s="112"/>
      <c r="H1035" s="287"/>
    </row>
    <row r="1036" spans="4:8">
      <c r="D1036" s="111"/>
      <c r="E1036" s="112"/>
      <c r="H1036" s="287"/>
    </row>
    <row r="1037" spans="4:8">
      <c r="D1037" s="111"/>
      <c r="E1037" s="112"/>
      <c r="H1037" s="287"/>
    </row>
    <row r="1038" spans="4:8">
      <c r="D1038" s="111"/>
      <c r="E1038" s="112"/>
      <c r="H1038" s="287"/>
    </row>
    <row r="1039" spans="4:8">
      <c r="D1039" s="111"/>
      <c r="E1039" s="112"/>
      <c r="H1039" s="287"/>
    </row>
    <row r="1040" spans="4:8">
      <c r="D1040" s="111"/>
      <c r="E1040" s="112"/>
      <c r="H1040" s="287"/>
    </row>
    <row r="1041" spans="4:8">
      <c r="D1041" s="111"/>
      <c r="E1041" s="112"/>
      <c r="H1041" s="287"/>
    </row>
    <row r="1042" spans="4:8">
      <c r="D1042" s="111"/>
      <c r="E1042" s="112"/>
      <c r="H1042" s="287"/>
    </row>
    <row r="1043" spans="4:8">
      <c r="D1043" s="111"/>
      <c r="E1043" s="112"/>
      <c r="H1043" s="287"/>
    </row>
    <row r="1044" spans="4:8">
      <c r="D1044" s="111"/>
      <c r="E1044" s="112"/>
      <c r="H1044" s="287"/>
    </row>
    <row r="1045" spans="4:8">
      <c r="D1045" s="111"/>
      <c r="E1045" s="112"/>
      <c r="H1045" s="287"/>
    </row>
    <row r="1046" spans="4:8">
      <c r="D1046" s="111"/>
      <c r="E1046" s="112"/>
      <c r="H1046" s="287"/>
    </row>
    <row r="1047" spans="4:8">
      <c r="D1047" s="111"/>
      <c r="E1047" s="112"/>
      <c r="H1047" s="287"/>
    </row>
    <row r="1048" spans="4:8">
      <c r="D1048" s="111"/>
      <c r="E1048" s="112"/>
      <c r="H1048" s="287"/>
    </row>
    <row r="1049" spans="4:8">
      <c r="D1049" s="111"/>
      <c r="E1049" s="112"/>
      <c r="H1049" s="287"/>
    </row>
    <row r="1050" spans="4:8">
      <c r="D1050" s="111"/>
      <c r="E1050" s="112"/>
      <c r="H1050" s="287"/>
    </row>
    <row r="1051" spans="4:8">
      <c r="D1051" s="111"/>
      <c r="E1051" s="112"/>
      <c r="H1051" s="287"/>
    </row>
    <row r="1052" spans="4:8">
      <c r="D1052" s="111"/>
      <c r="E1052" s="112"/>
      <c r="H1052" s="287"/>
    </row>
    <row r="1053" spans="4:8">
      <c r="D1053" s="111"/>
      <c r="E1053" s="112"/>
      <c r="H1053" s="287"/>
    </row>
    <row r="1054" spans="4:8">
      <c r="D1054" s="111"/>
      <c r="E1054" s="112"/>
      <c r="H1054" s="287"/>
    </row>
    <row r="1055" spans="4:8">
      <c r="D1055" s="111"/>
      <c r="E1055" s="112"/>
      <c r="H1055" s="287"/>
    </row>
    <row r="1056" spans="4:8">
      <c r="D1056" s="111"/>
      <c r="E1056" s="112"/>
      <c r="H1056" s="287"/>
    </row>
    <row r="1057" spans="4:8">
      <c r="D1057" s="111"/>
      <c r="E1057" s="112"/>
      <c r="H1057" s="287"/>
    </row>
    <row r="1058" spans="4:8">
      <c r="D1058" s="111"/>
      <c r="E1058" s="112"/>
      <c r="H1058" s="287"/>
    </row>
    <row r="1059" spans="4:8">
      <c r="D1059" s="111"/>
      <c r="E1059" s="112"/>
      <c r="H1059" s="287"/>
    </row>
    <row r="1060" spans="4:8">
      <c r="D1060" s="111"/>
      <c r="E1060" s="112"/>
      <c r="H1060" s="287"/>
    </row>
    <row r="1061" spans="4:8">
      <c r="D1061" s="111"/>
      <c r="E1061" s="112"/>
      <c r="H1061" s="287"/>
    </row>
    <row r="1062" spans="4:8">
      <c r="D1062" s="111"/>
      <c r="E1062" s="112"/>
      <c r="H1062" s="287"/>
    </row>
    <row r="1063" spans="4:8">
      <c r="D1063" s="111"/>
      <c r="E1063" s="112"/>
      <c r="H1063" s="287"/>
    </row>
    <row r="1064" spans="4:8">
      <c r="D1064" s="111"/>
      <c r="E1064" s="112"/>
      <c r="H1064" s="287"/>
    </row>
    <row r="1065" spans="4:8">
      <c r="D1065" s="111"/>
      <c r="E1065" s="112"/>
      <c r="H1065" s="287"/>
    </row>
    <row r="1066" spans="4:8">
      <c r="D1066" s="111"/>
      <c r="E1066" s="112"/>
      <c r="H1066" s="287"/>
    </row>
    <row r="1067" spans="4:8">
      <c r="D1067" s="111"/>
      <c r="E1067" s="112"/>
      <c r="H1067" s="287"/>
    </row>
    <row r="1068" spans="4:8">
      <c r="D1068" s="111"/>
      <c r="E1068" s="112"/>
      <c r="H1068" s="287"/>
    </row>
    <row r="1069" spans="4:8">
      <c r="D1069" s="111"/>
      <c r="E1069" s="112"/>
      <c r="H1069" s="287"/>
    </row>
    <row r="1070" spans="4:8">
      <c r="D1070" s="111"/>
      <c r="E1070" s="112"/>
      <c r="H1070" s="287"/>
    </row>
    <row r="1071" spans="4:8">
      <c r="D1071" s="111"/>
      <c r="E1071" s="112"/>
      <c r="H1071" s="287"/>
    </row>
    <row r="1072" spans="4:8">
      <c r="D1072" s="111"/>
      <c r="E1072" s="112"/>
      <c r="H1072" s="287"/>
    </row>
    <row r="1073" spans="4:8">
      <c r="D1073" s="111"/>
      <c r="E1073" s="112"/>
      <c r="H1073" s="287"/>
    </row>
    <row r="1074" spans="4:8">
      <c r="D1074" s="111"/>
      <c r="E1074" s="112"/>
      <c r="H1074" s="287"/>
    </row>
    <row r="1075" spans="4:8">
      <c r="D1075" s="111"/>
      <c r="E1075" s="112"/>
      <c r="H1075" s="287"/>
    </row>
    <row r="1076" spans="4:8">
      <c r="D1076" s="111"/>
      <c r="E1076" s="112"/>
      <c r="H1076" s="287"/>
    </row>
    <row r="1077" spans="4:8">
      <c r="D1077" s="111"/>
      <c r="E1077" s="112"/>
      <c r="H1077" s="287"/>
    </row>
    <row r="1078" spans="4:8">
      <c r="D1078" s="111"/>
      <c r="E1078" s="112"/>
      <c r="H1078" s="287"/>
    </row>
    <row r="1079" spans="4:8">
      <c r="D1079" s="111"/>
      <c r="E1079" s="112"/>
      <c r="H1079" s="287"/>
    </row>
    <row r="1080" spans="4:8">
      <c r="D1080" s="111"/>
      <c r="E1080" s="112"/>
      <c r="H1080" s="287"/>
    </row>
    <row r="1081" spans="4:8">
      <c r="D1081" s="111"/>
      <c r="E1081" s="112"/>
      <c r="H1081" s="287"/>
    </row>
    <row r="1082" spans="4:8">
      <c r="D1082" s="111"/>
      <c r="E1082" s="112"/>
      <c r="H1082" s="287"/>
    </row>
    <row r="1083" spans="4:8">
      <c r="D1083" s="111"/>
      <c r="E1083" s="112"/>
      <c r="H1083" s="287"/>
    </row>
    <row r="1084" spans="4:8">
      <c r="D1084" s="111"/>
      <c r="E1084" s="112"/>
      <c r="H1084" s="287"/>
    </row>
    <row r="1085" spans="4:8">
      <c r="D1085" s="111"/>
      <c r="E1085" s="112"/>
      <c r="H1085" s="287"/>
    </row>
    <row r="1086" spans="4:8">
      <c r="D1086" s="111"/>
      <c r="E1086" s="112"/>
      <c r="H1086" s="287"/>
    </row>
    <row r="1087" spans="4:8">
      <c r="D1087" s="111"/>
      <c r="E1087" s="112"/>
      <c r="H1087" s="287"/>
    </row>
    <row r="1088" spans="4:8">
      <c r="D1088" s="111"/>
      <c r="E1088" s="112"/>
      <c r="H1088" s="287"/>
    </row>
    <row r="1089" spans="4:8">
      <c r="D1089" s="111"/>
      <c r="E1089" s="112"/>
      <c r="H1089" s="287"/>
    </row>
    <row r="1090" spans="4:8">
      <c r="D1090" s="111"/>
      <c r="E1090" s="112"/>
      <c r="H1090" s="287"/>
    </row>
    <row r="1091" spans="4:8">
      <c r="D1091" s="111"/>
      <c r="E1091" s="112"/>
      <c r="H1091" s="287"/>
    </row>
    <row r="1092" spans="4:8">
      <c r="D1092" s="111"/>
      <c r="E1092" s="112"/>
      <c r="H1092" s="287"/>
    </row>
    <row r="1093" spans="4:8">
      <c r="D1093" s="111"/>
      <c r="E1093" s="112"/>
      <c r="H1093" s="287"/>
    </row>
    <row r="1094" spans="4:8">
      <c r="D1094" s="111"/>
      <c r="E1094" s="112"/>
      <c r="H1094" s="287"/>
    </row>
    <row r="1095" spans="4:8">
      <c r="D1095" s="111"/>
      <c r="E1095" s="112"/>
      <c r="H1095" s="287"/>
    </row>
    <row r="1096" spans="4:8">
      <c r="D1096" s="111"/>
      <c r="E1096" s="112"/>
      <c r="H1096" s="287"/>
    </row>
    <row r="1097" spans="4:8">
      <c r="D1097" s="111"/>
      <c r="E1097" s="112"/>
      <c r="H1097" s="287"/>
    </row>
    <row r="1098" spans="4:8">
      <c r="D1098" s="111"/>
      <c r="E1098" s="112"/>
      <c r="H1098" s="287"/>
    </row>
    <row r="1099" spans="4:8">
      <c r="D1099" s="111"/>
      <c r="E1099" s="112"/>
      <c r="H1099" s="287"/>
    </row>
    <row r="1100" spans="4:8">
      <c r="D1100" s="111"/>
      <c r="E1100" s="112"/>
      <c r="H1100" s="287"/>
    </row>
    <row r="1101" spans="4:8">
      <c r="D1101" s="111"/>
      <c r="E1101" s="112"/>
      <c r="H1101" s="287"/>
    </row>
    <row r="1102" spans="4:8">
      <c r="D1102" s="111"/>
      <c r="E1102" s="112"/>
      <c r="H1102" s="287"/>
    </row>
    <row r="1103" spans="4:8">
      <c r="D1103" s="111"/>
      <c r="E1103" s="112"/>
      <c r="H1103" s="287"/>
    </row>
    <row r="1104" spans="4:8">
      <c r="D1104" s="111"/>
      <c r="E1104" s="112"/>
      <c r="H1104" s="287"/>
    </row>
    <row r="1105" spans="4:8">
      <c r="D1105" s="111"/>
      <c r="E1105" s="112"/>
      <c r="H1105" s="287"/>
    </row>
    <row r="1106" spans="4:8">
      <c r="D1106" s="111"/>
      <c r="E1106" s="112"/>
      <c r="H1106" s="287"/>
    </row>
    <row r="1107" spans="4:8">
      <c r="D1107" s="111"/>
      <c r="E1107" s="112"/>
      <c r="H1107" s="287"/>
    </row>
    <row r="1108" spans="4:8">
      <c r="D1108" s="111"/>
      <c r="E1108" s="112"/>
      <c r="H1108" s="287"/>
    </row>
    <row r="1109" spans="4:8">
      <c r="D1109" s="111"/>
      <c r="E1109" s="112"/>
      <c r="H1109" s="287"/>
    </row>
    <row r="1110" spans="4:8">
      <c r="D1110" s="111"/>
      <c r="E1110" s="112"/>
      <c r="H1110" s="287"/>
    </row>
    <row r="1111" spans="4:8">
      <c r="D1111" s="111"/>
      <c r="E1111" s="112"/>
      <c r="H1111" s="287"/>
    </row>
    <row r="1112" spans="4:8">
      <c r="D1112" s="111"/>
      <c r="E1112" s="112"/>
      <c r="H1112" s="287"/>
    </row>
    <row r="1113" spans="4:8">
      <c r="D1113" s="111"/>
      <c r="E1113" s="112"/>
      <c r="H1113" s="287"/>
    </row>
    <row r="1114" spans="4:8">
      <c r="D1114" s="111"/>
      <c r="E1114" s="112"/>
      <c r="H1114" s="287"/>
    </row>
    <row r="1115" spans="4:8">
      <c r="D1115" s="111"/>
      <c r="E1115" s="112"/>
      <c r="H1115" s="287"/>
    </row>
    <row r="1116" spans="4:8">
      <c r="D1116" s="111"/>
      <c r="E1116" s="112"/>
      <c r="H1116" s="287"/>
    </row>
    <row r="1117" spans="4:8">
      <c r="D1117" s="111"/>
      <c r="E1117" s="112"/>
      <c r="H1117" s="287"/>
    </row>
    <row r="1118" spans="4:8">
      <c r="D1118" s="111"/>
      <c r="E1118" s="112"/>
      <c r="H1118" s="287"/>
    </row>
    <row r="1119" spans="4:8">
      <c r="D1119" s="111"/>
      <c r="E1119" s="112"/>
      <c r="H1119" s="287"/>
    </row>
    <row r="1120" spans="4:8">
      <c r="D1120" s="111"/>
      <c r="E1120" s="112"/>
      <c r="H1120" s="287"/>
    </row>
    <row r="1121" spans="4:8">
      <c r="D1121" s="111"/>
      <c r="E1121" s="112"/>
      <c r="H1121" s="287"/>
    </row>
    <row r="1122" spans="4:8">
      <c r="D1122" s="111"/>
      <c r="E1122" s="112"/>
      <c r="H1122" s="287"/>
    </row>
    <row r="1123" spans="4:8">
      <c r="D1123" s="111"/>
      <c r="E1123" s="112"/>
      <c r="H1123" s="287"/>
    </row>
    <row r="1124" spans="4:8">
      <c r="D1124" s="111"/>
      <c r="E1124" s="112"/>
      <c r="H1124" s="287"/>
    </row>
    <row r="1125" spans="4:8">
      <c r="D1125" s="111"/>
      <c r="E1125" s="112"/>
      <c r="H1125" s="287"/>
    </row>
    <row r="1126" spans="4:8">
      <c r="D1126" s="111"/>
      <c r="E1126" s="112"/>
      <c r="H1126" s="287"/>
    </row>
    <row r="1127" spans="4:8">
      <c r="D1127" s="111"/>
      <c r="E1127" s="112"/>
      <c r="H1127" s="287"/>
    </row>
    <row r="1128" spans="4:8">
      <c r="D1128" s="111"/>
      <c r="E1128" s="112"/>
      <c r="H1128" s="287"/>
    </row>
    <row r="1129" spans="4:8">
      <c r="D1129" s="111"/>
      <c r="E1129" s="112"/>
      <c r="H1129" s="287"/>
    </row>
    <row r="1130" spans="4:8">
      <c r="D1130" s="111"/>
      <c r="E1130" s="112"/>
      <c r="H1130" s="287"/>
    </row>
    <row r="1131" spans="4:8">
      <c r="D1131" s="111"/>
      <c r="E1131" s="112"/>
      <c r="H1131" s="287"/>
    </row>
    <row r="1132" spans="4:8">
      <c r="D1132" s="111"/>
      <c r="E1132" s="112"/>
      <c r="H1132" s="287"/>
    </row>
    <row r="1133" spans="4:8">
      <c r="D1133" s="111"/>
      <c r="E1133" s="112"/>
      <c r="H1133" s="287"/>
    </row>
    <row r="1134" spans="4:8">
      <c r="D1134" s="111"/>
      <c r="E1134" s="112"/>
      <c r="H1134" s="287"/>
    </row>
    <row r="1135" spans="4:8">
      <c r="D1135" s="111"/>
      <c r="E1135" s="112"/>
      <c r="H1135" s="287"/>
    </row>
    <row r="1136" spans="4:8">
      <c r="D1136" s="111"/>
      <c r="E1136" s="112"/>
      <c r="H1136" s="287"/>
    </row>
    <row r="1137" spans="4:8">
      <c r="D1137" s="111"/>
      <c r="E1137" s="112"/>
      <c r="H1137" s="287"/>
    </row>
    <row r="1138" spans="4:8">
      <c r="D1138" s="111"/>
      <c r="E1138" s="112"/>
      <c r="H1138" s="287"/>
    </row>
    <row r="1139" spans="4:8">
      <c r="D1139" s="111"/>
      <c r="E1139" s="112"/>
      <c r="H1139" s="287"/>
    </row>
    <row r="1140" spans="4:8">
      <c r="D1140" s="111"/>
      <c r="E1140" s="112"/>
      <c r="H1140" s="287"/>
    </row>
    <row r="1141" spans="4:8">
      <c r="D1141" s="111"/>
      <c r="E1141" s="112"/>
      <c r="H1141" s="287"/>
    </row>
    <row r="1142" spans="4:8">
      <c r="D1142" s="111"/>
      <c r="E1142" s="112"/>
      <c r="H1142" s="287"/>
    </row>
    <row r="1143" spans="4:8">
      <c r="D1143" s="111"/>
      <c r="E1143" s="112"/>
      <c r="H1143" s="287"/>
    </row>
    <row r="1144" spans="4:8">
      <c r="D1144" s="111"/>
      <c r="E1144" s="112"/>
      <c r="H1144" s="287"/>
    </row>
    <row r="1145" spans="4:8">
      <c r="D1145" s="111"/>
      <c r="E1145" s="112"/>
      <c r="H1145" s="287"/>
    </row>
    <row r="1146" spans="4:8">
      <c r="D1146" s="111"/>
      <c r="E1146" s="112"/>
      <c r="H1146" s="287"/>
    </row>
    <row r="1147" spans="4:8">
      <c r="D1147" s="111"/>
      <c r="E1147" s="112"/>
      <c r="H1147" s="287"/>
    </row>
    <row r="1148" spans="4:8">
      <c r="D1148" s="111"/>
      <c r="E1148" s="112"/>
      <c r="H1148" s="287"/>
    </row>
    <row r="1149" spans="4:8">
      <c r="D1149" s="111"/>
      <c r="E1149" s="112"/>
      <c r="H1149" s="287"/>
    </row>
    <row r="1150" spans="4:8">
      <c r="D1150" s="111"/>
      <c r="E1150" s="112"/>
      <c r="H1150" s="287"/>
    </row>
    <row r="1151" spans="4:8">
      <c r="D1151" s="111"/>
      <c r="E1151" s="112"/>
      <c r="H1151" s="287"/>
    </row>
    <row r="1152" spans="4:8">
      <c r="D1152" s="111"/>
      <c r="E1152" s="112"/>
      <c r="H1152" s="287"/>
    </row>
    <row r="1153" spans="4:8">
      <c r="D1153" s="111"/>
      <c r="E1153" s="112"/>
      <c r="H1153" s="287"/>
    </row>
    <row r="1154" spans="4:8">
      <c r="D1154" s="111"/>
      <c r="E1154" s="112"/>
      <c r="H1154" s="287"/>
    </row>
    <row r="1155" spans="4:8">
      <c r="D1155" s="111"/>
      <c r="E1155" s="112"/>
      <c r="H1155" s="287"/>
    </row>
    <row r="1156" spans="4:8">
      <c r="D1156" s="111"/>
      <c r="E1156" s="112"/>
      <c r="H1156" s="287"/>
    </row>
    <row r="1157" spans="4:8">
      <c r="D1157" s="111"/>
      <c r="E1157" s="112"/>
      <c r="H1157" s="287"/>
    </row>
    <row r="1158" spans="4:8">
      <c r="D1158" s="111"/>
      <c r="E1158" s="112"/>
      <c r="H1158" s="287"/>
    </row>
    <row r="1159" spans="4:8">
      <c r="D1159" s="111"/>
      <c r="E1159" s="112"/>
      <c r="H1159" s="287"/>
    </row>
    <row r="1160" spans="4:8">
      <c r="D1160" s="111"/>
      <c r="E1160" s="112"/>
      <c r="H1160" s="287"/>
    </row>
    <row r="1161" spans="4:8">
      <c r="D1161" s="111"/>
      <c r="E1161" s="112"/>
      <c r="H1161" s="287"/>
    </row>
    <row r="1162" spans="4:8">
      <c r="D1162" s="111"/>
      <c r="E1162" s="112"/>
      <c r="H1162" s="287"/>
    </row>
    <row r="1163" spans="4:8">
      <c r="D1163" s="111"/>
      <c r="E1163" s="112"/>
      <c r="H1163" s="287"/>
    </row>
    <row r="1164" spans="4:8">
      <c r="D1164" s="111"/>
      <c r="E1164" s="112"/>
      <c r="H1164" s="287"/>
    </row>
    <row r="1165" spans="4:8">
      <c r="D1165" s="111"/>
      <c r="E1165" s="112"/>
      <c r="H1165" s="287"/>
    </row>
    <row r="1166" spans="4:8">
      <c r="D1166" s="111"/>
      <c r="E1166" s="112"/>
      <c r="H1166" s="287"/>
    </row>
    <row r="1167" spans="4:8">
      <c r="D1167" s="111"/>
      <c r="E1167" s="112"/>
      <c r="H1167" s="287"/>
    </row>
    <row r="1168" spans="4:8">
      <c r="D1168" s="111"/>
      <c r="E1168" s="112"/>
      <c r="H1168" s="287"/>
    </row>
    <row r="1169" spans="4:8">
      <c r="D1169" s="111"/>
      <c r="E1169" s="112"/>
      <c r="H1169" s="287"/>
    </row>
    <row r="1170" spans="4:8">
      <c r="D1170" s="111"/>
      <c r="E1170" s="112"/>
      <c r="H1170" s="287"/>
    </row>
    <row r="1171" spans="4:8">
      <c r="D1171" s="111"/>
      <c r="E1171" s="112"/>
      <c r="H1171" s="287"/>
    </row>
    <row r="1172" spans="4:8">
      <c r="D1172" s="111"/>
      <c r="E1172" s="112"/>
      <c r="H1172" s="287"/>
    </row>
    <row r="1173" spans="4:8">
      <c r="D1173" s="111"/>
      <c r="E1173" s="112"/>
      <c r="H1173" s="287"/>
    </row>
    <row r="1174" spans="4:8">
      <c r="D1174" s="111"/>
      <c r="E1174" s="112"/>
      <c r="H1174" s="287"/>
    </row>
    <row r="1175" spans="4:8">
      <c r="D1175" s="111"/>
      <c r="E1175" s="112"/>
      <c r="H1175" s="287"/>
    </row>
    <row r="1176" spans="4:8">
      <c r="D1176" s="111"/>
      <c r="E1176" s="112"/>
      <c r="H1176" s="287"/>
    </row>
    <row r="1177" spans="4:8">
      <c r="D1177" s="111"/>
      <c r="E1177" s="112"/>
      <c r="H1177" s="287"/>
    </row>
    <row r="1178" spans="4:8">
      <c r="D1178" s="111"/>
      <c r="E1178" s="112"/>
      <c r="H1178" s="287"/>
    </row>
    <row r="1179" spans="4:8">
      <c r="D1179" s="111"/>
      <c r="E1179" s="112"/>
      <c r="H1179" s="287"/>
    </row>
    <row r="1180" spans="4:8">
      <c r="D1180" s="111"/>
      <c r="E1180" s="112"/>
      <c r="H1180" s="287"/>
    </row>
    <row r="1181" spans="4:8">
      <c r="D1181" s="111"/>
      <c r="E1181" s="112"/>
      <c r="H1181" s="287"/>
    </row>
    <row r="1182" spans="4:8">
      <c r="D1182" s="111"/>
      <c r="E1182" s="112"/>
      <c r="H1182" s="287"/>
    </row>
    <row r="1183" spans="4:8">
      <c r="D1183" s="111"/>
      <c r="E1183" s="112"/>
      <c r="H1183" s="287"/>
    </row>
    <row r="1184" spans="4:8">
      <c r="D1184" s="111"/>
      <c r="E1184" s="112"/>
      <c r="H1184" s="287"/>
    </row>
    <row r="1185" spans="4:8">
      <c r="D1185" s="111"/>
      <c r="E1185" s="112"/>
      <c r="H1185" s="287"/>
    </row>
    <row r="1186" spans="4:8">
      <c r="D1186" s="111"/>
      <c r="E1186" s="112"/>
      <c r="H1186" s="287"/>
    </row>
    <row r="1187" spans="4:8">
      <c r="D1187" s="111"/>
      <c r="E1187" s="112"/>
      <c r="H1187" s="287"/>
    </row>
    <row r="1188" spans="4:8">
      <c r="D1188" s="111"/>
      <c r="E1188" s="112"/>
      <c r="H1188" s="287"/>
    </row>
    <row r="1189" spans="4:8">
      <c r="D1189" s="111"/>
      <c r="E1189" s="112"/>
      <c r="H1189" s="287"/>
    </row>
    <row r="1190" spans="4:8">
      <c r="D1190" s="111"/>
      <c r="E1190" s="112"/>
      <c r="H1190" s="287"/>
    </row>
    <row r="1191" spans="4:8">
      <c r="D1191" s="111"/>
      <c r="E1191" s="112"/>
      <c r="H1191" s="287"/>
    </row>
    <row r="1192" spans="4:8">
      <c r="D1192" s="111"/>
      <c r="E1192" s="112"/>
      <c r="H1192" s="287"/>
    </row>
    <row r="1193" spans="4:8">
      <c r="D1193" s="111"/>
      <c r="E1193" s="112"/>
      <c r="H1193" s="287"/>
    </row>
    <row r="1194" spans="4:8">
      <c r="D1194" s="111"/>
      <c r="E1194" s="112"/>
      <c r="H1194" s="287"/>
    </row>
    <row r="1195" spans="4:8">
      <c r="D1195" s="111"/>
      <c r="E1195" s="112"/>
      <c r="H1195" s="287"/>
    </row>
    <row r="1196" spans="4:8">
      <c r="D1196" s="111"/>
      <c r="E1196" s="112"/>
      <c r="H1196" s="287"/>
    </row>
    <row r="1197" spans="4:8">
      <c r="D1197" s="111"/>
      <c r="E1197" s="112"/>
      <c r="H1197" s="287"/>
    </row>
    <row r="1198" spans="4:8">
      <c r="D1198" s="111"/>
      <c r="E1198" s="112"/>
      <c r="H1198" s="287"/>
    </row>
    <row r="1199" spans="4:8">
      <c r="D1199" s="111"/>
      <c r="E1199" s="112"/>
      <c r="H1199" s="287"/>
    </row>
    <row r="1200" spans="4:8">
      <c r="D1200" s="111"/>
      <c r="E1200" s="112"/>
      <c r="H1200" s="287"/>
    </row>
    <row r="1201" spans="4:8">
      <c r="D1201" s="111"/>
      <c r="E1201" s="112"/>
      <c r="H1201" s="287"/>
    </row>
    <row r="1202" spans="4:8">
      <c r="D1202" s="111"/>
      <c r="E1202" s="112"/>
      <c r="H1202" s="287"/>
    </row>
    <row r="1203" spans="4:8">
      <c r="D1203" s="111"/>
      <c r="E1203" s="112"/>
      <c r="H1203" s="287"/>
    </row>
    <row r="1204" spans="4:8">
      <c r="D1204" s="111"/>
      <c r="E1204" s="112"/>
      <c r="H1204" s="287"/>
    </row>
    <row r="1205" spans="4:8">
      <c r="D1205" s="111"/>
      <c r="E1205" s="112"/>
      <c r="H1205" s="287"/>
    </row>
    <row r="1206" spans="4:8">
      <c r="D1206" s="111"/>
      <c r="E1206" s="112"/>
      <c r="H1206" s="287"/>
    </row>
    <row r="1207" spans="4:8">
      <c r="D1207" s="111"/>
      <c r="E1207" s="112"/>
      <c r="H1207" s="287"/>
    </row>
    <row r="1208" spans="4:8">
      <c r="D1208" s="111"/>
      <c r="E1208" s="112"/>
      <c r="H1208" s="287"/>
    </row>
    <row r="1209" spans="4:8">
      <c r="D1209" s="111"/>
      <c r="E1209" s="112"/>
      <c r="H1209" s="287"/>
    </row>
    <row r="1210" spans="4:8">
      <c r="D1210" s="111"/>
      <c r="E1210" s="112"/>
      <c r="H1210" s="287"/>
    </row>
    <row r="1211" spans="4:8">
      <c r="D1211" s="111"/>
      <c r="E1211" s="112"/>
      <c r="H1211" s="287"/>
    </row>
    <row r="1212" spans="4:8">
      <c r="D1212" s="111"/>
      <c r="E1212" s="112"/>
      <c r="H1212" s="287"/>
    </row>
    <row r="1213" spans="4:8">
      <c r="D1213" s="111"/>
      <c r="E1213" s="112"/>
      <c r="H1213" s="287"/>
    </row>
    <row r="1214" spans="4:8">
      <c r="D1214" s="111"/>
      <c r="E1214" s="112"/>
      <c r="H1214" s="287"/>
    </row>
    <row r="1215" spans="4:8">
      <c r="D1215" s="111"/>
      <c r="E1215" s="112"/>
      <c r="H1215" s="287"/>
    </row>
    <row r="1216" spans="4:8">
      <c r="D1216" s="111"/>
      <c r="E1216" s="112"/>
      <c r="H1216" s="287"/>
    </row>
    <row r="1217" spans="4:8">
      <c r="D1217" s="111"/>
      <c r="E1217" s="112"/>
      <c r="H1217" s="287"/>
    </row>
    <row r="1218" spans="4:8">
      <c r="D1218" s="111"/>
      <c r="E1218" s="112"/>
      <c r="H1218" s="287"/>
    </row>
    <row r="1219" spans="4:8">
      <c r="D1219" s="111"/>
      <c r="E1219" s="112"/>
      <c r="H1219" s="287"/>
    </row>
    <row r="1220" spans="4:8">
      <c r="D1220" s="111"/>
      <c r="E1220" s="112"/>
      <c r="H1220" s="287"/>
    </row>
    <row r="1221" spans="4:8">
      <c r="D1221" s="111"/>
      <c r="E1221" s="112"/>
      <c r="H1221" s="287"/>
    </row>
    <row r="1222" spans="4:8">
      <c r="D1222" s="111"/>
      <c r="E1222" s="112"/>
      <c r="H1222" s="287"/>
    </row>
    <row r="1223" spans="4:8">
      <c r="D1223" s="111"/>
      <c r="E1223" s="112"/>
      <c r="H1223" s="287"/>
    </row>
    <row r="1224" spans="4:8">
      <c r="D1224" s="111"/>
      <c r="E1224" s="112"/>
      <c r="H1224" s="287"/>
    </row>
    <row r="1225" spans="4:8">
      <c r="D1225" s="111"/>
      <c r="E1225" s="112"/>
      <c r="H1225" s="287"/>
    </row>
    <row r="1226" spans="4:8">
      <c r="D1226" s="111"/>
      <c r="E1226" s="112"/>
      <c r="H1226" s="287"/>
    </row>
    <row r="1227" spans="4:8">
      <c r="D1227" s="111"/>
      <c r="E1227" s="112"/>
      <c r="H1227" s="287"/>
    </row>
    <row r="1228" spans="4:8">
      <c r="D1228" s="111"/>
      <c r="E1228" s="112"/>
      <c r="H1228" s="287"/>
    </row>
    <row r="1229" spans="4:8">
      <c r="D1229" s="111"/>
      <c r="E1229" s="112"/>
      <c r="H1229" s="287"/>
    </row>
    <row r="1230" spans="4:8">
      <c r="D1230" s="111"/>
      <c r="E1230" s="112"/>
      <c r="H1230" s="287"/>
    </row>
    <row r="1231" spans="4:8">
      <c r="D1231" s="111"/>
      <c r="E1231" s="112"/>
      <c r="H1231" s="287"/>
    </row>
    <row r="1232" spans="4:8">
      <c r="D1232" s="111"/>
      <c r="E1232" s="112"/>
      <c r="H1232" s="287"/>
    </row>
    <row r="1233" spans="4:8">
      <c r="D1233" s="111"/>
      <c r="E1233" s="112"/>
      <c r="H1233" s="287"/>
    </row>
    <row r="1234" spans="4:8">
      <c r="D1234" s="111"/>
      <c r="E1234" s="112"/>
      <c r="H1234" s="287"/>
    </row>
    <row r="1235" spans="4:8">
      <c r="D1235" s="111"/>
      <c r="E1235" s="112"/>
      <c r="H1235" s="287"/>
    </row>
    <row r="1236" spans="4:8">
      <c r="D1236" s="111"/>
      <c r="E1236" s="112"/>
      <c r="H1236" s="287"/>
    </row>
    <row r="1237" spans="4:8">
      <c r="D1237" s="111"/>
      <c r="E1237" s="112"/>
      <c r="H1237" s="287"/>
    </row>
    <row r="1238" spans="4:8">
      <c r="D1238" s="111"/>
      <c r="E1238" s="112"/>
      <c r="H1238" s="287"/>
    </row>
    <row r="1239" spans="4:8">
      <c r="D1239" s="111"/>
      <c r="E1239" s="112"/>
      <c r="H1239" s="287"/>
    </row>
    <row r="1240" spans="4:8">
      <c r="D1240" s="111"/>
      <c r="E1240" s="112"/>
      <c r="H1240" s="287"/>
    </row>
    <row r="1241" spans="4:8">
      <c r="D1241" s="111"/>
      <c r="E1241" s="112"/>
      <c r="H1241" s="287"/>
    </row>
    <row r="1242" spans="4:8">
      <c r="D1242" s="111"/>
      <c r="E1242" s="112"/>
      <c r="H1242" s="287"/>
    </row>
    <row r="1243" spans="4:8">
      <c r="D1243" s="111"/>
      <c r="E1243" s="112"/>
      <c r="H1243" s="287"/>
    </row>
    <row r="1244" spans="4:8">
      <c r="D1244" s="111"/>
      <c r="E1244" s="112"/>
      <c r="H1244" s="287"/>
    </row>
    <row r="1245" spans="4:8">
      <c r="D1245" s="111"/>
      <c r="E1245" s="112"/>
      <c r="H1245" s="287"/>
    </row>
    <row r="1246" spans="4:8">
      <c r="D1246" s="111"/>
      <c r="E1246" s="112"/>
      <c r="H1246" s="287"/>
    </row>
    <row r="1247" spans="4:8">
      <c r="D1247" s="111"/>
      <c r="E1247" s="112"/>
      <c r="H1247" s="287"/>
    </row>
    <row r="1248" spans="4:8">
      <c r="D1248" s="111"/>
      <c r="E1248" s="112"/>
      <c r="H1248" s="287"/>
    </row>
    <row r="1249" spans="4:8">
      <c r="D1249" s="111"/>
      <c r="E1249" s="112"/>
      <c r="H1249" s="287"/>
    </row>
    <row r="1250" spans="4:8">
      <c r="D1250" s="111"/>
      <c r="E1250" s="112"/>
      <c r="H1250" s="287"/>
    </row>
    <row r="1251" spans="4:8">
      <c r="D1251" s="111"/>
      <c r="E1251" s="112"/>
      <c r="H1251" s="287"/>
    </row>
    <row r="1252" spans="4:8">
      <c r="D1252" s="111"/>
      <c r="E1252" s="112"/>
      <c r="H1252" s="287"/>
    </row>
    <row r="1253" spans="4:8">
      <c r="D1253" s="111"/>
      <c r="E1253" s="112"/>
      <c r="H1253" s="287"/>
    </row>
    <row r="1254" spans="4:8">
      <c r="D1254" s="111"/>
      <c r="E1254" s="112"/>
      <c r="H1254" s="287"/>
    </row>
    <row r="1255" spans="4:8">
      <c r="D1255" s="111"/>
      <c r="E1255" s="112"/>
      <c r="H1255" s="287"/>
    </row>
    <row r="1256" spans="4:8">
      <c r="D1256" s="111"/>
      <c r="E1256" s="112"/>
      <c r="H1256" s="287"/>
    </row>
    <row r="1257" spans="4:8">
      <c r="D1257" s="111"/>
      <c r="E1257" s="112"/>
      <c r="H1257" s="287"/>
    </row>
    <row r="1258" spans="4:8">
      <c r="D1258" s="111"/>
      <c r="E1258" s="112"/>
      <c r="H1258" s="287"/>
    </row>
    <row r="1259" spans="4:8">
      <c r="D1259" s="111"/>
      <c r="E1259" s="112"/>
      <c r="H1259" s="287"/>
    </row>
    <row r="1260" spans="4:8">
      <c r="D1260" s="111"/>
      <c r="E1260" s="112"/>
      <c r="H1260" s="287"/>
    </row>
    <row r="1261" spans="4:8">
      <c r="D1261" s="111"/>
      <c r="E1261" s="112"/>
      <c r="H1261" s="287"/>
    </row>
    <row r="1262" spans="4:8">
      <c r="D1262" s="111"/>
      <c r="E1262" s="112"/>
      <c r="H1262" s="287"/>
    </row>
    <row r="1263" spans="4:8">
      <c r="D1263" s="111"/>
      <c r="E1263" s="112"/>
      <c r="H1263" s="287"/>
    </row>
    <row r="1264" spans="4:8">
      <c r="D1264" s="111"/>
      <c r="E1264" s="112"/>
      <c r="H1264" s="287"/>
    </row>
    <row r="1265" spans="4:8">
      <c r="D1265" s="111"/>
      <c r="E1265" s="112"/>
      <c r="H1265" s="287"/>
    </row>
    <row r="1266" spans="4:8">
      <c r="D1266" s="111"/>
      <c r="E1266" s="112"/>
      <c r="H1266" s="287"/>
    </row>
    <row r="1267" spans="4:8">
      <c r="D1267" s="111"/>
      <c r="E1267" s="112"/>
      <c r="H1267" s="287"/>
    </row>
    <row r="1268" spans="4:8">
      <c r="D1268" s="111"/>
      <c r="E1268" s="112"/>
      <c r="H1268" s="287"/>
    </row>
    <row r="1269" spans="4:8">
      <c r="D1269" s="111"/>
      <c r="E1269" s="112"/>
      <c r="H1269" s="287"/>
    </row>
    <row r="1270" spans="4:8">
      <c r="D1270" s="111"/>
      <c r="E1270" s="112"/>
      <c r="H1270" s="287"/>
    </row>
    <row r="1271" spans="4:8">
      <c r="D1271" s="111"/>
      <c r="E1271" s="112"/>
      <c r="H1271" s="287"/>
    </row>
    <row r="1272" spans="4:8">
      <c r="D1272" s="111"/>
      <c r="E1272" s="112"/>
      <c r="H1272" s="287"/>
    </row>
    <row r="1273" spans="4:8">
      <c r="D1273" s="111"/>
      <c r="E1273" s="112"/>
      <c r="H1273" s="287"/>
    </row>
    <row r="1274" spans="4:8">
      <c r="D1274" s="111"/>
      <c r="E1274" s="112"/>
      <c r="H1274" s="287"/>
    </row>
    <row r="1275" spans="4:8">
      <c r="D1275" s="111"/>
      <c r="E1275" s="112"/>
      <c r="H1275" s="287"/>
    </row>
    <row r="1276" spans="4:8">
      <c r="D1276" s="111"/>
      <c r="E1276" s="112"/>
      <c r="H1276" s="287"/>
    </row>
    <row r="1277" spans="4:8">
      <c r="D1277" s="111"/>
      <c r="E1277" s="112"/>
      <c r="H1277" s="287"/>
    </row>
    <row r="1278" spans="4:8">
      <c r="D1278" s="111"/>
      <c r="E1278" s="112"/>
      <c r="H1278" s="287"/>
    </row>
    <row r="1279" spans="4:8">
      <c r="D1279" s="111"/>
      <c r="E1279" s="112"/>
      <c r="H1279" s="287"/>
    </row>
    <row r="1280" spans="4:8">
      <c r="D1280" s="111"/>
      <c r="E1280" s="112"/>
      <c r="H1280" s="287"/>
    </row>
    <row r="1281" spans="4:8">
      <c r="D1281" s="111"/>
      <c r="E1281" s="112"/>
      <c r="H1281" s="287"/>
    </row>
    <row r="1282" spans="4:8">
      <c r="D1282" s="111"/>
      <c r="E1282" s="112"/>
      <c r="H1282" s="287"/>
    </row>
    <row r="1283" spans="4:8">
      <c r="D1283" s="111"/>
      <c r="E1283" s="112"/>
      <c r="H1283" s="287"/>
    </row>
    <row r="1284" spans="4:8">
      <c r="D1284" s="111"/>
      <c r="E1284" s="112"/>
      <c r="H1284" s="287"/>
    </row>
    <row r="1285" spans="4:8">
      <c r="D1285" s="111"/>
      <c r="E1285" s="112"/>
      <c r="H1285" s="287"/>
    </row>
    <row r="1286" spans="4:8">
      <c r="D1286" s="111"/>
      <c r="E1286" s="112"/>
      <c r="H1286" s="287"/>
    </row>
    <row r="1287" spans="4:8">
      <c r="D1287" s="111"/>
      <c r="E1287" s="112"/>
      <c r="H1287" s="287"/>
    </row>
    <row r="1288" spans="4:8">
      <c r="D1288" s="111"/>
      <c r="E1288" s="112"/>
      <c r="H1288" s="287"/>
    </row>
    <row r="1289" spans="4:8">
      <c r="D1289" s="111"/>
      <c r="E1289" s="112"/>
      <c r="H1289" s="287"/>
    </row>
    <row r="1290" spans="4:8">
      <c r="D1290" s="111"/>
      <c r="E1290" s="112"/>
      <c r="H1290" s="287"/>
    </row>
    <row r="1291" spans="4:8">
      <c r="D1291" s="111"/>
      <c r="E1291" s="112"/>
      <c r="H1291" s="287"/>
    </row>
    <row r="1292" spans="4:8">
      <c r="D1292" s="111"/>
      <c r="E1292" s="112"/>
      <c r="H1292" s="287"/>
    </row>
    <row r="1293" spans="4:8">
      <c r="D1293" s="111"/>
      <c r="E1293" s="112"/>
      <c r="H1293" s="287"/>
    </row>
    <row r="1294" spans="4:8">
      <c r="D1294" s="111"/>
      <c r="E1294" s="112"/>
      <c r="H1294" s="287"/>
    </row>
    <row r="1295" spans="4:8">
      <c r="D1295" s="111"/>
      <c r="E1295" s="112"/>
      <c r="H1295" s="287"/>
    </row>
    <row r="1296" spans="4:8">
      <c r="D1296" s="111"/>
      <c r="E1296" s="112"/>
      <c r="H1296" s="287"/>
    </row>
    <row r="1297" spans="4:8">
      <c r="D1297" s="111"/>
      <c r="E1297" s="112"/>
      <c r="H1297" s="287"/>
    </row>
    <row r="1298" spans="4:8">
      <c r="D1298" s="111"/>
      <c r="E1298" s="112"/>
      <c r="H1298" s="287"/>
    </row>
    <row r="1299" spans="4:8">
      <c r="D1299" s="111"/>
      <c r="E1299" s="112"/>
      <c r="H1299" s="287"/>
    </row>
    <row r="1300" spans="4:8">
      <c r="D1300" s="111"/>
      <c r="E1300" s="112"/>
      <c r="H1300" s="287"/>
    </row>
    <row r="1301" spans="4:8">
      <c r="D1301" s="111"/>
      <c r="E1301" s="112"/>
      <c r="H1301" s="287"/>
    </row>
    <row r="1302" spans="4:8">
      <c r="D1302" s="111"/>
      <c r="E1302" s="112"/>
      <c r="H1302" s="287"/>
    </row>
    <row r="1303" spans="4:8">
      <c r="D1303" s="111"/>
      <c r="E1303" s="112"/>
      <c r="H1303" s="287"/>
    </row>
    <row r="1304" spans="4:8">
      <c r="D1304" s="111"/>
      <c r="E1304" s="112"/>
      <c r="H1304" s="287"/>
    </row>
    <row r="1305" spans="4:8">
      <c r="D1305" s="111"/>
      <c r="E1305" s="112"/>
      <c r="H1305" s="287"/>
    </row>
    <row r="1306" spans="4:8">
      <c r="D1306" s="111"/>
      <c r="E1306" s="112"/>
      <c r="H1306" s="287"/>
    </row>
    <row r="1307" spans="4:8">
      <c r="D1307" s="111"/>
      <c r="E1307" s="112"/>
      <c r="H1307" s="287"/>
    </row>
    <row r="1308" spans="4:8">
      <c r="D1308" s="111"/>
      <c r="E1308" s="112"/>
      <c r="H1308" s="287"/>
    </row>
    <row r="1309" spans="4:8">
      <c r="D1309" s="111"/>
      <c r="E1309" s="112"/>
      <c r="H1309" s="287"/>
    </row>
    <row r="1310" spans="4:8">
      <c r="D1310" s="111"/>
      <c r="E1310" s="112"/>
      <c r="H1310" s="287"/>
    </row>
    <row r="1311" spans="4:8">
      <c r="D1311" s="111"/>
      <c r="E1311" s="112"/>
      <c r="H1311" s="287"/>
    </row>
    <row r="1312" spans="4:8">
      <c r="D1312" s="111"/>
      <c r="E1312" s="112"/>
      <c r="H1312" s="287"/>
    </row>
    <row r="1313" spans="4:8">
      <c r="D1313" s="111"/>
      <c r="E1313" s="112"/>
      <c r="H1313" s="287"/>
    </row>
    <row r="1314" spans="4:8">
      <c r="D1314" s="111"/>
      <c r="E1314" s="112"/>
      <c r="H1314" s="287"/>
    </row>
    <row r="1315" spans="4:8">
      <c r="D1315" s="111"/>
      <c r="E1315" s="112"/>
      <c r="H1315" s="287"/>
    </row>
    <row r="1316" spans="4:8">
      <c r="D1316" s="111"/>
      <c r="E1316" s="112"/>
      <c r="H1316" s="287"/>
    </row>
    <row r="1317" spans="4:8">
      <c r="D1317" s="111"/>
      <c r="E1317" s="112"/>
      <c r="H1317" s="287"/>
    </row>
    <row r="1318" spans="4:8">
      <c r="D1318" s="111"/>
      <c r="E1318" s="112"/>
      <c r="H1318" s="287"/>
    </row>
    <row r="1319" spans="4:8">
      <c r="D1319" s="111"/>
      <c r="E1319" s="112"/>
      <c r="H1319" s="287"/>
    </row>
    <row r="1320" spans="4:8">
      <c r="D1320" s="111"/>
      <c r="E1320" s="112"/>
      <c r="H1320" s="287"/>
    </row>
    <row r="1321" spans="4:8">
      <c r="D1321" s="111"/>
      <c r="E1321" s="112"/>
      <c r="H1321" s="287"/>
    </row>
    <row r="1322" spans="4:8">
      <c r="D1322" s="111"/>
      <c r="E1322" s="112"/>
      <c r="H1322" s="287"/>
    </row>
    <row r="1323" spans="4:8">
      <c r="D1323" s="111"/>
      <c r="E1323" s="112"/>
      <c r="H1323" s="287"/>
    </row>
    <row r="1324" spans="4:8">
      <c r="D1324" s="111"/>
      <c r="E1324" s="112"/>
      <c r="H1324" s="287"/>
    </row>
    <row r="1325" spans="4:8">
      <c r="D1325" s="111"/>
      <c r="E1325" s="112"/>
      <c r="H1325" s="287"/>
    </row>
    <row r="1326" spans="4:8">
      <c r="D1326" s="111"/>
      <c r="E1326" s="112"/>
      <c r="H1326" s="287"/>
    </row>
    <row r="1327" spans="4:8">
      <c r="D1327" s="111"/>
      <c r="E1327" s="112"/>
      <c r="H1327" s="287"/>
    </row>
    <row r="1328" spans="4:8">
      <c r="D1328" s="111"/>
      <c r="E1328" s="112"/>
      <c r="H1328" s="287"/>
    </row>
    <row r="1329" spans="4:8">
      <c r="D1329" s="111"/>
      <c r="E1329" s="112"/>
      <c r="H1329" s="287"/>
    </row>
    <row r="1330" spans="4:8">
      <c r="D1330" s="111"/>
      <c r="E1330" s="112"/>
      <c r="H1330" s="287"/>
    </row>
    <row r="1331" spans="4:8">
      <c r="D1331" s="111"/>
      <c r="E1331" s="112"/>
      <c r="H1331" s="287"/>
    </row>
    <row r="1332" spans="4:8">
      <c r="D1332" s="111"/>
      <c r="E1332" s="112"/>
      <c r="H1332" s="287"/>
    </row>
    <row r="1333" spans="4:8">
      <c r="D1333" s="111"/>
      <c r="E1333" s="112"/>
      <c r="H1333" s="287"/>
    </row>
    <row r="1334" spans="4:8">
      <c r="D1334" s="111"/>
      <c r="E1334" s="112"/>
      <c r="H1334" s="287"/>
    </row>
    <row r="1335" spans="4:8">
      <c r="D1335" s="111"/>
      <c r="E1335" s="112"/>
      <c r="H1335" s="287"/>
    </row>
    <row r="1336" spans="4:8">
      <c r="D1336" s="111"/>
      <c r="E1336" s="112"/>
      <c r="H1336" s="287"/>
    </row>
    <row r="1337" spans="4:8">
      <c r="D1337" s="111"/>
      <c r="E1337" s="112"/>
      <c r="H1337" s="287"/>
    </row>
    <row r="1338" spans="4:8">
      <c r="D1338" s="111"/>
      <c r="E1338" s="112"/>
      <c r="H1338" s="287"/>
    </row>
    <row r="1339" spans="4:8">
      <c r="D1339" s="111"/>
      <c r="E1339" s="112"/>
      <c r="H1339" s="287"/>
    </row>
    <row r="1340" spans="4:8">
      <c r="D1340" s="111"/>
      <c r="E1340" s="112"/>
      <c r="H1340" s="287"/>
    </row>
    <row r="1341" spans="4:8">
      <c r="D1341" s="111"/>
      <c r="E1341" s="112"/>
      <c r="H1341" s="287"/>
    </row>
    <row r="1342" spans="4:8">
      <c r="D1342" s="111"/>
      <c r="E1342" s="112"/>
      <c r="H1342" s="287"/>
    </row>
    <row r="1343" spans="4:8">
      <c r="D1343" s="111"/>
      <c r="E1343" s="112"/>
      <c r="H1343" s="287"/>
    </row>
    <row r="1344" spans="4:8">
      <c r="D1344" s="111"/>
      <c r="E1344" s="112"/>
      <c r="H1344" s="287"/>
    </row>
    <row r="1345" spans="4:8">
      <c r="D1345" s="111"/>
      <c r="E1345" s="112"/>
      <c r="H1345" s="287"/>
    </row>
    <row r="1346" spans="4:8">
      <c r="D1346" s="111"/>
      <c r="E1346" s="112"/>
      <c r="H1346" s="287"/>
    </row>
    <row r="1347" spans="4:8">
      <c r="D1347" s="111"/>
      <c r="E1347" s="112"/>
      <c r="H1347" s="287"/>
    </row>
    <row r="1348" spans="4:8">
      <c r="D1348" s="111"/>
      <c r="E1348" s="112"/>
      <c r="H1348" s="287"/>
    </row>
    <row r="1349" spans="4:8">
      <c r="D1349" s="111"/>
      <c r="E1349" s="112"/>
      <c r="H1349" s="287"/>
    </row>
    <row r="1350" spans="4:8">
      <c r="D1350" s="111"/>
      <c r="E1350" s="112"/>
      <c r="H1350" s="287"/>
    </row>
    <row r="1351" spans="4:8">
      <c r="D1351" s="111"/>
      <c r="E1351" s="112"/>
      <c r="H1351" s="287"/>
    </row>
    <row r="1352" spans="4:8">
      <c r="D1352" s="111"/>
      <c r="E1352" s="112"/>
      <c r="H1352" s="287"/>
    </row>
    <row r="1353" spans="4:8">
      <c r="D1353" s="111"/>
      <c r="E1353" s="112"/>
      <c r="H1353" s="287"/>
    </row>
    <row r="1354" spans="4:8">
      <c r="D1354" s="111"/>
      <c r="E1354" s="112"/>
      <c r="H1354" s="287"/>
    </row>
    <row r="1355" spans="4:8">
      <c r="D1355" s="111"/>
      <c r="E1355" s="112"/>
      <c r="H1355" s="287"/>
    </row>
    <row r="1356" spans="4:8">
      <c r="D1356" s="111"/>
      <c r="E1356" s="112"/>
      <c r="H1356" s="287"/>
    </row>
    <row r="1357" spans="4:8">
      <c r="D1357" s="111"/>
      <c r="E1357" s="112"/>
      <c r="H1357" s="287"/>
    </row>
    <row r="1358" spans="4:8">
      <c r="D1358" s="111"/>
      <c r="E1358" s="112"/>
      <c r="H1358" s="287"/>
    </row>
    <row r="1359" spans="4:8">
      <c r="D1359" s="111"/>
      <c r="E1359" s="112"/>
      <c r="H1359" s="287"/>
    </row>
    <row r="1360" spans="4:8">
      <c r="D1360" s="111"/>
      <c r="E1360" s="112"/>
      <c r="H1360" s="287"/>
    </row>
    <row r="1361" spans="4:8">
      <c r="D1361" s="111"/>
      <c r="E1361" s="112"/>
      <c r="H1361" s="287"/>
    </row>
    <row r="1362" spans="4:8">
      <c r="D1362" s="111"/>
      <c r="E1362" s="112"/>
      <c r="H1362" s="287"/>
    </row>
    <row r="1363" spans="4:8">
      <c r="D1363" s="111"/>
      <c r="E1363" s="112"/>
      <c r="H1363" s="287"/>
    </row>
    <row r="1364" spans="4:8">
      <c r="D1364" s="111"/>
      <c r="E1364" s="112"/>
      <c r="H1364" s="287"/>
    </row>
    <row r="1365" spans="4:8">
      <c r="D1365" s="111"/>
      <c r="E1365" s="112"/>
      <c r="H1365" s="287"/>
    </row>
    <row r="1366" spans="4:8">
      <c r="D1366" s="111"/>
      <c r="E1366" s="112"/>
      <c r="H1366" s="287"/>
    </row>
    <row r="1367" spans="4:8">
      <c r="D1367" s="111"/>
      <c r="E1367" s="112"/>
      <c r="H1367" s="287"/>
    </row>
    <row r="1368" spans="4:8">
      <c r="D1368" s="111"/>
      <c r="E1368" s="112"/>
      <c r="H1368" s="287"/>
    </row>
    <row r="1369" spans="4:8">
      <c r="D1369" s="111"/>
      <c r="E1369" s="112"/>
      <c r="H1369" s="287"/>
    </row>
    <row r="1370" spans="4:8">
      <c r="D1370" s="111"/>
      <c r="E1370" s="112"/>
      <c r="H1370" s="287"/>
    </row>
    <row r="1371" spans="4:8">
      <c r="D1371" s="111"/>
      <c r="E1371" s="112"/>
      <c r="H1371" s="287"/>
    </row>
    <row r="1372" spans="4:8">
      <c r="D1372" s="111"/>
      <c r="E1372" s="112"/>
      <c r="H1372" s="287"/>
    </row>
    <row r="1373" spans="4:8">
      <c r="D1373" s="111"/>
      <c r="E1373" s="112"/>
      <c r="H1373" s="287"/>
    </row>
    <row r="1374" spans="4:8">
      <c r="D1374" s="111"/>
      <c r="E1374" s="112"/>
      <c r="H1374" s="287"/>
    </row>
    <row r="1375" spans="4:8">
      <c r="D1375" s="111"/>
      <c r="E1375" s="112"/>
      <c r="H1375" s="287"/>
    </row>
    <row r="1376" spans="4:8">
      <c r="D1376" s="111"/>
      <c r="E1376" s="112"/>
      <c r="H1376" s="287"/>
    </row>
    <row r="1377" spans="4:8">
      <c r="D1377" s="111"/>
      <c r="E1377" s="112"/>
      <c r="H1377" s="287"/>
    </row>
    <row r="1378" spans="4:8">
      <c r="D1378" s="111"/>
      <c r="E1378" s="112"/>
      <c r="H1378" s="287"/>
    </row>
    <row r="1379" spans="4:8">
      <c r="D1379" s="111"/>
      <c r="E1379" s="112"/>
      <c r="H1379" s="287"/>
    </row>
    <row r="1380" spans="4:8">
      <c r="D1380" s="111"/>
      <c r="E1380" s="112"/>
      <c r="H1380" s="287"/>
    </row>
    <row r="1381" spans="4:8">
      <c r="D1381" s="111"/>
      <c r="E1381" s="112"/>
      <c r="H1381" s="287"/>
    </row>
    <row r="1382" spans="4:8">
      <c r="D1382" s="111"/>
      <c r="E1382" s="112"/>
      <c r="H1382" s="287"/>
    </row>
    <row r="1383" spans="4:8">
      <c r="D1383" s="111"/>
      <c r="E1383" s="112"/>
      <c r="H1383" s="287"/>
    </row>
    <row r="1384" spans="4:8">
      <c r="D1384" s="111"/>
      <c r="E1384" s="112"/>
      <c r="H1384" s="287"/>
    </row>
    <row r="1385" spans="4:8">
      <c r="D1385" s="111"/>
      <c r="E1385" s="112"/>
      <c r="H1385" s="287"/>
    </row>
    <row r="1386" spans="4:8">
      <c r="D1386" s="111"/>
      <c r="E1386" s="112"/>
      <c r="H1386" s="287"/>
    </row>
    <row r="1387" spans="4:8">
      <c r="D1387" s="111"/>
      <c r="E1387" s="112"/>
      <c r="H1387" s="287"/>
    </row>
    <row r="1388" spans="4:8">
      <c r="D1388" s="111"/>
      <c r="E1388" s="112"/>
      <c r="H1388" s="287"/>
    </row>
    <row r="1389" spans="4:8">
      <c r="D1389" s="111"/>
      <c r="E1389" s="112"/>
      <c r="H1389" s="287"/>
    </row>
    <row r="1390" spans="4:8">
      <c r="D1390" s="111"/>
      <c r="E1390" s="112"/>
      <c r="H1390" s="287"/>
    </row>
    <row r="1391" spans="4:8">
      <c r="D1391" s="111"/>
      <c r="E1391" s="112"/>
      <c r="H1391" s="287"/>
    </row>
    <row r="1392" spans="4:8">
      <c r="D1392" s="111"/>
      <c r="E1392" s="112"/>
      <c r="H1392" s="287"/>
    </row>
    <row r="1393" spans="4:8">
      <c r="D1393" s="111"/>
      <c r="E1393" s="112"/>
      <c r="H1393" s="287"/>
    </row>
    <row r="1394" spans="4:8">
      <c r="D1394" s="111"/>
      <c r="E1394" s="112"/>
      <c r="H1394" s="287"/>
    </row>
    <row r="1395" spans="4:8">
      <c r="D1395" s="111"/>
      <c r="E1395" s="112"/>
      <c r="H1395" s="287"/>
    </row>
    <row r="1396" spans="4:8">
      <c r="D1396" s="111"/>
      <c r="E1396" s="112"/>
      <c r="H1396" s="287"/>
    </row>
    <row r="1397" spans="4:8">
      <c r="D1397" s="111"/>
      <c r="E1397" s="112"/>
      <c r="H1397" s="287"/>
    </row>
    <row r="1398" spans="4:8">
      <c r="D1398" s="111"/>
      <c r="E1398" s="112"/>
      <c r="H1398" s="287"/>
    </row>
    <row r="1399" spans="4:8">
      <c r="D1399" s="111"/>
      <c r="E1399" s="112"/>
      <c r="H1399" s="287"/>
    </row>
    <row r="1400" spans="4:8">
      <c r="D1400" s="111"/>
      <c r="E1400" s="112"/>
      <c r="H1400" s="287"/>
    </row>
    <row r="1401" spans="4:8">
      <c r="D1401" s="111"/>
      <c r="E1401" s="112"/>
      <c r="H1401" s="287"/>
    </row>
    <row r="1402" spans="4:8">
      <c r="D1402" s="111"/>
      <c r="E1402" s="112"/>
      <c r="H1402" s="287"/>
    </row>
    <row r="1403" spans="4:8">
      <c r="D1403" s="111"/>
      <c r="E1403" s="112"/>
      <c r="H1403" s="287"/>
    </row>
    <row r="1404" spans="4:8">
      <c r="D1404" s="111"/>
      <c r="E1404" s="112"/>
      <c r="H1404" s="287"/>
    </row>
    <row r="1405" spans="4:8">
      <c r="D1405" s="111"/>
      <c r="E1405" s="112"/>
      <c r="H1405" s="287"/>
    </row>
    <row r="1406" spans="4:8">
      <c r="D1406" s="111"/>
      <c r="E1406" s="112"/>
      <c r="H1406" s="287"/>
    </row>
    <row r="1407" spans="4:8">
      <c r="D1407" s="111"/>
      <c r="E1407" s="112"/>
      <c r="H1407" s="287"/>
    </row>
    <row r="1408" spans="4:8">
      <c r="D1408" s="111"/>
      <c r="E1408" s="112"/>
      <c r="H1408" s="287"/>
    </row>
    <row r="1409" spans="4:8">
      <c r="D1409" s="111"/>
      <c r="E1409" s="112"/>
      <c r="H1409" s="287"/>
    </row>
    <row r="1410" spans="4:8">
      <c r="D1410" s="111"/>
      <c r="E1410" s="112"/>
      <c r="H1410" s="287"/>
    </row>
    <row r="1411" spans="4:8">
      <c r="D1411" s="111"/>
      <c r="E1411" s="112"/>
      <c r="H1411" s="287"/>
    </row>
    <row r="1412" spans="4:8">
      <c r="D1412" s="111"/>
      <c r="E1412" s="112"/>
      <c r="H1412" s="287"/>
    </row>
    <row r="1413" spans="4:8">
      <c r="D1413" s="111"/>
      <c r="E1413" s="112"/>
      <c r="H1413" s="287"/>
    </row>
    <row r="1414" spans="4:8">
      <c r="D1414" s="111"/>
      <c r="E1414" s="112"/>
      <c r="H1414" s="287"/>
    </row>
    <row r="1415" spans="4:8">
      <c r="D1415" s="111"/>
      <c r="E1415" s="112"/>
      <c r="H1415" s="287"/>
    </row>
    <row r="1416" spans="4:8">
      <c r="D1416" s="111"/>
      <c r="E1416" s="112"/>
      <c r="H1416" s="287"/>
    </row>
    <row r="1417" spans="4:8">
      <c r="D1417" s="111"/>
      <c r="E1417" s="112"/>
      <c r="H1417" s="287"/>
    </row>
    <row r="1418" spans="4:8">
      <c r="D1418" s="111"/>
      <c r="E1418" s="112"/>
      <c r="H1418" s="287"/>
    </row>
    <row r="1419" spans="4:8">
      <c r="D1419" s="111"/>
      <c r="E1419" s="112"/>
      <c r="H1419" s="287"/>
    </row>
    <row r="1420" spans="4:8">
      <c r="D1420" s="111"/>
      <c r="E1420" s="112"/>
      <c r="H1420" s="287"/>
    </row>
    <row r="1421" spans="4:8">
      <c r="D1421" s="111"/>
      <c r="E1421" s="112"/>
      <c r="H1421" s="287"/>
    </row>
    <row r="1422" spans="4:8">
      <c r="D1422" s="111"/>
      <c r="E1422" s="112"/>
      <c r="H1422" s="287"/>
    </row>
    <row r="1423" spans="4:8">
      <c r="D1423" s="111"/>
      <c r="E1423" s="112"/>
      <c r="H1423" s="287"/>
    </row>
    <row r="1424" spans="4:8">
      <c r="D1424" s="111"/>
      <c r="E1424" s="112"/>
      <c r="H1424" s="287"/>
    </row>
    <row r="1425" spans="4:8">
      <c r="D1425" s="111"/>
      <c r="E1425" s="112"/>
      <c r="H1425" s="287"/>
    </row>
    <row r="1426" spans="4:8">
      <c r="D1426" s="111"/>
      <c r="E1426" s="112"/>
      <c r="H1426" s="287"/>
    </row>
    <row r="1427" spans="4:8">
      <c r="D1427" s="111"/>
      <c r="E1427" s="112"/>
      <c r="H1427" s="287"/>
    </row>
    <row r="1428" spans="4:8">
      <c r="D1428" s="111"/>
      <c r="E1428" s="112"/>
      <c r="H1428" s="287"/>
    </row>
    <row r="1429" spans="4:8">
      <c r="D1429" s="111"/>
      <c r="E1429" s="112"/>
      <c r="H1429" s="287"/>
    </row>
    <row r="1430" spans="4:8">
      <c r="D1430" s="111"/>
      <c r="E1430" s="112"/>
      <c r="H1430" s="287"/>
    </row>
    <row r="1431" spans="4:8">
      <c r="D1431" s="111"/>
      <c r="E1431" s="112"/>
      <c r="H1431" s="287"/>
    </row>
    <row r="1432" spans="4:8">
      <c r="D1432" s="111"/>
      <c r="E1432" s="112"/>
      <c r="H1432" s="287"/>
    </row>
    <row r="1433" spans="4:8">
      <c r="D1433" s="111"/>
      <c r="E1433" s="112"/>
      <c r="H1433" s="287"/>
    </row>
    <row r="1434" spans="4:8">
      <c r="D1434" s="111"/>
      <c r="E1434" s="112"/>
      <c r="H1434" s="287"/>
    </row>
    <row r="1435" spans="4:8">
      <c r="D1435" s="111"/>
      <c r="E1435" s="112"/>
      <c r="H1435" s="287"/>
    </row>
    <row r="1436" spans="4:8">
      <c r="D1436" s="111"/>
      <c r="E1436" s="112"/>
      <c r="H1436" s="287"/>
    </row>
    <row r="1437" spans="4:8">
      <c r="D1437" s="111"/>
      <c r="E1437" s="112"/>
      <c r="H1437" s="287"/>
    </row>
    <row r="1438" spans="4:8">
      <c r="D1438" s="111"/>
      <c r="E1438" s="112"/>
      <c r="H1438" s="287"/>
    </row>
    <row r="1439" spans="4:8">
      <c r="D1439" s="111"/>
      <c r="E1439" s="112"/>
      <c r="H1439" s="287"/>
    </row>
    <row r="1440" spans="4:8">
      <c r="D1440" s="111"/>
      <c r="E1440" s="112"/>
      <c r="H1440" s="287"/>
    </row>
    <row r="1441" spans="4:8">
      <c r="D1441" s="111"/>
      <c r="E1441" s="112"/>
      <c r="H1441" s="287"/>
    </row>
    <row r="1442" spans="4:8">
      <c r="D1442" s="111"/>
      <c r="E1442" s="112"/>
      <c r="H1442" s="287"/>
    </row>
    <row r="1443" spans="4:8">
      <c r="D1443" s="111"/>
      <c r="E1443" s="112"/>
      <c r="H1443" s="287"/>
    </row>
    <row r="1444" spans="4:8">
      <c r="D1444" s="111"/>
      <c r="E1444" s="112"/>
      <c r="H1444" s="287"/>
    </row>
    <row r="1445" spans="4:8">
      <c r="D1445" s="111"/>
      <c r="E1445" s="112"/>
      <c r="H1445" s="287"/>
    </row>
    <row r="1446" spans="4:8">
      <c r="D1446" s="111"/>
      <c r="E1446" s="112"/>
      <c r="H1446" s="287"/>
    </row>
    <row r="1447" spans="4:8">
      <c r="D1447" s="111"/>
      <c r="E1447" s="112"/>
      <c r="H1447" s="287"/>
    </row>
    <row r="1448" spans="4:8">
      <c r="D1448" s="111"/>
      <c r="E1448" s="112"/>
      <c r="H1448" s="287"/>
    </row>
    <row r="1449" spans="4:8">
      <c r="D1449" s="111"/>
      <c r="E1449" s="112"/>
      <c r="H1449" s="287"/>
    </row>
    <row r="1450" spans="4:8">
      <c r="D1450" s="111"/>
      <c r="E1450" s="112"/>
      <c r="H1450" s="287"/>
    </row>
    <row r="1451" spans="4:8">
      <c r="D1451" s="111"/>
      <c r="E1451" s="112"/>
      <c r="H1451" s="287"/>
    </row>
    <row r="1452" spans="4:8">
      <c r="D1452" s="111"/>
      <c r="E1452" s="112"/>
      <c r="H1452" s="287"/>
    </row>
    <row r="1453" spans="4:8">
      <c r="D1453" s="111"/>
      <c r="E1453" s="112"/>
      <c r="H1453" s="287"/>
    </row>
    <row r="1454" spans="4:8">
      <c r="D1454" s="111"/>
      <c r="E1454" s="112"/>
      <c r="H1454" s="287"/>
    </row>
    <row r="1455" spans="4:8">
      <c r="D1455" s="111"/>
      <c r="E1455" s="112"/>
      <c r="H1455" s="287"/>
    </row>
    <row r="1456" spans="4:8">
      <c r="D1456" s="111"/>
      <c r="E1456" s="112"/>
      <c r="H1456" s="287"/>
    </row>
    <row r="1457" spans="4:8">
      <c r="D1457" s="111"/>
      <c r="E1457" s="112"/>
      <c r="H1457" s="287"/>
    </row>
    <row r="1458" spans="4:8">
      <c r="D1458" s="111"/>
      <c r="E1458" s="112"/>
      <c r="H1458" s="287"/>
    </row>
    <row r="1459" spans="4:8">
      <c r="D1459" s="111"/>
      <c r="E1459" s="112"/>
      <c r="H1459" s="287"/>
    </row>
    <row r="1460" spans="4:8">
      <c r="D1460" s="111"/>
      <c r="E1460" s="112"/>
      <c r="H1460" s="287"/>
    </row>
    <row r="1461" spans="4:8">
      <c r="D1461" s="111"/>
      <c r="E1461" s="112"/>
      <c r="H1461" s="287"/>
    </row>
    <row r="1462" spans="4:8">
      <c r="D1462" s="111"/>
      <c r="E1462" s="112"/>
      <c r="H1462" s="287"/>
    </row>
    <row r="1463" spans="4:8">
      <c r="D1463" s="111"/>
      <c r="E1463" s="112"/>
      <c r="H1463" s="287"/>
    </row>
    <row r="1464" spans="4:8">
      <c r="D1464" s="111"/>
      <c r="E1464" s="112"/>
      <c r="H1464" s="287"/>
    </row>
    <row r="1465" spans="4:8">
      <c r="D1465" s="111"/>
      <c r="E1465" s="112"/>
      <c r="H1465" s="287"/>
    </row>
    <row r="1466" spans="4:8">
      <c r="D1466" s="111"/>
      <c r="E1466" s="112"/>
      <c r="H1466" s="287"/>
    </row>
    <row r="1467" spans="4:8">
      <c r="D1467" s="111"/>
      <c r="E1467" s="112"/>
      <c r="H1467" s="287"/>
    </row>
    <row r="1468" spans="4:8">
      <c r="D1468" s="111"/>
      <c r="E1468" s="112"/>
      <c r="H1468" s="287"/>
    </row>
    <row r="1469" spans="4:8">
      <c r="D1469" s="111"/>
      <c r="E1469" s="112"/>
      <c r="H1469" s="287"/>
    </row>
    <row r="1470" spans="4:8">
      <c r="D1470" s="111"/>
      <c r="E1470" s="112"/>
      <c r="H1470" s="287"/>
    </row>
    <row r="1471" spans="4:8">
      <c r="D1471" s="111"/>
      <c r="E1471" s="112"/>
      <c r="H1471" s="287"/>
    </row>
    <row r="1472" spans="4:8">
      <c r="D1472" s="111"/>
      <c r="E1472" s="112"/>
      <c r="H1472" s="287"/>
    </row>
    <row r="1473" spans="4:8">
      <c r="D1473" s="111"/>
      <c r="E1473" s="112"/>
      <c r="H1473" s="287"/>
    </row>
    <row r="1474" spans="4:8">
      <c r="D1474" s="111"/>
      <c r="E1474" s="112"/>
      <c r="H1474" s="287"/>
    </row>
    <row r="1475" spans="4:8">
      <c r="D1475" s="111"/>
      <c r="E1475" s="112"/>
      <c r="H1475" s="287"/>
    </row>
    <row r="1476" spans="4:8">
      <c r="D1476" s="111"/>
      <c r="E1476" s="112"/>
      <c r="H1476" s="287"/>
    </row>
    <row r="1477" spans="4:8">
      <c r="D1477" s="111"/>
      <c r="E1477" s="112"/>
      <c r="H1477" s="287"/>
    </row>
    <row r="1478" spans="4:8">
      <c r="D1478" s="111"/>
      <c r="E1478" s="112"/>
      <c r="H1478" s="287"/>
    </row>
    <row r="1479" spans="4:8">
      <c r="D1479" s="111"/>
      <c r="E1479" s="112"/>
      <c r="H1479" s="287"/>
    </row>
    <row r="1480" spans="4:8">
      <c r="D1480" s="111"/>
      <c r="E1480" s="112"/>
      <c r="H1480" s="287"/>
    </row>
    <row r="1481" spans="4:8">
      <c r="D1481" s="111"/>
      <c r="E1481" s="112"/>
      <c r="H1481" s="287"/>
    </row>
    <row r="1482" spans="4:8">
      <c r="D1482" s="111"/>
      <c r="E1482" s="112"/>
      <c r="H1482" s="287"/>
    </row>
    <row r="1483" spans="4:8">
      <c r="D1483" s="111"/>
      <c r="E1483" s="112"/>
      <c r="H1483" s="287"/>
    </row>
    <row r="1484" spans="4:8">
      <c r="D1484" s="111"/>
      <c r="E1484" s="112"/>
      <c r="H1484" s="287"/>
    </row>
    <row r="1485" spans="4:8">
      <c r="D1485" s="111"/>
      <c r="E1485" s="112"/>
      <c r="H1485" s="287"/>
    </row>
    <row r="1486" spans="4:8">
      <c r="D1486" s="111"/>
      <c r="E1486" s="112"/>
      <c r="H1486" s="287"/>
    </row>
    <row r="1487" spans="4:8">
      <c r="D1487" s="111"/>
      <c r="E1487" s="112"/>
      <c r="H1487" s="287"/>
    </row>
    <row r="1488" spans="4:8">
      <c r="D1488" s="111"/>
      <c r="E1488" s="112"/>
      <c r="H1488" s="287"/>
    </row>
    <row r="1489" spans="4:8">
      <c r="D1489" s="111"/>
      <c r="E1489" s="112"/>
      <c r="H1489" s="287"/>
    </row>
    <row r="1490" spans="4:8">
      <c r="D1490" s="111"/>
      <c r="E1490" s="112"/>
      <c r="H1490" s="287"/>
    </row>
    <row r="1491" spans="4:8">
      <c r="D1491" s="111"/>
      <c r="E1491" s="112"/>
      <c r="H1491" s="287"/>
    </row>
    <row r="1492" spans="4:8">
      <c r="D1492" s="111"/>
      <c r="E1492" s="112"/>
      <c r="H1492" s="287"/>
    </row>
    <row r="1493" spans="4:8">
      <c r="D1493" s="111"/>
      <c r="E1493" s="112"/>
      <c r="H1493" s="287"/>
    </row>
    <row r="1494" spans="4:8">
      <c r="D1494" s="111"/>
      <c r="E1494" s="112"/>
      <c r="H1494" s="287"/>
    </row>
    <row r="1495" spans="4:8">
      <c r="D1495" s="111"/>
      <c r="E1495" s="112"/>
      <c r="H1495" s="287"/>
    </row>
    <row r="1496" spans="4:8">
      <c r="D1496" s="111"/>
      <c r="E1496" s="112"/>
      <c r="H1496" s="287"/>
    </row>
    <row r="1497" spans="4:8">
      <c r="D1497" s="111"/>
      <c r="E1497" s="112"/>
      <c r="H1497" s="287"/>
    </row>
    <row r="1498" spans="4:8">
      <c r="D1498" s="111"/>
      <c r="E1498" s="112"/>
      <c r="H1498" s="287"/>
    </row>
    <row r="1499" spans="4:8">
      <c r="D1499" s="111"/>
      <c r="E1499" s="112"/>
      <c r="H1499" s="287"/>
    </row>
    <row r="1500" spans="4:8">
      <c r="D1500" s="111"/>
      <c r="E1500" s="112"/>
      <c r="H1500" s="287"/>
    </row>
    <row r="1501" spans="4:8">
      <c r="D1501" s="111"/>
      <c r="E1501" s="112"/>
      <c r="H1501" s="287"/>
    </row>
    <row r="1502" spans="4:8">
      <c r="D1502" s="111"/>
      <c r="E1502" s="112"/>
      <c r="H1502" s="287"/>
    </row>
    <row r="1503" spans="4:8">
      <c r="D1503" s="111"/>
      <c r="E1503" s="112"/>
      <c r="H1503" s="287"/>
    </row>
    <row r="1504" spans="4:8">
      <c r="D1504" s="111"/>
      <c r="E1504" s="112"/>
      <c r="H1504" s="287"/>
    </row>
    <row r="1505" spans="4:8">
      <c r="D1505" s="111"/>
      <c r="E1505" s="112"/>
      <c r="H1505" s="287"/>
    </row>
    <row r="1506" spans="4:8">
      <c r="D1506" s="111"/>
      <c r="E1506" s="112"/>
      <c r="H1506" s="287"/>
    </row>
    <row r="1507" spans="4:8">
      <c r="D1507" s="111"/>
      <c r="E1507" s="112"/>
      <c r="H1507" s="287"/>
    </row>
    <row r="1508" spans="4:8">
      <c r="D1508" s="111"/>
      <c r="E1508" s="112"/>
      <c r="H1508" s="287"/>
    </row>
    <row r="1509" spans="4:8">
      <c r="D1509" s="111"/>
      <c r="E1509" s="112"/>
      <c r="H1509" s="287"/>
    </row>
    <row r="1510" spans="4:8">
      <c r="D1510" s="111"/>
      <c r="E1510" s="112"/>
      <c r="H1510" s="287"/>
    </row>
    <row r="1511" spans="4:8">
      <c r="D1511" s="111"/>
      <c r="E1511" s="112"/>
      <c r="H1511" s="287"/>
    </row>
    <row r="1512" spans="4:8">
      <c r="D1512" s="111"/>
      <c r="E1512" s="112"/>
      <c r="H1512" s="287"/>
    </row>
    <row r="1513" spans="4:8">
      <c r="D1513" s="111"/>
      <c r="E1513" s="112"/>
      <c r="H1513" s="287"/>
    </row>
    <row r="1514" spans="4:8">
      <c r="D1514" s="111"/>
      <c r="E1514" s="112"/>
      <c r="H1514" s="287"/>
    </row>
    <row r="1515" spans="4:8">
      <c r="D1515" s="111"/>
      <c r="E1515" s="112"/>
      <c r="H1515" s="287"/>
    </row>
    <row r="1516" spans="4:8">
      <c r="D1516" s="111"/>
      <c r="E1516" s="112"/>
      <c r="H1516" s="287"/>
    </row>
    <row r="1517" spans="4:8">
      <c r="D1517" s="111"/>
      <c r="E1517" s="112"/>
      <c r="H1517" s="287"/>
    </row>
    <row r="1518" spans="4:8">
      <c r="D1518" s="111"/>
      <c r="E1518" s="112"/>
      <c r="H1518" s="287"/>
    </row>
    <row r="1519" spans="4:8">
      <c r="D1519" s="111"/>
      <c r="E1519" s="112"/>
      <c r="H1519" s="287"/>
    </row>
    <row r="1520" spans="4:8">
      <c r="D1520" s="111"/>
      <c r="E1520" s="112"/>
      <c r="H1520" s="287"/>
    </row>
    <row r="1521" spans="4:8">
      <c r="D1521" s="111"/>
      <c r="E1521" s="112"/>
      <c r="H1521" s="287"/>
    </row>
    <row r="1522" spans="4:8">
      <c r="D1522" s="111"/>
      <c r="E1522" s="112"/>
      <c r="H1522" s="287"/>
    </row>
    <row r="1523" spans="4:8">
      <c r="D1523" s="111"/>
      <c r="E1523" s="112"/>
      <c r="H1523" s="287"/>
    </row>
    <row r="1524" spans="4:8">
      <c r="D1524" s="111"/>
      <c r="E1524" s="112"/>
      <c r="H1524" s="287"/>
    </row>
    <row r="1525" spans="4:8">
      <c r="D1525" s="111"/>
      <c r="E1525" s="112"/>
      <c r="H1525" s="287"/>
    </row>
    <row r="1526" spans="4:8">
      <c r="D1526" s="111"/>
      <c r="E1526" s="112"/>
      <c r="H1526" s="287"/>
    </row>
    <row r="1527" spans="4:8">
      <c r="D1527" s="111"/>
      <c r="E1527" s="112"/>
      <c r="H1527" s="287"/>
    </row>
    <row r="1528" spans="4:8">
      <c r="D1528" s="111"/>
      <c r="E1528" s="112"/>
      <c r="H1528" s="287"/>
    </row>
    <row r="1529" spans="4:8">
      <c r="D1529" s="111"/>
      <c r="E1529" s="112"/>
      <c r="H1529" s="287"/>
    </row>
    <row r="1530" spans="4:8">
      <c r="D1530" s="111"/>
      <c r="E1530" s="112"/>
      <c r="H1530" s="287"/>
    </row>
    <row r="1531" spans="4:8">
      <c r="D1531" s="111"/>
      <c r="E1531" s="112"/>
      <c r="H1531" s="287"/>
    </row>
    <row r="1532" spans="4:8">
      <c r="D1532" s="111"/>
      <c r="E1532" s="112"/>
      <c r="H1532" s="287"/>
    </row>
    <row r="1533" spans="4:8">
      <c r="D1533" s="111"/>
      <c r="E1533" s="112"/>
      <c r="H1533" s="287"/>
    </row>
    <row r="1534" spans="4:8">
      <c r="D1534" s="111"/>
      <c r="E1534" s="112"/>
      <c r="H1534" s="287"/>
    </row>
    <row r="1535" spans="4:8">
      <c r="D1535" s="111"/>
      <c r="E1535" s="112"/>
      <c r="H1535" s="287"/>
    </row>
    <row r="1536" spans="4:8">
      <c r="D1536" s="111"/>
      <c r="E1536" s="112"/>
      <c r="H1536" s="287"/>
    </row>
    <row r="1537" spans="4:8">
      <c r="D1537" s="111"/>
      <c r="E1537" s="112"/>
      <c r="H1537" s="287"/>
    </row>
    <row r="1538" spans="4:8">
      <c r="D1538" s="111"/>
      <c r="E1538" s="112"/>
      <c r="H1538" s="287"/>
    </row>
    <row r="1539" spans="4:8">
      <c r="D1539" s="111"/>
      <c r="E1539" s="112"/>
      <c r="H1539" s="287"/>
    </row>
    <row r="1540" spans="4:8">
      <c r="D1540" s="111"/>
      <c r="E1540" s="112"/>
      <c r="H1540" s="287"/>
    </row>
    <row r="1541" spans="4:8">
      <c r="D1541" s="111"/>
      <c r="E1541" s="112"/>
      <c r="H1541" s="287"/>
    </row>
    <row r="1542" spans="4:8">
      <c r="D1542" s="111"/>
      <c r="E1542" s="112"/>
      <c r="H1542" s="287"/>
    </row>
    <row r="1543" spans="4:8">
      <c r="D1543" s="111"/>
      <c r="E1543" s="112"/>
      <c r="H1543" s="287"/>
    </row>
    <row r="1544" spans="4:8">
      <c r="D1544" s="111"/>
      <c r="E1544" s="112"/>
      <c r="H1544" s="287"/>
    </row>
    <row r="1545" spans="4:8">
      <c r="D1545" s="111"/>
      <c r="E1545" s="112"/>
      <c r="H1545" s="287"/>
    </row>
    <row r="1546" spans="4:8">
      <c r="D1546" s="111"/>
      <c r="E1546" s="112"/>
      <c r="H1546" s="287"/>
    </row>
    <row r="1547" spans="4:8">
      <c r="D1547" s="111"/>
      <c r="E1547" s="112"/>
      <c r="H1547" s="287"/>
    </row>
    <row r="1548" spans="4:8">
      <c r="D1548" s="111"/>
      <c r="E1548" s="112"/>
      <c r="H1548" s="287"/>
    </row>
    <row r="1549" spans="4:8">
      <c r="D1549" s="111"/>
      <c r="E1549" s="112"/>
      <c r="H1549" s="287"/>
    </row>
    <row r="1550" spans="4:8">
      <c r="D1550" s="111"/>
      <c r="E1550" s="112"/>
      <c r="H1550" s="287"/>
    </row>
    <row r="1551" spans="4:8">
      <c r="D1551" s="111"/>
      <c r="E1551" s="112"/>
      <c r="H1551" s="287"/>
    </row>
    <row r="1552" spans="4:8">
      <c r="D1552" s="111"/>
      <c r="E1552" s="112"/>
      <c r="H1552" s="287"/>
    </row>
    <row r="1553" spans="4:8">
      <c r="D1553" s="111"/>
      <c r="E1553" s="112"/>
      <c r="H1553" s="287"/>
    </row>
    <row r="1554" spans="4:8">
      <c r="D1554" s="111"/>
      <c r="E1554" s="112"/>
      <c r="H1554" s="287"/>
    </row>
    <row r="1555" spans="4:8">
      <c r="D1555" s="111"/>
      <c r="E1555" s="112"/>
      <c r="H1555" s="287"/>
    </row>
    <row r="1556" spans="4:8">
      <c r="D1556" s="111"/>
      <c r="E1556" s="112"/>
      <c r="H1556" s="287"/>
    </row>
    <row r="1557" spans="4:8">
      <c r="D1557" s="111"/>
      <c r="E1557" s="112"/>
      <c r="H1557" s="287"/>
    </row>
    <row r="1558" spans="4:8">
      <c r="D1558" s="111"/>
      <c r="E1558" s="112"/>
      <c r="H1558" s="287"/>
    </row>
    <row r="1559" spans="4:8">
      <c r="D1559" s="111"/>
      <c r="E1559" s="112"/>
      <c r="H1559" s="287"/>
    </row>
    <row r="1560" spans="4:8">
      <c r="D1560" s="111"/>
      <c r="E1560" s="112"/>
      <c r="H1560" s="287"/>
    </row>
    <row r="1561" spans="4:8">
      <c r="D1561" s="111"/>
      <c r="E1561" s="112"/>
      <c r="H1561" s="287"/>
    </row>
    <row r="1562" spans="4:8">
      <c r="D1562" s="111"/>
      <c r="E1562" s="112"/>
      <c r="H1562" s="287"/>
    </row>
    <row r="1563" spans="4:8">
      <c r="D1563" s="111"/>
      <c r="E1563" s="112"/>
      <c r="H1563" s="287"/>
    </row>
    <row r="1564" spans="4:8">
      <c r="D1564" s="111"/>
      <c r="E1564" s="112"/>
      <c r="H1564" s="287"/>
    </row>
    <row r="1565" spans="4:8">
      <c r="D1565" s="111"/>
      <c r="E1565" s="112"/>
      <c r="H1565" s="287"/>
    </row>
    <row r="1566" spans="4:8">
      <c r="D1566" s="111"/>
      <c r="E1566" s="112"/>
      <c r="H1566" s="287"/>
    </row>
    <row r="1567" spans="4:8">
      <c r="D1567" s="111"/>
      <c r="E1567" s="112"/>
      <c r="H1567" s="287"/>
    </row>
    <row r="1568" spans="4:8">
      <c r="D1568" s="111"/>
      <c r="E1568" s="112"/>
      <c r="H1568" s="287"/>
    </row>
    <row r="1569" spans="4:8">
      <c r="D1569" s="111"/>
      <c r="E1569" s="112"/>
      <c r="H1569" s="287"/>
    </row>
    <row r="1570" spans="4:8">
      <c r="D1570" s="111"/>
      <c r="E1570" s="112"/>
      <c r="H1570" s="287"/>
    </row>
    <row r="1571" spans="4:8">
      <c r="D1571" s="111"/>
      <c r="E1571" s="112"/>
      <c r="H1571" s="287"/>
    </row>
    <row r="1572" spans="4:8">
      <c r="D1572" s="111"/>
      <c r="E1572" s="112"/>
      <c r="H1572" s="287"/>
    </row>
    <row r="1573" spans="4:8">
      <c r="D1573" s="111"/>
      <c r="E1573" s="112"/>
      <c r="H1573" s="287"/>
    </row>
    <row r="1574" spans="4:8">
      <c r="D1574" s="111"/>
      <c r="E1574" s="112"/>
      <c r="H1574" s="287"/>
    </row>
    <row r="1575" spans="4:8">
      <c r="D1575" s="111"/>
      <c r="E1575" s="112"/>
      <c r="H1575" s="287"/>
    </row>
    <row r="1576" spans="4:8">
      <c r="D1576" s="111"/>
      <c r="E1576" s="112"/>
      <c r="H1576" s="287"/>
    </row>
    <row r="1577" spans="4:8">
      <c r="D1577" s="111"/>
      <c r="E1577" s="112"/>
      <c r="H1577" s="287"/>
    </row>
    <row r="1578" spans="4:8">
      <c r="D1578" s="111"/>
      <c r="E1578" s="112"/>
      <c r="H1578" s="287"/>
    </row>
    <row r="1579" spans="4:8">
      <c r="D1579" s="111"/>
      <c r="E1579" s="112"/>
      <c r="H1579" s="287"/>
    </row>
    <row r="1580" spans="4:8">
      <c r="D1580" s="111"/>
      <c r="E1580" s="112"/>
      <c r="H1580" s="287"/>
    </row>
    <row r="1581" spans="4:8">
      <c r="D1581" s="111"/>
      <c r="E1581" s="112"/>
      <c r="H1581" s="287"/>
    </row>
    <row r="1582" spans="4:8">
      <c r="D1582" s="111"/>
      <c r="E1582" s="112"/>
      <c r="H1582" s="287"/>
    </row>
    <row r="1583" spans="4:8">
      <c r="D1583" s="111"/>
      <c r="E1583" s="112"/>
      <c r="H1583" s="287"/>
    </row>
    <row r="1584" spans="4:8">
      <c r="D1584" s="111"/>
      <c r="E1584" s="112"/>
      <c r="H1584" s="287"/>
    </row>
    <row r="1585" spans="4:8">
      <c r="D1585" s="111"/>
      <c r="E1585" s="112"/>
      <c r="H1585" s="287"/>
    </row>
    <row r="1586" spans="4:8">
      <c r="D1586" s="111"/>
      <c r="E1586" s="112"/>
      <c r="H1586" s="287"/>
    </row>
    <row r="1587" spans="4:8">
      <c r="D1587" s="111"/>
      <c r="E1587" s="112"/>
      <c r="H1587" s="287"/>
    </row>
    <row r="1588" spans="4:8">
      <c r="D1588" s="111"/>
      <c r="E1588" s="112"/>
      <c r="H1588" s="287"/>
    </row>
    <row r="1589" spans="4:8">
      <c r="D1589" s="111"/>
      <c r="E1589" s="112"/>
      <c r="H1589" s="287"/>
    </row>
    <row r="1590" spans="4:8">
      <c r="D1590" s="111"/>
      <c r="E1590" s="112"/>
      <c r="H1590" s="287"/>
    </row>
    <row r="1591" spans="4:8">
      <c r="D1591" s="111"/>
      <c r="E1591" s="112"/>
      <c r="H1591" s="287"/>
    </row>
    <row r="1592" spans="4:8">
      <c r="D1592" s="111"/>
      <c r="E1592" s="112"/>
      <c r="H1592" s="287"/>
    </row>
    <row r="1593" spans="4:8">
      <c r="D1593" s="111"/>
      <c r="E1593" s="112"/>
      <c r="H1593" s="287"/>
    </row>
    <row r="1594" spans="4:8">
      <c r="D1594" s="111"/>
      <c r="E1594" s="112"/>
      <c r="H1594" s="287"/>
    </row>
    <row r="1595" spans="4:8">
      <c r="D1595" s="111"/>
      <c r="E1595" s="112"/>
      <c r="H1595" s="287"/>
    </row>
    <row r="1596" spans="4:8">
      <c r="D1596" s="111"/>
      <c r="E1596" s="112"/>
      <c r="H1596" s="287"/>
    </row>
    <row r="1597" spans="4:8">
      <c r="D1597" s="111"/>
      <c r="E1597" s="112"/>
      <c r="H1597" s="287"/>
    </row>
    <row r="1598" spans="4:8">
      <c r="D1598" s="111"/>
      <c r="E1598" s="112"/>
      <c r="H1598" s="287"/>
    </row>
    <row r="1599" spans="4:8">
      <c r="D1599" s="111"/>
      <c r="E1599" s="112"/>
      <c r="H1599" s="287"/>
    </row>
    <row r="1600" spans="4:8">
      <c r="D1600" s="111"/>
      <c r="E1600" s="112"/>
      <c r="H1600" s="287"/>
    </row>
    <row r="1601" spans="4:8">
      <c r="D1601" s="111"/>
      <c r="E1601" s="112"/>
      <c r="H1601" s="287"/>
    </row>
    <row r="1602" spans="4:8">
      <c r="D1602" s="111"/>
      <c r="E1602" s="112"/>
      <c r="H1602" s="287"/>
    </row>
    <row r="1603" spans="4:8">
      <c r="D1603" s="111"/>
      <c r="E1603" s="112"/>
      <c r="H1603" s="287"/>
    </row>
    <row r="1604" spans="4:8">
      <c r="D1604" s="111"/>
      <c r="E1604" s="112"/>
      <c r="H1604" s="287"/>
    </row>
    <row r="1605" spans="4:8">
      <c r="D1605" s="111"/>
      <c r="E1605" s="112"/>
      <c r="H1605" s="287"/>
    </row>
    <row r="1606" spans="4:8">
      <c r="D1606" s="111"/>
      <c r="E1606" s="112"/>
      <c r="H1606" s="287"/>
    </row>
    <row r="1607" spans="4:8">
      <c r="D1607" s="111"/>
      <c r="E1607" s="112"/>
      <c r="H1607" s="287"/>
    </row>
    <row r="1608" spans="4:8">
      <c r="D1608" s="111"/>
      <c r="E1608" s="112"/>
      <c r="H1608" s="287"/>
    </row>
    <row r="1609" spans="4:8">
      <c r="D1609" s="111"/>
      <c r="E1609" s="112"/>
      <c r="H1609" s="287"/>
    </row>
    <row r="1610" spans="4:8">
      <c r="D1610" s="111"/>
      <c r="E1610" s="112"/>
      <c r="H1610" s="287"/>
    </row>
    <row r="1611" spans="4:8">
      <c r="D1611" s="111"/>
      <c r="E1611" s="112"/>
      <c r="H1611" s="287"/>
    </row>
    <row r="1612" spans="4:8">
      <c r="D1612" s="111"/>
      <c r="E1612" s="112"/>
      <c r="H1612" s="287"/>
    </row>
    <row r="1613" spans="4:8">
      <c r="D1613" s="111"/>
      <c r="E1613" s="112"/>
      <c r="H1613" s="287"/>
    </row>
    <row r="1614" spans="4:8">
      <c r="D1614" s="111"/>
      <c r="E1614" s="112"/>
      <c r="H1614" s="287"/>
    </row>
    <row r="1615" spans="4:8">
      <c r="D1615" s="111"/>
      <c r="E1615" s="112"/>
      <c r="H1615" s="287"/>
    </row>
    <row r="1616" spans="4:8">
      <c r="D1616" s="111"/>
      <c r="E1616" s="112"/>
      <c r="H1616" s="287"/>
    </row>
    <row r="1617" spans="4:8">
      <c r="D1617" s="111"/>
      <c r="E1617" s="112"/>
      <c r="H1617" s="287"/>
    </row>
    <row r="1618" spans="4:8">
      <c r="D1618" s="111"/>
      <c r="E1618" s="112"/>
      <c r="H1618" s="287"/>
    </row>
    <row r="1619" spans="4:8">
      <c r="D1619" s="111"/>
      <c r="E1619" s="112"/>
      <c r="H1619" s="287"/>
    </row>
    <row r="1620" spans="4:8">
      <c r="D1620" s="111"/>
      <c r="E1620" s="112"/>
      <c r="H1620" s="287"/>
    </row>
    <row r="1621" spans="4:8">
      <c r="D1621" s="111"/>
      <c r="E1621" s="112"/>
      <c r="H1621" s="287"/>
    </row>
    <row r="1622" spans="4:8">
      <c r="D1622" s="111"/>
      <c r="E1622" s="112"/>
      <c r="H1622" s="287"/>
    </row>
    <row r="1623" spans="4:8">
      <c r="D1623" s="111"/>
      <c r="E1623" s="112"/>
      <c r="H1623" s="287"/>
    </row>
    <row r="1624" spans="4:8">
      <c r="D1624" s="111"/>
      <c r="E1624" s="112"/>
      <c r="H1624" s="287"/>
    </row>
    <row r="1625" spans="4:8">
      <c r="D1625" s="111"/>
      <c r="E1625" s="112"/>
      <c r="H1625" s="287"/>
    </row>
    <row r="1626" spans="4:8">
      <c r="D1626" s="111"/>
      <c r="E1626" s="112"/>
      <c r="H1626" s="287"/>
    </row>
    <row r="1627" spans="4:8">
      <c r="D1627" s="111"/>
      <c r="E1627" s="112"/>
      <c r="H1627" s="287"/>
    </row>
    <row r="1628" spans="4:8">
      <c r="D1628" s="111"/>
      <c r="E1628" s="112"/>
      <c r="H1628" s="287"/>
    </row>
    <row r="1629" spans="4:8">
      <c r="D1629" s="111"/>
      <c r="E1629" s="112"/>
      <c r="H1629" s="287"/>
    </row>
    <row r="1630" spans="4:8">
      <c r="D1630" s="111"/>
      <c r="E1630" s="112"/>
      <c r="H1630" s="287"/>
    </row>
    <row r="1631" spans="4:8">
      <c r="D1631" s="111"/>
      <c r="E1631" s="112"/>
      <c r="H1631" s="287"/>
    </row>
    <row r="1632" spans="4:8">
      <c r="D1632" s="111"/>
      <c r="E1632" s="112"/>
      <c r="H1632" s="287"/>
    </row>
    <row r="1633" spans="4:8">
      <c r="D1633" s="111"/>
      <c r="E1633" s="112"/>
      <c r="H1633" s="287"/>
    </row>
    <row r="1634" spans="4:8">
      <c r="D1634" s="111"/>
      <c r="E1634" s="112"/>
      <c r="H1634" s="287"/>
    </row>
    <row r="1635" spans="4:8">
      <c r="D1635" s="111"/>
      <c r="E1635" s="112"/>
      <c r="H1635" s="287"/>
    </row>
    <row r="1636" spans="4:8">
      <c r="D1636" s="111"/>
      <c r="E1636" s="112"/>
      <c r="H1636" s="287"/>
    </row>
    <row r="1637" spans="4:8">
      <c r="D1637" s="111"/>
      <c r="E1637" s="112"/>
      <c r="H1637" s="287"/>
    </row>
    <row r="1638" spans="4:8">
      <c r="D1638" s="111"/>
      <c r="E1638" s="112"/>
      <c r="H1638" s="287"/>
    </row>
    <row r="1639" spans="4:8">
      <c r="D1639" s="111"/>
      <c r="E1639" s="112"/>
      <c r="H1639" s="287"/>
    </row>
    <row r="1640" spans="4:8">
      <c r="D1640" s="111"/>
      <c r="E1640" s="112"/>
      <c r="H1640" s="287"/>
    </row>
    <row r="1641" spans="4:8">
      <c r="D1641" s="111"/>
      <c r="E1641" s="112"/>
      <c r="H1641" s="287"/>
    </row>
    <row r="1642" spans="4:8">
      <c r="D1642" s="111"/>
      <c r="E1642" s="112"/>
      <c r="H1642" s="287"/>
    </row>
    <row r="1643" spans="4:8">
      <c r="D1643" s="111"/>
      <c r="E1643" s="112"/>
      <c r="H1643" s="287"/>
    </row>
    <row r="1644" spans="4:8">
      <c r="D1644" s="111"/>
      <c r="E1644" s="112"/>
      <c r="H1644" s="287"/>
    </row>
    <row r="1645" spans="4:8">
      <c r="D1645" s="111"/>
      <c r="E1645" s="112"/>
      <c r="H1645" s="287"/>
    </row>
    <row r="1646" spans="4:8">
      <c r="D1646" s="111"/>
      <c r="E1646" s="112"/>
      <c r="H1646" s="287"/>
    </row>
    <row r="1647" spans="4:8">
      <c r="D1647" s="111"/>
      <c r="E1647" s="112"/>
      <c r="H1647" s="287"/>
    </row>
    <row r="1648" spans="4:8">
      <c r="D1648" s="111"/>
      <c r="E1648" s="112"/>
      <c r="H1648" s="287"/>
    </row>
    <row r="1649" spans="4:8">
      <c r="D1649" s="111"/>
      <c r="E1649" s="112"/>
      <c r="H1649" s="287"/>
    </row>
    <row r="1650" spans="4:8">
      <c r="D1650" s="111"/>
      <c r="E1650" s="112"/>
      <c r="H1650" s="287"/>
    </row>
    <row r="1651" spans="4:8">
      <c r="D1651" s="111"/>
      <c r="E1651" s="112"/>
      <c r="H1651" s="287"/>
    </row>
    <row r="1652" spans="4:8">
      <c r="D1652" s="111"/>
      <c r="E1652" s="112"/>
      <c r="H1652" s="287"/>
    </row>
    <row r="1653" spans="4:8">
      <c r="D1653" s="111"/>
      <c r="E1653" s="112"/>
      <c r="H1653" s="287"/>
    </row>
    <row r="1654" spans="4:8">
      <c r="D1654" s="111"/>
      <c r="E1654" s="112"/>
      <c r="H1654" s="287"/>
    </row>
    <row r="1655" spans="4:8">
      <c r="D1655" s="111"/>
      <c r="E1655" s="112"/>
      <c r="H1655" s="287"/>
    </row>
    <row r="1656" spans="4:8">
      <c r="D1656" s="111"/>
      <c r="E1656" s="112"/>
      <c r="H1656" s="287"/>
    </row>
    <row r="1657" spans="4:8">
      <c r="D1657" s="111"/>
      <c r="E1657" s="112"/>
      <c r="H1657" s="287"/>
    </row>
    <row r="1658" spans="4:8">
      <c r="D1658" s="111"/>
      <c r="E1658" s="112"/>
      <c r="H1658" s="287"/>
    </row>
    <row r="1659" spans="4:8">
      <c r="D1659" s="111"/>
      <c r="E1659" s="112"/>
      <c r="H1659" s="287"/>
    </row>
    <row r="1660" spans="4:8">
      <c r="D1660" s="111"/>
      <c r="E1660" s="112"/>
      <c r="H1660" s="287"/>
    </row>
    <row r="1661" spans="4:8">
      <c r="D1661" s="111"/>
      <c r="E1661" s="112"/>
      <c r="H1661" s="287"/>
    </row>
    <row r="1662" spans="4:8">
      <c r="D1662" s="111"/>
      <c r="E1662" s="112"/>
      <c r="H1662" s="287"/>
    </row>
    <row r="1663" spans="4:8">
      <c r="D1663" s="111"/>
      <c r="E1663" s="112"/>
      <c r="H1663" s="287"/>
    </row>
    <row r="1664" spans="4:8">
      <c r="D1664" s="111"/>
      <c r="E1664" s="112"/>
      <c r="H1664" s="287"/>
    </row>
    <row r="1665" spans="4:8">
      <c r="D1665" s="111"/>
      <c r="E1665" s="112"/>
      <c r="H1665" s="287"/>
    </row>
    <row r="1666" spans="4:8">
      <c r="D1666" s="111"/>
      <c r="E1666" s="112"/>
      <c r="H1666" s="287"/>
    </row>
    <row r="1667" spans="4:8">
      <c r="D1667" s="111"/>
      <c r="E1667" s="112"/>
      <c r="H1667" s="287"/>
    </row>
    <row r="1668" spans="4:8">
      <c r="D1668" s="111"/>
      <c r="E1668" s="112"/>
      <c r="H1668" s="287"/>
    </row>
    <row r="1669" spans="4:8">
      <c r="D1669" s="111"/>
      <c r="E1669" s="112"/>
      <c r="H1669" s="287"/>
    </row>
    <row r="1670" spans="4:8">
      <c r="D1670" s="111"/>
      <c r="E1670" s="112"/>
      <c r="H1670" s="287"/>
    </row>
    <row r="1671" spans="4:8">
      <c r="D1671" s="111"/>
      <c r="E1671" s="112"/>
      <c r="H1671" s="287"/>
    </row>
    <row r="1672" spans="4:8">
      <c r="D1672" s="111"/>
      <c r="E1672" s="112"/>
      <c r="H1672" s="287"/>
    </row>
    <row r="1673" spans="4:8">
      <c r="D1673" s="111"/>
      <c r="E1673" s="112"/>
      <c r="H1673" s="287"/>
    </row>
    <row r="1674" spans="4:8">
      <c r="D1674" s="111"/>
      <c r="E1674" s="112"/>
      <c r="H1674" s="287"/>
    </row>
    <row r="1675" spans="4:8">
      <c r="D1675" s="111"/>
      <c r="E1675" s="112"/>
      <c r="H1675" s="287"/>
    </row>
    <row r="1676" spans="4:8">
      <c r="D1676" s="111"/>
      <c r="E1676" s="112"/>
      <c r="H1676" s="287"/>
    </row>
    <row r="1677" spans="4:8">
      <c r="D1677" s="111"/>
      <c r="E1677" s="112"/>
      <c r="H1677" s="287"/>
    </row>
    <row r="1678" spans="4:8">
      <c r="D1678" s="111"/>
      <c r="E1678" s="112"/>
      <c r="H1678" s="287"/>
    </row>
    <row r="1679" spans="4:8">
      <c r="D1679" s="111"/>
      <c r="E1679" s="112"/>
      <c r="H1679" s="287"/>
    </row>
    <row r="1680" spans="4:8">
      <c r="D1680" s="111"/>
      <c r="E1680" s="112"/>
      <c r="H1680" s="287"/>
    </row>
    <row r="1681" spans="4:8">
      <c r="D1681" s="111"/>
      <c r="E1681" s="112"/>
      <c r="H1681" s="287"/>
    </row>
    <row r="1682" spans="4:8">
      <c r="D1682" s="111"/>
      <c r="E1682" s="112"/>
      <c r="H1682" s="287"/>
    </row>
    <row r="1683" spans="4:8">
      <c r="D1683" s="111"/>
      <c r="E1683" s="112"/>
      <c r="H1683" s="287"/>
    </row>
    <row r="1684" spans="4:8">
      <c r="D1684" s="111"/>
      <c r="E1684" s="112"/>
      <c r="H1684" s="287"/>
    </row>
    <row r="1685" spans="4:8">
      <c r="D1685" s="111"/>
      <c r="E1685" s="112"/>
      <c r="H1685" s="287"/>
    </row>
    <row r="1686" spans="4:8">
      <c r="D1686" s="111"/>
      <c r="E1686" s="112"/>
      <c r="H1686" s="287"/>
    </row>
    <row r="1687" spans="4:8">
      <c r="D1687" s="111"/>
      <c r="E1687" s="112"/>
      <c r="H1687" s="287"/>
    </row>
    <row r="1688" spans="4:8">
      <c r="D1688" s="111"/>
      <c r="E1688" s="112"/>
      <c r="H1688" s="287"/>
    </row>
    <row r="1689" spans="4:8">
      <c r="D1689" s="111"/>
      <c r="E1689" s="112"/>
      <c r="H1689" s="287"/>
    </row>
    <row r="1690" spans="4:8">
      <c r="D1690" s="111"/>
      <c r="E1690" s="112"/>
      <c r="H1690" s="287"/>
    </row>
    <row r="1691" spans="4:8">
      <c r="D1691" s="111"/>
      <c r="E1691" s="112"/>
      <c r="H1691" s="287"/>
    </row>
    <row r="1692" spans="4:8">
      <c r="D1692" s="111"/>
      <c r="E1692" s="112"/>
      <c r="H1692" s="287"/>
    </row>
    <row r="1693" spans="4:8">
      <c r="D1693" s="111"/>
      <c r="E1693" s="112"/>
      <c r="H1693" s="287"/>
    </row>
    <row r="1694" spans="4:8">
      <c r="D1694" s="111"/>
      <c r="E1694" s="112"/>
      <c r="H1694" s="287"/>
    </row>
    <row r="1695" spans="4:8">
      <c r="D1695" s="111"/>
      <c r="E1695" s="112"/>
      <c r="H1695" s="287"/>
    </row>
    <row r="1696" spans="4:8">
      <c r="D1696" s="111"/>
      <c r="E1696" s="112"/>
      <c r="H1696" s="287"/>
    </row>
    <row r="1697" spans="4:8">
      <c r="D1697" s="111"/>
      <c r="E1697" s="112"/>
      <c r="H1697" s="287"/>
    </row>
    <row r="1698" spans="4:8">
      <c r="D1698" s="111"/>
      <c r="E1698" s="112"/>
      <c r="H1698" s="287"/>
    </row>
    <row r="1699" spans="4:8">
      <c r="D1699" s="111"/>
      <c r="E1699" s="112"/>
      <c r="H1699" s="287"/>
    </row>
    <row r="1700" spans="4:8">
      <c r="D1700" s="111"/>
      <c r="E1700" s="112"/>
      <c r="H1700" s="287"/>
    </row>
    <row r="1701" spans="4:8">
      <c r="D1701" s="111"/>
      <c r="E1701" s="112"/>
      <c r="H1701" s="287"/>
    </row>
    <row r="1702" spans="4:8">
      <c r="D1702" s="111"/>
      <c r="E1702" s="112"/>
      <c r="H1702" s="287"/>
    </row>
    <row r="1703" spans="4:8">
      <c r="D1703" s="111"/>
      <c r="E1703" s="112"/>
      <c r="H1703" s="287"/>
    </row>
    <row r="1704" spans="4:8">
      <c r="D1704" s="111"/>
      <c r="E1704" s="112"/>
      <c r="H1704" s="287"/>
    </row>
    <row r="1705" spans="4:8">
      <c r="D1705" s="111"/>
      <c r="E1705" s="112"/>
      <c r="H1705" s="287"/>
    </row>
    <row r="1706" spans="4:8">
      <c r="D1706" s="111"/>
      <c r="E1706" s="112"/>
      <c r="H1706" s="287"/>
    </row>
    <row r="1707" spans="4:8">
      <c r="D1707" s="111"/>
      <c r="E1707" s="112"/>
      <c r="H1707" s="287"/>
    </row>
    <row r="1708" spans="4:8">
      <c r="D1708" s="111"/>
      <c r="E1708" s="112"/>
      <c r="H1708" s="287"/>
    </row>
    <row r="1709" spans="4:8">
      <c r="D1709" s="111"/>
      <c r="E1709" s="112"/>
      <c r="H1709" s="287"/>
    </row>
    <row r="1710" spans="4:8">
      <c r="D1710" s="111"/>
      <c r="E1710" s="112"/>
      <c r="H1710" s="287"/>
    </row>
    <row r="1711" spans="4:8">
      <c r="D1711" s="111"/>
      <c r="E1711" s="112"/>
      <c r="H1711" s="287"/>
    </row>
    <row r="1712" spans="4:8">
      <c r="D1712" s="111"/>
      <c r="E1712" s="112"/>
      <c r="H1712" s="287"/>
    </row>
    <row r="1713" spans="4:8">
      <c r="D1713" s="111"/>
      <c r="E1713" s="112"/>
      <c r="H1713" s="287"/>
    </row>
    <row r="1714" spans="4:8">
      <c r="D1714" s="111"/>
      <c r="E1714" s="112"/>
      <c r="H1714" s="287"/>
    </row>
    <row r="1715" spans="4:8">
      <c r="D1715" s="111"/>
      <c r="E1715" s="112"/>
      <c r="H1715" s="287"/>
    </row>
    <row r="1716" spans="4:8">
      <c r="D1716" s="111"/>
      <c r="E1716" s="112"/>
      <c r="H1716" s="287"/>
    </row>
    <row r="1717" spans="4:8">
      <c r="D1717" s="111"/>
      <c r="E1717" s="112"/>
      <c r="H1717" s="287"/>
    </row>
    <row r="1718" spans="4:8">
      <c r="D1718" s="111"/>
      <c r="E1718" s="112"/>
      <c r="H1718" s="287"/>
    </row>
    <row r="1719" spans="4:8">
      <c r="D1719" s="111"/>
      <c r="E1719" s="112"/>
      <c r="H1719" s="287"/>
    </row>
    <row r="1720" spans="4:8">
      <c r="D1720" s="111"/>
      <c r="E1720" s="112"/>
      <c r="H1720" s="287"/>
    </row>
    <row r="1721" spans="4:8">
      <c r="D1721" s="111"/>
      <c r="E1721" s="112"/>
      <c r="H1721" s="287"/>
    </row>
    <row r="1722" spans="4:8">
      <c r="D1722" s="111"/>
      <c r="E1722" s="112"/>
      <c r="H1722" s="287"/>
    </row>
    <row r="1723" spans="4:8">
      <c r="D1723" s="111"/>
      <c r="E1723" s="112"/>
      <c r="H1723" s="287"/>
    </row>
    <row r="1724" spans="4:8">
      <c r="D1724" s="111"/>
      <c r="E1724" s="112"/>
      <c r="H1724" s="287"/>
    </row>
    <row r="1725" spans="4:8">
      <c r="D1725" s="111"/>
      <c r="E1725" s="112"/>
      <c r="H1725" s="287"/>
    </row>
    <row r="1726" spans="4:8">
      <c r="D1726" s="111"/>
      <c r="E1726" s="112"/>
      <c r="H1726" s="287"/>
    </row>
    <row r="1727" spans="4:8">
      <c r="D1727" s="111"/>
      <c r="E1727" s="112"/>
      <c r="H1727" s="287"/>
    </row>
    <row r="1728" spans="4:8">
      <c r="D1728" s="111"/>
      <c r="E1728" s="112"/>
      <c r="H1728" s="287"/>
    </row>
    <row r="1729" spans="4:8">
      <c r="D1729" s="111"/>
      <c r="E1729" s="112"/>
      <c r="H1729" s="287"/>
    </row>
    <row r="1730" spans="4:8">
      <c r="D1730" s="111"/>
      <c r="E1730" s="112"/>
      <c r="H1730" s="287"/>
    </row>
    <row r="1731" spans="4:8">
      <c r="D1731" s="111"/>
      <c r="E1731" s="112"/>
      <c r="H1731" s="287"/>
    </row>
    <row r="1732" spans="4:8">
      <c r="D1732" s="111"/>
      <c r="E1732" s="112"/>
      <c r="H1732" s="287"/>
    </row>
    <row r="1733" spans="4:8">
      <c r="D1733" s="111"/>
      <c r="E1733" s="112"/>
      <c r="H1733" s="287"/>
    </row>
    <row r="1734" spans="4:8">
      <c r="D1734" s="111"/>
      <c r="E1734" s="112"/>
      <c r="H1734" s="287"/>
    </row>
    <row r="1735" spans="4:8">
      <c r="D1735" s="111"/>
      <c r="E1735" s="112"/>
      <c r="H1735" s="287"/>
    </row>
    <row r="1736" spans="4:8">
      <c r="D1736" s="111"/>
      <c r="E1736" s="112"/>
      <c r="H1736" s="287"/>
    </row>
    <row r="1737" spans="4:8">
      <c r="D1737" s="111"/>
      <c r="E1737" s="112"/>
      <c r="H1737" s="287"/>
    </row>
    <row r="1738" spans="4:8">
      <c r="D1738" s="111"/>
      <c r="E1738" s="112"/>
      <c r="H1738" s="287"/>
    </row>
    <row r="1739" spans="4:8">
      <c r="D1739" s="111"/>
      <c r="E1739" s="112"/>
      <c r="H1739" s="287"/>
    </row>
    <row r="1740" spans="4:8">
      <c r="D1740" s="111"/>
      <c r="E1740" s="112"/>
      <c r="H1740" s="287"/>
    </row>
    <row r="1741" spans="4:8">
      <c r="D1741" s="111"/>
      <c r="E1741" s="112"/>
      <c r="H1741" s="287"/>
    </row>
    <row r="1742" spans="4:8">
      <c r="D1742" s="111"/>
      <c r="E1742" s="112"/>
      <c r="H1742" s="287"/>
    </row>
    <row r="1743" spans="4:8">
      <c r="D1743" s="111"/>
      <c r="E1743" s="112"/>
      <c r="H1743" s="287"/>
    </row>
    <row r="1744" spans="4:8">
      <c r="D1744" s="111"/>
      <c r="E1744" s="112"/>
      <c r="H1744" s="287"/>
    </row>
    <row r="1745" spans="4:8">
      <c r="D1745" s="111"/>
      <c r="E1745" s="112"/>
      <c r="H1745" s="287"/>
    </row>
    <row r="1746" spans="4:8">
      <c r="D1746" s="111"/>
      <c r="E1746" s="112"/>
      <c r="H1746" s="287"/>
    </row>
    <row r="1747" spans="4:8">
      <c r="D1747" s="111"/>
      <c r="E1747" s="112"/>
      <c r="H1747" s="287"/>
    </row>
    <row r="1748" spans="4:8">
      <c r="D1748" s="111"/>
      <c r="E1748" s="112"/>
      <c r="H1748" s="287"/>
    </row>
    <row r="1749" spans="4:8">
      <c r="D1749" s="111"/>
      <c r="E1749" s="112"/>
      <c r="H1749" s="287"/>
    </row>
    <row r="1750" spans="4:8">
      <c r="D1750" s="111"/>
      <c r="E1750" s="112"/>
      <c r="H1750" s="287"/>
    </row>
    <row r="1751" spans="4:8">
      <c r="D1751" s="111"/>
      <c r="E1751" s="112"/>
      <c r="H1751" s="287"/>
    </row>
    <row r="1752" spans="4:8">
      <c r="D1752" s="111"/>
      <c r="E1752" s="112"/>
      <c r="H1752" s="287"/>
    </row>
    <row r="1753" spans="4:8">
      <c r="D1753" s="111"/>
      <c r="E1753" s="112"/>
      <c r="H1753" s="287"/>
    </row>
    <row r="1754" spans="4:8">
      <c r="D1754" s="111"/>
      <c r="E1754" s="112"/>
      <c r="H1754" s="287"/>
    </row>
    <row r="1755" spans="4:8">
      <c r="D1755" s="111"/>
      <c r="E1755" s="112"/>
      <c r="H1755" s="287"/>
    </row>
    <row r="1756" spans="4:8">
      <c r="D1756" s="111"/>
      <c r="E1756" s="112"/>
      <c r="H1756" s="287"/>
    </row>
    <row r="1757" spans="4:8">
      <c r="D1757" s="111"/>
      <c r="E1757" s="112"/>
      <c r="H1757" s="287"/>
    </row>
    <row r="1758" spans="4:8">
      <c r="D1758" s="111"/>
      <c r="E1758" s="112"/>
      <c r="H1758" s="287"/>
    </row>
    <row r="1759" spans="4:8">
      <c r="D1759" s="111"/>
      <c r="E1759" s="112"/>
      <c r="H1759" s="287"/>
    </row>
    <row r="1760" spans="4:8">
      <c r="D1760" s="111"/>
      <c r="E1760" s="112"/>
      <c r="H1760" s="287"/>
    </row>
    <row r="1761" spans="4:8">
      <c r="D1761" s="111"/>
      <c r="E1761" s="112"/>
      <c r="H1761" s="287"/>
    </row>
    <row r="1762" spans="4:8">
      <c r="D1762" s="111"/>
      <c r="E1762" s="112"/>
      <c r="H1762" s="287"/>
    </row>
    <row r="1763" spans="4:8">
      <c r="D1763" s="111"/>
      <c r="E1763" s="112"/>
      <c r="H1763" s="287"/>
    </row>
    <row r="1764" spans="4:8">
      <c r="D1764" s="111"/>
      <c r="E1764" s="112"/>
      <c r="H1764" s="287"/>
    </row>
    <row r="1765" spans="4:8">
      <c r="D1765" s="111"/>
      <c r="E1765" s="112"/>
      <c r="H1765" s="287"/>
    </row>
    <row r="1766" spans="4:8">
      <c r="D1766" s="111"/>
      <c r="E1766" s="112"/>
      <c r="H1766" s="287"/>
    </row>
    <row r="1767" spans="4:8">
      <c r="D1767" s="111"/>
      <c r="E1767" s="112"/>
      <c r="H1767" s="287"/>
    </row>
    <row r="1768" spans="4:8">
      <c r="D1768" s="111"/>
      <c r="E1768" s="112"/>
      <c r="H1768" s="287"/>
    </row>
    <row r="1769" spans="4:8">
      <c r="D1769" s="111"/>
      <c r="E1769" s="112"/>
      <c r="H1769" s="287"/>
    </row>
    <row r="1770" spans="4:8">
      <c r="D1770" s="111"/>
      <c r="E1770" s="112"/>
      <c r="H1770" s="287"/>
    </row>
    <row r="1771" spans="4:8">
      <c r="D1771" s="111"/>
      <c r="E1771" s="112"/>
      <c r="H1771" s="287"/>
    </row>
    <row r="1772" spans="4:8">
      <c r="D1772" s="111"/>
      <c r="E1772" s="112"/>
      <c r="H1772" s="287"/>
    </row>
    <row r="1773" spans="4:8">
      <c r="D1773" s="111"/>
      <c r="E1773" s="112"/>
      <c r="H1773" s="287"/>
    </row>
    <row r="1774" spans="4:8">
      <c r="D1774" s="111"/>
      <c r="E1774" s="112"/>
      <c r="H1774" s="287"/>
    </row>
    <row r="1775" spans="4:8">
      <c r="D1775" s="111"/>
      <c r="E1775" s="112"/>
      <c r="H1775" s="287"/>
    </row>
    <row r="1776" spans="4:8">
      <c r="D1776" s="111"/>
      <c r="E1776" s="112"/>
      <c r="H1776" s="287"/>
    </row>
    <row r="1777" spans="4:8">
      <c r="D1777" s="111"/>
      <c r="E1777" s="112"/>
      <c r="H1777" s="287"/>
    </row>
    <row r="1778" spans="4:8">
      <c r="D1778" s="111"/>
      <c r="E1778" s="112"/>
      <c r="H1778" s="287"/>
    </row>
    <row r="1779" spans="4:8">
      <c r="D1779" s="111"/>
      <c r="E1779" s="112"/>
      <c r="H1779" s="287"/>
    </row>
    <row r="1780" spans="4:8">
      <c r="D1780" s="111"/>
      <c r="E1780" s="112"/>
      <c r="H1780" s="287"/>
    </row>
    <row r="1781" spans="4:8">
      <c r="D1781" s="111"/>
      <c r="E1781" s="112"/>
      <c r="H1781" s="287"/>
    </row>
    <row r="1782" spans="4:8">
      <c r="D1782" s="111"/>
      <c r="E1782" s="112"/>
      <c r="H1782" s="287"/>
    </row>
    <row r="1783" spans="4:8">
      <c r="D1783" s="111"/>
      <c r="E1783" s="112"/>
      <c r="H1783" s="287"/>
    </row>
    <row r="1784" spans="4:8">
      <c r="D1784" s="111"/>
      <c r="E1784" s="112"/>
      <c r="H1784" s="287"/>
    </row>
    <row r="1785" spans="4:8">
      <c r="D1785" s="111"/>
      <c r="E1785" s="112"/>
      <c r="H1785" s="287"/>
    </row>
    <row r="1786" spans="4:8">
      <c r="D1786" s="111"/>
      <c r="E1786" s="112"/>
      <c r="H1786" s="287"/>
    </row>
    <row r="1787" spans="4:8">
      <c r="D1787" s="111"/>
      <c r="E1787" s="112"/>
      <c r="H1787" s="287"/>
    </row>
    <row r="1788" spans="4:8">
      <c r="D1788" s="111"/>
      <c r="E1788" s="112"/>
      <c r="H1788" s="287"/>
    </row>
    <row r="1789" spans="4:8">
      <c r="D1789" s="111"/>
      <c r="E1789" s="112"/>
      <c r="H1789" s="287"/>
    </row>
    <row r="1790" spans="4:8">
      <c r="D1790" s="111"/>
      <c r="E1790" s="112"/>
      <c r="H1790" s="287"/>
    </row>
    <row r="1791" spans="4:8">
      <c r="D1791" s="111"/>
      <c r="E1791" s="112"/>
      <c r="H1791" s="287"/>
    </row>
    <row r="1792" spans="4:8">
      <c r="D1792" s="111"/>
      <c r="E1792" s="112"/>
      <c r="H1792" s="287"/>
    </row>
    <row r="1793" spans="4:8">
      <c r="D1793" s="111"/>
      <c r="E1793" s="112"/>
      <c r="H1793" s="287"/>
    </row>
    <row r="1794" spans="4:8">
      <c r="D1794" s="111"/>
      <c r="E1794" s="112"/>
      <c r="H1794" s="287"/>
    </row>
    <row r="1795" spans="4:8">
      <c r="D1795" s="111"/>
      <c r="E1795" s="112"/>
      <c r="H1795" s="287"/>
    </row>
    <row r="1796" spans="4:8">
      <c r="D1796" s="111"/>
      <c r="E1796" s="112"/>
      <c r="H1796" s="287"/>
    </row>
    <row r="1797" spans="4:8">
      <c r="D1797" s="111"/>
      <c r="E1797" s="112"/>
      <c r="H1797" s="287"/>
    </row>
    <row r="1798" spans="4:8">
      <c r="D1798" s="111"/>
      <c r="E1798" s="112"/>
      <c r="H1798" s="287"/>
    </row>
    <row r="1799" spans="4:8">
      <c r="D1799" s="111"/>
      <c r="E1799" s="112"/>
      <c r="H1799" s="287"/>
    </row>
    <row r="1800" spans="4:8">
      <c r="D1800" s="111"/>
      <c r="E1800" s="112"/>
      <c r="H1800" s="287"/>
    </row>
    <row r="1801" spans="4:8">
      <c r="D1801" s="111"/>
      <c r="E1801" s="112"/>
      <c r="H1801" s="287"/>
    </row>
    <row r="1802" spans="4:8">
      <c r="D1802" s="111"/>
      <c r="E1802" s="112"/>
      <c r="H1802" s="287"/>
    </row>
    <row r="1803" spans="4:8">
      <c r="D1803" s="111"/>
      <c r="E1803" s="112"/>
      <c r="H1803" s="287"/>
    </row>
    <row r="1804" spans="4:8">
      <c r="D1804" s="111"/>
      <c r="E1804" s="112"/>
      <c r="H1804" s="287"/>
    </row>
    <row r="1805" spans="4:8">
      <c r="D1805" s="111"/>
      <c r="E1805" s="112"/>
      <c r="H1805" s="287"/>
    </row>
    <row r="1806" spans="4:8">
      <c r="D1806" s="111"/>
      <c r="E1806" s="112"/>
      <c r="H1806" s="287"/>
    </row>
    <row r="1807" spans="4:8">
      <c r="D1807" s="111"/>
      <c r="E1807" s="112"/>
      <c r="H1807" s="287"/>
    </row>
    <row r="1808" spans="4:8">
      <c r="D1808" s="111"/>
      <c r="E1808" s="112"/>
      <c r="H1808" s="287"/>
    </row>
    <row r="1809" spans="4:8">
      <c r="D1809" s="111"/>
      <c r="E1809" s="112"/>
      <c r="H1809" s="287"/>
    </row>
    <row r="1810" spans="4:8">
      <c r="D1810" s="111"/>
      <c r="E1810" s="112"/>
      <c r="H1810" s="287"/>
    </row>
    <row r="1811" spans="4:8">
      <c r="D1811" s="111"/>
      <c r="E1811" s="112"/>
      <c r="H1811" s="287"/>
    </row>
    <row r="1812" spans="4:8">
      <c r="D1812" s="111"/>
      <c r="E1812" s="112"/>
      <c r="H1812" s="287"/>
    </row>
    <row r="1813" spans="4:8">
      <c r="D1813" s="111"/>
      <c r="E1813" s="112"/>
      <c r="H1813" s="287"/>
    </row>
    <row r="1814" spans="4:8">
      <c r="D1814" s="111"/>
      <c r="E1814" s="112"/>
      <c r="H1814" s="287"/>
    </row>
    <row r="1815" spans="4:8">
      <c r="D1815" s="111"/>
      <c r="E1815" s="112"/>
      <c r="H1815" s="287"/>
    </row>
    <row r="1816" spans="4:8">
      <c r="D1816" s="111"/>
      <c r="E1816" s="112"/>
      <c r="H1816" s="287"/>
    </row>
    <row r="1817" spans="4:8">
      <c r="D1817" s="111"/>
      <c r="E1817" s="112"/>
      <c r="H1817" s="287"/>
    </row>
    <row r="1818" spans="4:8">
      <c r="D1818" s="111"/>
      <c r="E1818" s="112"/>
      <c r="H1818" s="287"/>
    </row>
    <row r="1819" spans="4:8">
      <c r="D1819" s="111"/>
      <c r="E1819" s="112"/>
      <c r="H1819" s="287"/>
    </row>
    <row r="1820" spans="4:8">
      <c r="D1820" s="111"/>
      <c r="E1820" s="112"/>
      <c r="H1820" s="287"/>
    </row>
    <row r="1821" spans="4:8">
      <c r="D1821" s="111"/>
      <c r="E1821" s="112"/>
      <c r="H1821" s="287"/>
    </row>
    <row r="1822" spans="4:8">
      <c r="D1822" s="111"/>
      <c r="E1822" s="112"/>
      <c r="H1822" s="287"/>
    </row>
    <row r="1823" spans="4:8">
      <c r="D1823" s="111"/>
      <c r="E1823" s="112"/>
      <c r="H1823" s="287"/>
    </row>
    <row r="1824" spans="4:8">
      <c r="D1824" s="111"/>
      <c r="E1824" s="112"/>
      <c r="H1824" s="287"/>
    </row>
    <row r="1825" spans="4:8">
      <c r="D1825" s="111"/>
      <c r="E1825" s="112"/>
      <c r="H1825" s="287"/>
    </row>
    <row r="1826" spans="4:8">
      <c r="D1826" s="111"/>
      <c r="E1826" s="112"/>
      <c r="H1826" s="287"/>
    </row>
    <row r="1827" spans="4:8">
      <c r="D1827" s="111"/>
      <c r="E1827" s="112"/>
      <c r="H1827" s="287"/>
    </row>
    <row r="1828" spans="4:8">
      <c r="D1828" s="111"/>
      <c r="E1828" s="112"/>
      <c r="H1828" s="287"/>
    </row>
    <row r="1829" spans="4:8">
      <c r="D1829" s="111"/>
      <c r="E1829" s="112"/>
      <c r="H1829" s="287"/>
    </row>
    <row r="1830" spans="4:8">
      <c r="D1830" s="111"/>
      <c r="E1830" s="112"/>
      <c r="H1830" s="287"/>
    </row>
    <row r="1831" spans="4:8">
      <c r="D1831" s="111"/>
      <c r="E1831" s="112"/>
      <c r="H1831" s="287"/>
    </row>
    <row r="1832" spans="4:8">
      <c r="D1832" s="111"/>
      <c r="E1832" s="112"/>
      <c r="H1832" s="287"/>
    </row>
    <row r="1833" spans="4:8">
      <c r="D1833" s="111"/>
      <c r="E1833" s="112"/>
      <c r="H1833" s="287"/>
    </row>
    <row r="1834" spans="4:8">
      <c r="D1834" s="111"/>
      <c r="E1834" s="112"/>
      <c r="H1834" s="287"/>
    </row>
    <row r="1835" spans="4:8">
      <c r="D1835" s="111"/>
      <c r="E1835" s="112"/>
      <c r="H1835" s="287"/>
    </row>
    <row r="1836" spans="4:8">
      <c r="D1836" s="111"/>
      <c r="E1836" s="112"/>
      <c r="H1836" s="287"/>
    </row>
    <row r="1837" spans="4:8">
      <c r="D1837" s="111"/>
      <c r="E1837" s="112"/>
      <c r="H1837" s="287"/>
    </row>
    <row r="1838" spans="4:8">
      <c r="D1838" s="111"/>
      <c r="E1838" s="112"/>
      <c r="H1838" s="287"/>
    </row>
    <row r="1839" spans="4:8">
      <c r="D1839" s="111"/>
      <c r="E1839" s="112"/>
      <c r="H1839" s="287"/>
    </row>
    <row r="1840" spans="4:8">
      <c r="D1840" s="111"/>
      <c r="E1840" s="112"/>
      <c r="H1840" s="287"/>
    </row>
    <row r="1841" spans="4:8">
      <c r="D1841" s="111"/>
      <c r="E1841" s="112"/>
      <c r="H1841" s="287"/>
    </row>
    <row r="1842" spans="4:8">
      <c r="D1842" s="111"/>
      <c r="E1842" s="112"/>
      <c r="H1842" s="287"/>
    </row>
    <row r="1843" spans="4:8">
      <c r="D1843" s="111"/>
      <c r="E1843" s="112"/>
      <c r="H1843" s="287"/>
    </row>
    <row r="1844" spans="4:8">
      <c r="D1844" s="111"/>
      <c r="E1844" s="112"/>
      <c r="H1844" s="287"/>
    </row>
    <row r="1845" spans="4:8">
      <c r="D1845" s="111"/>
      <c r="E1845" s="112"/>
      <c r="H1845" s="287"/>
    </row>
    <row r="1846" spans="4:8">
      <c r="D1846" s="111"/>
      <c r="E1846" s="112"/>
      <c r="H1846" s="287"/>
    </row>
    <row r="1847" spans="4:8">
      <c r="D1847" s="111"/>
      <c r="E1847" s="112"/>
      <c r="H1847" s="287"/>
    </row>
    <row r="1848" spans="4:8">
      <c r="D1848" s="111"/>
      <c r="E1848" s="112"/>
      <c r="H1848" s="287"/>
    </row>
    <row r="1849" spans="4:8">
      <c r="D1849" s="111"/>
      <c r="E1849" s="112"/>
      <c r="H1849" s="287"/>
    </row>
    <row r="1850" spans="4:8">
      <c r="D1850" s="111"/>
      <c r="E1850" s="112"/>
      <c r="H1850" s="287"/>
    </row>
    <row r="1851" spans="4:8">
      <c r="D1851" s="111"/>
      <c r="E1851" s="112"/>
      <c r="H1851" s="287"/>
    </row>
    <row r="1852" spans="4:8">
      <c r="D1852" s="111"/>
      <c r="E1852" s="112"/>
      <c r="H1852" s="287"/>
    </row>
    <row r="1853" spans="4:8">
      <c r="D1853" s="111"/>
      <c r="E1853" s="112"/>
      <c r="H1853" s="287"/>
    </row>
    <row r="1854" spans="4:8">
      <c r="D1854" s="111"/>
      <c r="E1854" s="112"/>
      <c r="H1854" s="287"/>
    </row>
    <row r="1855" spans="4:8">
      <c r="D1855" s="111"/>
      <c r="E1855" s="112"/>
      <c r="H1855" s="287"/>
    </row>
    <row r="1856" spans="4:8">
      <c r="D1856" s="111"/>
      <c r="E1856" s="112"/>
      <c r="H1856" s="287"/>
    </row>
    <row r="1857" spans="4:8">
      <c r="D1857" s="111"/>
      <c r="E1857" s="112"/>
      <c r="H1857" s="287"/>
    </row>
    <row r="1858" spans="4:8">
      <c r="D1858" s="111"/>
      <c r="E1858" s="112"/>
      <c r="H1858" s="287"/>
    </row>
    <row r="1859" spans="4:8">
      <c r="D1859" s="111"/>
      <c r="E1859" s="112"/>
      <c r="H1859" s="287"/>
    </row>
    <row r="1860" spans="4:8">
      <c r="D1860" s="111"/>
      <c r="E1860" s="112"/>
      <c r="H1860" s="287"/>
    </row>
    <row r="1861" spans="4:8">
      <c r="D1861" s="111"/>
      <c r="E1861" s="112"/>
      <c r="H1861" s="287"/>
    </row>
    <row r="1862" spans="4:8">
      <c r="D1862" s="111"/>
      <c r="E1862" s="112"/>
      <c r="H1862" s="287"/>
    </row>
    <row r="1863" spans="4:8">
      <c r="D1863" s="111"/>
      <c r="E1863" s="112"/>
      <c r="H1863" s="287"/>
    </row>
    <row r="1864" spans="4:8">
      <c r="D1864" s="111"/>
      <c r="E1864" s="112"/>
      <c r="H1864" s="287"/>
    </row>
    <row r="1865" spans="4:8">
      <c r="D1865" s="111"/>
      <c r="E1865" s="112"/>
      <c r="H1865" s="287"/>
    </row>
    <row r="1866" spans="4:8">
      <c r="D1866" s="111"/>
      <c r="E1866" s="112"/>
      <c r="H1866" s="287"/>
    </row>
    <row r="1867" spans="4:8">
      <c r="D1867" s="111"/>
      <c r="E1867" s="112"/>
      <c r="H1867" s="287"/>
    </row>
    <row r="1868" spans="4:8">
      <c r="D1868" s="111"/>
      <c r="E1868" s="112"/>
      <c r="H1868" s="287"/>
    </row>
    <row r="1869" spans="4:8">
      <c r="D1869" s="111"/>
      <c r="E1869" s="112"/>
      <c r="H1869" s="287"/>
    </row>
    <row r="1870" spans="4:8">
      <c r="D1870" s="111"/>
      <c r="E1870" s="112"/>
      <c r="H1870" s="287"/>
    </row>
    <row r="1871" spans="4:8">
      <c r="D1871" s="111"/>
      <c r="E1871" s="112"/>
      <c r="H1871" s="287"/>
    </row>
    <row r="1872" spans="4:8">
      <c r="D1872" s="111"/>
      <c r="E1872" s="112"/>
      <c r="H1872" s="287"/>
    </row>
    <row r="1873" spans="4:8">
      <c r="D1873" s="111"/>
      <c r="E1873" s="112"/>
      <c r="H1873" s="287"/>
    </row>
    <row r="1874" spans="4:8">
      <c r="D1874" s="111"/>
      <c r="E1874" s="112"/>
      <c r="H1874" s="287"/>
    </row>
    <row r="1875" spans="4:8">
      <c r="D1875" s="111"/>
      <c r="E1875" s="112"/>
      <c r="H1875" s="287"/>
    </row>
    <row r="1876" spans="4:8">
      <c r="D1876" s="111"/>
      <c r="E1876" s="112"/>
      <c r="H1876" s="287"/>
    </row>
    <row r="1877" spans="4:8">
      <c r="D1877" s="111"/>
      <c r="E1877" s="112"/>
      <c r="H1877" s="287"/>
    </row>
    <row r="1878" spans="4:8">
      <c r="D1878" s="111"/>
      <c r="E1878" s="112"/>
      <c r="H1878" s="287"/>
    </row>
    <row r="1879" spans="4:8">
      <c r="D1879" s="111"/>
      <c r="E1879" s="112"/>
      <c r="H1879" s="287"/>
    </row>
    <row r="1880" spans="4:8">
      <c r="D1880" s="111"/>
      <c r="E1880" s="112"/>
      <c r="H1880" s="287"/>
    </row>
    <row r="1881" spans="4:8">
      <c r="D1881" s="111"/>
      <c r="E1881" s="112"/>
      <c r="H1881" s="287"/>
    </row>
    <row r="1882" spans="4:8">
      <c r="D1882" s="111"/>
      <c r="E1882" s="112"/>
      <c r="H1882" s="287"/>
    </row>
    <row r="1883" spans="4:8">
      <c r="D1883" s="111"/>
      <c r="E1883" s="112"/>
      <c r="H1883" s="287"/>
    </row>
    <row r="1884" spans="4:8">
      <c r="D1884" s="111"/>
      <c r="E1884" s="112"/>
      <c r="H1884" s="287"/>
    </row>
    <row r="1885" spans="4:8">
      <c r="D1885" s="111"/>
      <c r="E1885" s="112"/>
      <c r="H1885" s="287"/>
    </row>
    <row r="1886" spans="4:8">
      <c r="D1886" s="111"/>
      <c r="E1886" s="112"/>
      <c r="H1886" s="287"/>
    </row>
    <row r="1887" spans="4:8">
      <c r="D1887" s="111"/>
      <c r="E1887" s="112"/>
      <c r="H1887" s="287"/>
    </row>
    <row r="1888" spans="4:8">
      <c r="D1888" s="111"/>
      <c r="E1888" s="112"/>
      <c r="H1888" s="287"/>
    </row>
    <row r="1889" spans="4:8">
      <c r="D1889" s="111"/>
      <c r="E1889" s="112"/>
      <c r="H1889" s="287"/>
    </row>
    <row r="1890" spans="4:8">
      <c r="D1890" s="111"/>
      <c r="E1890" s="112"/>
      <c r="H1890" s="287"/>
    </row>
    <row r="1891" spans="4:8">
      <c r="D1891" s="111"/>
      <c r="E1891" s="112"/>
      <c r="H1891" s="287"/>
    </row>
    <row r="1892" spans="4:8">
      <c r="D1892" s="111"/>
      <c r="E1892" s="112"/>
      <c r="H1892" s="287"/>
    </row>
    <row r="1893" spans="4:8">
      <c r="D1893" s="111"/>
      <c r="E1893" s="112"/>
      <c r="H1893" s="287"/>
    </row>
    <row r="1894" spans="4:8">
      <c r="D1894" s="111"/>
      <c r="E1894" s="112"/>
      <c r="H1894" s="287"/>
    </row>
    <row r="1895" spans="4:8">
      <c r="D1895" s="111"/>
      <c r="E1895" s="112"/>
      <c r="H1895" s="287"/>
    </row>
    <row r="1896" spans="4:8">
      <c r="D1896" s="111"/>
      <c r="E1896" s="112"/>
      <c r="H1896" s="287"/>
    </row>
    <row r="1897" spans="4:8">
      <c r="D1897" s="111"/>
      <c r="E1897" s="112"/>
      <c r="H1897" s="287"/>
    </row>
    <row r="1898" spans="4:8">
      <c r="D1898" s="111"/>
      <c r="E1898" s="112"/>
      <c r="H1898" s="287"/>
    </row>
    <row r="1899" spans="4:8">
      <c r="D1899" s="111"/>
      <c r="E1899" s="112"/>
      <c r="H1899" s="287"/>
    </row>
    <row r="1900" spans="4:8">
      <c r="D1900" s="111"/>
      <c r="E1900" s="112"/>
      <c r="H1900" s="287"/>
    </row>
    <row r="1901" spans="4:8">
      <c r="D1901" s="111"/>
      <c r="E1901" s="112"/>
      <c r="H1901" s="287"/>
    </row>
    <row r="1902" spans="4:8">
      <c r="D1902" s="111"/>
      <c r="E1902" s="112"/>
      <c r="H1902" s="287"/>
    </row>
    <row r="1903" spans="4:8">
      <c r="D1903" s="111"/>
      <c r="E1903" s="112"/>
      <c r="H1903" s="287"/>
    </row>
    <row r="1904" spans="4:8">
      <c r="D1904" s="111"/>
      <c r="E1904" s="112"/>
      <c r="H1904" s="287"/>
    </row>
    <row r="1905" spans="4:8">
      <c r="D1905" s="111"/>
      <c r="E1905" s="112"/>
      <c r="H1905" s="287"/>
    </row>
    <row r="1906" spans="4:8">
      <c r="D1906" s="111"/>
      <c r="E1906" s="112"/>
      <c r="H1906" s="287"/>
    </row>
    <row r="1907" spans="4:8">
      <c r="D1907" s="111"/>
      <c r="E1907" s="112"/>
      <c r="H1907" s="287"/>
    </row>
    <row r="1908" spans="4:8">
      <c r="D1908" s="111"/>
      <c r="E1908" s="112"/>
      <c r="H1908" s="287"/>
    </row>
    <row r="1909" spans="4:8">
      <c r="D1909" s="111"/>
      <c r="E1909" s="112"/>
      <c r="H1909" s="287"/>
    </row>
    <row r="1910" spans="4:8">
      <c r="D1910" s="111"/>
      <c r="E1910" s="112"/>
      <c r="H1910" s="287"/>
    </row>
    <row r="1911" spans="4:8">
      <c r="D1911" s="111"/>
      <c r="E1911" s="112"/>
      <c r="H1911" s="287"/>
    </row>
    <row r="1912" spans="4:8">
      <c r="D1912" s="111"/>
      <c r="E1912" s="112"/>
      <c r="H1912" s="287"/>
    </row>
    <row r="1913" spans="4:8">
      <c r="D1913" s="111"/>
      <c r="E1913" s="112"/>
      <c r="H1913" s="287"/>
    </row>
    <row r="1914" spans="4:8">
      <c r="D1914" s="111"/>
      <c r="E1914" s="112"/>
      <c r="H1914" s="287"/>
    </row>
    <row r="1915" spans="4:8">
      <c r="D1915" s="111"/>
      <c r="E1915" s="112"/>
      <c r="H1915" s="287"/>
    </row>
    <row r="1916" spans="4:8">
      <c r="D1916" s="111"/>
      <c r="E1916" s="112"/>
      <c r="H1916" s="287"/>
    </row>
    <row r="1917" spans="4:8">
      <c r="D1917" s="111"/>
      <c r="E1917" s="112"/>
      <c r="H1917" s="287"/>
    </row>
    <row r="1918" spans="4:8">
      <c r="D1918" s="111"/>
      <c r="E1918" s="112"/>
      <c r="H1918" s="287"/>
    </row>
    <row r="1919" spans="4:8">
      <c r="D1919" s="111"/>
      <c r="E1919" s="112"/>
      <c r="H1919" s="287"/>
    </row>
    <row r="1920" spans="4:8">
      <c r="D1920" s="111"/>
      <c r="E1920" s="112"/>
      <c r="H1920" s="287"/>
    </row>
    <row r="1921" spans="4:8">
      <c r="D1921" s="111"/>
      <c r="E1921" s="112"/>
      <c r="H1921" s="287"/>
    </row>
    <row r="1922" spans="4:8">
      <c r="D1922" s="111"/>
      <c r="E1922" s="112"/>
      <c r="H1922" s="287"/>
    </row>
    <row r="1923" spans="4:8">
      <c r="D1923" s="111"/>
      <c r="E1923" s="112"/>
      <c r="H1923" s="287"/>
    </row>
    <row r="1924" spans="4:8">
      <c r="D1924" s="111"/>
      <c r="E1924" s="112"/>
      <c r="H1924" s="287"/>
    </row>
    <row r="1925" spans="4:8">
      <c r="D1925" s="111"/>
      <c r="E1925" s="112"/>
      <c r="H1925" s="287"/>
    </row>
    <row r="1926" spans="4:8">
      <c r="D1926" s="111"/>
      <c r="E1926" s="112"/>
      <c r="H1926" s="287"/>
    </row>
    <row r="1927" spans="4:8">
      <c r="D1927" s="111"/>
      <c r="E1927" s="112"/>
      <c r="H1927" s="287"/>
    </row>
    <row r="1928" spans="4:8">
      <c r="D1928" s="111"/>
      <c r="E1928" s="112"/>
      <c r="H1928" s="287"/>
    </row>
    <row r="1929" spans="4:8">
      <c r="D1929" s="111"/>
      <c r="E1929" s="112"/>
      <c r="H1929" s="287"/>
    </row>
    <row r="1930" spans="4:8">
      <c r="D1930" s="111"/>
      <c r="E1930" s="112"/>
      <c r="H1930" s="287"/>
    </row>
    <row r="1931" spans="4:8">
      <c r="D1931" s="111"/>
      <c r="E1931" s="112"/>
      <c r="H1931" s="287"/>
    </row>
    <row r="1932" spans="4:8">
      <c r="D1932" s="111"/>
      <c r="E1932" s="112"/>
      <c r="H1932" s="287"/>
    </row>
    <row r="1933" spans="4:8">
      <c r="D1933" s="111"/>
      <c r="E1933" s="112"/>
      <c r="H1933" s="287"/>
    </row>
    <row r="1934" spans="4:8">
      <c r="D1934" s="111"/>
      <c r="E1934" s="112"/>
      <c r="H1934" s="287"/>
    </row>
    <row r="1935" spans="4:8">
      <c r="D1935" s="111"/>
      <c r="E1935" s="112"/>
      <c r="H1935" s="287"/>
    </row>
    <row r="1936" spans="4:8">
      <c r="D1936" s="111"/>
      <c r="E1936" s="112"/>
      <c r="H1936" s="287"/>
    </row>
    <row r="1937" spans="4:8">
      <c r="D1937" s="111"/>
      <c r="E1937" s="112"/>
      <c r="H1937" s="287"/>
    </row>
    <row r="1938" spans="4:8">
      <c r="D1938" s="111"/>
      <c r="E1938" s="112"/>
      <c r="H1938" s="287"/>
    </row>
    <row r="1939" spans="4:8">
      <c r="D1939" s="111"/>
      <c r="E1939" s="112"/>
      <c r="H1939" s="287"/>
    </row>
    <row r="1940" spans="4:8">
      <c r="D1940" s="111"/>
      <c r="E1940" s="112"/>
      <c r="H1940" s="287"/>
    </row>
    <row r="1941" spans="4:8">
      <c r="D1941" s="111"/>
      <c r="E1941" s="112"/>
      <c r="H1941" s="287"/>
    </row>
    <row r="1942" spans="4:8">
      <c r="D1942" s="111"/>
      <c r="E1942" s="112"/>
      <c r="H1942" s="287"/>
    </row>
    <row r="1943" spans="4:8">
      <c r="D1943" s="111"/>
      <c r="E1943" s="112"/>
      <c r="H1943" s="287"/>
    </row>
    <row r="1944" spans="4:8">
      <c r="D1944" s="111"/>
      <c r="E1944" s="112"/>
      <c r="H1944" s="287"/>
    </row>
    <row r="1945" spans="4:8">
      <c r="D1945" s="111"/>
      <c r="E1945" s="112"/>
      <c r="H1945" s="287"/>
    </row>
    <row r="1946" spans="4:8">
      <c r="D1946" s="111"/>
      <c r="E1946" s="112"/>
      <c r="H1946" s="287"/>
    </row>
    <row r="1947" spans="4:8">
      <c r="D1947" s="111"/>
      <c r="E1947" s="112"/>
      <c r="H1947" s="287"/>
    </row>
    <row r="1948" spans="4:8">
      <c r="D1948" s="111"/>
      <c r="E1948" s="112"/>
      <c r="H1948" s="287"/>
    </row>
    <row r="1949" spans="4:8">
      <c r="D1949" s="111"/>
      <c r="E1949" s="112"/>
      <c r="H1949" s="287"/>
    </row>
    <row r="1950" spans="4:8">
      <c r="D1950" s="111"/>
      <c r="E1950" s="112"/>
      <c r="H1950" s="287"/>
    </row>
    <row r="1951" spans="4:8">
      <c r="D1951" s="111"/>
      <c r="E1951" s="112"/>
      <c r="H1951" s="287"/>
    </row>
    <row r="1952" spans="4:8">
      <c r="D1952" s="111"/>
      <c r="E1952" s="112"/>
      <c r="H1952" s="287"/>
    </row>
    <row r="1953" spans="4:8">
      <c r="D1953" s="111"/>
      <c r="E1953" s="112"/>
      <c r="H1953" s="287"/>
    </row>
    <row r="1954" spans="4:8">
      <c r="D1954" s="111"/>
      <c r="E1954" s="112"/>
      <c r="H1954" s="287"/>
    </row>
    <row r="1955" spans="4:8">
      <c r="D1955" s="111"/>
      <c r="E1955" s="112"/>
      <c r="H1955" s="287"/>
    </row>
    <row r="1956" spans="4:8">
      <c r="D1956" s="111"/>
      <c r="E1956" s="112"/>
      <c r="H1956" s="287"/>
    </row>
    <row r="1957" spans="4:8">
      <c r="D1957" s="111"/>
      <c r="E1957" s="112"/>
      <c r="H1957" s="287"/>
    </row>
    <row r="1958" spans="4:8">
      <c r="D1958" s="111"/>
      <c r="E1958" s="112"/>
      <c r="H1958" s="287"/>
    </row>
    <row r="1959" spans="4:8">
      <c r="D1959" s="111"/>
      <c r="E1959" s="112"/>
      <c r="H1959" s="287"/>
    </row>
    <row r="1960" spans="4:8">
      <c r="D1960" s="111"/>
      <c r="E1960" s="112"/>
      <c r="H1960" s="287"/>
    </row>
    <row r="1961" spans="4:8">
      <c r="D1961" s="111"/>
      <c r="E1961" s="112"/>
      <c r="H1961" s="287"/>
    </row>
    <row r="1962" spans="4:8">
      <c r="D1962" s="111"/>
      <c r="E1962" s="112"/>
      <c r="H1962" s="287"/>
    </row>
    <row r="1963" spans="4:8">
      <c r="D1963" s="111"/>
      <c r="E1963" s="112"/>
      <c r="H1963" s="287"/>
    </row>
    <row r="1964" spans="4:8">
      <c r="D1964" s="111"/>
      <c r="E1964" s="112"/>
      <c r="H1964" s="287"/>
    </row>
    <row r="1965" spans="4:8">
      <c r="D1965" s="111"/>
      <c r="E1965" s="112"/>
      <c r="H1965" s="287"/>
    </row>
    <row r="1966" spans="4:8">
      <c r="D1966" s="111"/>
      <c r="E1966" s="112"/>
      <c r="H1966" s="287"/>
    </row>
    <row r="1967" spans="4:8">
      <c r="D1967" s="111"/>
      <c r="E1967" s="112"/>
      <c r="H1967" s="287"/>
    </row>
    <row r="1968" spans="4:8">
      <c r="D1968" s="111"/>
      <c r="E1968" s="112"/>
      <c r="H1968" s="287"/>
    </row>
    <row r="1969" spans="4:8">
      <c r="D1969" s="111"/>
      <c r="E1969" s="112"/>
      <c r="H1969" s="287"/>
    </row>
    <row r="1970" spans="4:8">
      <c r="D1970" s="111"/>
      <c r="E1970" s="112"/>
      <c r="H1970" s="287"/>
    </row>
    <row r="1971" spans="4:8">
      <c r="D1971" s="111"/>
      <c r="E1971" s="112"/>
      <c r="H1971" s="287"/>
    </row>
    <row r="1972" spans="4:8">
      <c r="D1972" s="111"/>
      <c r="E1972" s="112"/>
      <c r="H1972" s="287"/>
    </row>
    <row r="1973" spans="4:8">
      <c r="D1973" s="111"/>
      <c r="E1973" s="112"/>
      <c r="H1973" s="287"/>
    </row>
    <row r="1974" spans="4:8">
      <c r="D1974" s="111"/>
      <c r="E1974" s="112"/>
      <c r="H1974" s="287"/>
    </row>
    <row r="1975" spans="4:8">
      <c r="D1975" s="111"/>
      <c r="E1975" s="112"/>
      <c r="H1975" s="287"/>
    </row>
    <row r="1976" spans="4:8">
      <c r="D1976" s="111"/>
      <c r="E1976" s="112"/>
      <c r="H1976" s="287"/>
    </row>
    <row r="1977" spans="4:8">
      <c r="D1977" s="111"/>
      <c r="E1977" s="112"/>
      <c r="H1977" s="287"/>
    </row>
    <row r="1978" spans="4:8">
      <c r="D1978" s="111"/>
      <c r="E1978" s="112"/>
      <c r="H1978" s="287"/>
    </row>
    <row r="1979" spans="4:8">
      <c r="D1979" s="111"/>
      <c r="E1979" s="112"/>
      <c r="H1979" s="287"/>
    </row>
    <row r="1980" spans="4:8">
      <c r="D1980" s="111"/>
      <c r="E1980" s="112"/>
      <c r="H1980" s="287"/>
    </row>
    <row r="1981" spans="4:8">
      <c r="D1981" s="111"/>
      <c r="E1981" s="112"/>
      <c r="H1981" s="287"/>
    </row>
    <row r="1982" spans="4:8">
      <c r="D1982" s="111"/>
      <c r="E1982" s="112"/>
      <c r="H1982" s="287"/>
    </row>
    <row r="1983" spans="4:8">
      <c r="D1983" s="111"/>
      <c r="E1983" s="112"/>
      <c r="H1983" s="287"/>
    </row>
    <row r="1984" spans="4:8">
      <c r="D1984" s="111"/>
      <c r="E1984" s="112"/>
      <c r="H1984" s="287"/>
    </row>
    <row r="1985" spans="4:8">
      <c r="D1985" s="111"/>
      <c r="E1985" s="112"/>
      <c r="H1985" s="287"/>
    </row>
    <row r="1986" spans="4:8">
      <c r="D1986" s="111"/>
      <c r="E1986" s="112"/>
      <c r="H1986" s="287"/>
    </row>
    <row r="1987" spans="4:8">
      <c r="D1987" s="111"/>
      <c r="E1987" s="112"/>
      <c r="H1987" s="287"/>
    </row>
    <row r="1988" spans="4:8">
      <c r="D1988" s="111"/>
      <c r="E1988" s="112"/>
      <c r="H1988" s="287"/>
    </row>
    <row r="1989" spans="4:8">
      <c r="D1989" s="111"/>
      <c r="E1989" s="112"/>
      <c r="H1989" s="287"/>
    </row>
    <row r="1990" spans="4:8">
      <c r="D1990" s="111"/>
      <c r="E1990" s="112"/>
      <c r="H1990" s="287"/>
    </row>
    <row r="1991" spans="4:8">
      <c r="D1991" s="111"/>
      <c r="E1991" s="112"/>
      <c r="H1991" s="287"/>
    </row>
    <row r="1992" spans="4:8">
      <c r="D1992" s="111"/>
      <c r="E1992" s="112"/>
      <c r="H1992" s="287"/>
    </row>
    <row r="1993" spans="4:8">
      <c r="D1993" s="111"/>
      <c r="E1993" s="112"/>
      <c r="H1993" s="287"/>
    </row>
    <row r="1994" spans="4:8">
      <c r="D1994" s="111"/>
      <c r="E1994" s="112"/>
      <c r="H1994" s="287"/>
    </row>
    <row r="1995" spans="4:8">
      <c r="D1995" s="111"/>
      <c r="E1995" s="112"/>
      <c r="H1995" s="287"/>
    </row>
    <row r="1996" spans="4:8">
      <c r="D1996" s="111"/>
      <c r="E1996" s="112"/>
      <c r="H1996" s="287"/>
    </row>
    <row r="1997" spans="4:8">
      <c r="D1997" s="111"/>
      <c r="E1997" s="112"/>
      <c r="H1997" s="287"/>
    </row>
    <row r="1998" spans="4:8">
      <c r="D1998" s="111"/>
      <c r="E1998" s="112"/>
      <c r="H1998" s="287"/>
    </row>
    <row r="1999" spans="4:8">
      <c r="D1999" s="111"/>
      <c r="E1999" s="112"/>
      <c r="H1999" s="287"/>
    </row>
    <row r="2000" spans="4:8">
      <c r="D2000" s="111"/>
      <c r="E2000" s="112"/>
      <c r="H2000" s="287"/>
    </row>
    <row r="2001" spans="4:8">
      <c r="D2001" s="111"/>
      <c r="E2001" s="112"/>
      <c r="H2001" s="287"/>
    </row>
    <row r="2002" spans="4:8">
      <c r="D2002" s="111"/>
      <c r="E2002" s="112"/>
      <c r="H2002" s="287"/>
    </row>
    <row r="2003" spans="4:8">
      <c r="D2003" s="111"/>
      <c r="E2003" s="112"/>
      <c r="H2003" s="287"/>
    </row>
    <row r="2004" spans="4:8">
      <c r="D2004" s="111"/>
      <c r="E2004" s="112"/>
      <c r="H2004" s="287"/>
    </row>
    <row r="2005" spans="4:8">
      <c r="D2005" s="111"/>
      <c r="E2005" s="112"/>
      <c r="H2005" s="287"/>
    </row>
    <row r="2006" spans="4:8">
      <c r="D2006" s="111"/>
      <c r="E2006" s="112"/>
      <c r="H2006" s="287"/>
    </row>
    <row r="2007" spans="4:8">
      <c r="D2007" s="111"/>
      <c r="E2007" s="112"/>
      <c r="H2007" s="287"/>
    </row>
    <row r="2008" spans="4:8">
      <c r="D2008" s="111"/>
      <c r="E2008" s="112"/>
      <c r="H2008" s="287"/>
    </row>
    <row r="2009" spans="4:8">
      <c r="D2009" s="111"/>
      <c r="E2009" s="112"/>
      <c r="H2009" s="287"/>
    </row>
    <row r="2010" spans="4:8">
      <c r="D2010" s="111"/>
      <c r="E2010" s="112"/>
      <c r="H2010" s="287"/>
    </row>
    <row r="2011" spans="4:8">
      <c r="D2011" s="111"/>
      <c r="E2011" s="112"/>
      <c r="H2011" s="287"/>
    </row>
    <row r="2012" spans="4:8">
      <c r="D2012" s="111"/>
      <c r="E2012" s="112"/>
      <c r="H2012" s="287"/>
    </row>
    <row r="2013" spans="4:8">
      <c r="D2013" s="111"/>
      <c r="E2013" s="112"/>
      <c r="H2013" s="287"/>
    </row>
    <row r="2014" spans="4:8">
      <c r="D2014" s="111"/>
      <c r="E2014" s="112"/>
      <c r="H2014" s="287"/>
    </row>
    <row r="2015" spans="4:8">
      <c r="D2015" s="111"/>
      <c r="E2015" s="112"/>
      <c r="H2015" s="287"/>
    </row>
    <row r="2016" spans="4:8">
      <c r="D2016" s="111"/>
      <c r="E2016" s="112"/>
      <c r="H2016" s="287"/>
    </row>
    <row r="2017" spans="4:8">
      <c r="D2017" s="111"/>
      <c r="E2017" s="112"/>
      <c r="H2017" s="287"/>
    </row>
    <row r="2018" spans="4:8">
      <c r="D2018" s="111"/>
      <c r="E2018" s="112"/>
      <c r="H2018" s="287"/>
    </row>
    <row r="2019" spans="4:8">
      <c r="D2019" s="111"/>
      <c r="E2019" s="112"/>
      <c r="H2019" s="287"/>
    </row>
    <row r="2020" spans="4:8">
      <c r="D2020" s="111"/>
      <c r="E2020" s="112"/>
      <c r="H2020" s="287"/>
    </row>
    <row r="2021" spans="4:8">
      <c r="D2021" s="111"/>
      <c r="E2021" s="112"/>
      <c r="H2021" s="287"/>
    </row>
    <row r="2022" spans="4:8">
      <c r="D2022" s="111"/>
      <c r="E2022" s="112"/>
      <c r="H2022" s="287"/>
    </row>
    <row r="2023" spans="4:8">
      <c r="D2023" s="111"/>
      <c r="E2023" s="112"/>
      <c r="H2023" s="287"/>
    </row>
    <row r="2024" spans="4:8">
      <c r="D2024" s="111"/>
      <c r="E2024" s="112"/>
      <c r="H2024" s="287"/>
    </row>
    <row r="2025" spans="4:8">
      <c r="D2025" s="111"/>
      <c r="E2025" s="112"/>
      <c r="H2025" s="287"/>
    </row>
    <row r="2026" spans="4:8">
      <c r="D2026" s="111"/>
      <c r="E2026" s="112"/>
      <c r="H2026" s="287"/>
    </row>
    <row r="2027" spans="4:8">
      <c r="D2027" s="111"/>
      <c r="E2027" s="112"/>
      <c r="H2027" s="287"/>
    </row>
    <row r="2028" spans="4:8">
      <c r="D2028" s="111"/>
      <c r="E2028" s="112"/>
      <c r="H2028" s="287"/>
    </row>
    <row r="2029" spans="4:8">
      <c r="D2029" s="111"/>
      <c r="E2029" s="112"/>
      <c r="H2029" s="287"/>
    </row>
    <row r="2030" spans="4:8">
      <c r="D2030" s="111"/>
      <c r="E2030" s="112"/>
      <c r="H2030" s="287"/>
    </row>
    <row r="2031" spans="4:8">
      <c r="D2031" s="111"/>
      <c r="E2031" s="112"/>
      <c r="H2031" s="287"/>
    </row>
    <row r="2032" spans="4:8">
      <c r="D2032" s="111"/>
      <c r="E2032" s="112"/>
      <c r="H2032" s="287"/>
    </row>
    <row r="2033" spans="4:8">
      <c r="D2033" s="111"/>
      <c r="E2033" s="112"/>
      <c r="H2033" s="287"/>
    </row>
    <row r="2034" spans="4:8">
      <c r="D2034" s="111"/>
      <c r="E2034" s="112"/>
      <c r="H2034" s="287"/>
    </row>
    <row r="2035" spans="4:8">
      <c r="D2035" s="111"/>
      <c r="E2035" s="112"/>
      <c r="H2035" s="287"/>
    </row>
    <row r="2036" spans="4:8">
      <c r="D2036" s="111"/>
      <c r="E2036" s="112"/>
      <c r="H2036" s="287"/>
    </row>
    <row r="2037" spans="4:8">
      <c r="D2037" s="111"/>
      <c r="E2037" s="112"/>
      <c r="H2037" s="287"/>
    </row>
    <row r="2038" spans="4:8">
      <c r="D2038" s="111"/>
      <c r="E2038" s="112"/>
      <c r="H2038" s="287"/>
    </row>
    <row r="2039" spans="4:8">
      <c r="D2039" s="111"/>
      <c r="E2039" s="112"/>
      <c r="H2039" s="287"/>
    </row>
    <row r="2040" spans="4:8">
      <c r="D2040" s="111"/>
      <c r="E2040" s="112"/>
      <c r="H2040" s="287"/>
    </row>
    <row r="2041" spans="4:8">
      <c r="D2041" s="111"/>
      <c r="E2041" s="112"/>
      <c r="H2041" s="287"/>
    </row>
    <row r="2042" spans="4:8">
      <c r="D2042" s="111"/>
      <c r="E2042" s="112"/>
      <c r="H2042" s="287"/>
    </row>
    <row r="2043" spans="4:8">
      <c r="D2043" s="111"/>
      <c r="E2043" s="112"/>
      <c r="H2043" s="287"/>
    </row>
    <row r="2044" spans="4:8">
      <c r="D2044" s="111"/>
      <c r="E2044" s="112"/>
      <c r="H2044" s="287"/>
    </row>
    <row r="2045" spans="4:8">
      <c r="D2045" s="111"/>
      <c r="E2045" s="112"/>
      <c r="H2045" s="287"/>
    </row>
    <row r="2046" spans="4:8">
      <c r="D2046" s="111"/>
      <c r="E2046" s="112"/>
      <c r="H2046" s="287"/>
    </row>
    <row r="2047" spans="4:8">
      <c r="D2047" s="111"/>
      <c r="E2047" s="112"/>
      <c r="H2047" s="287"/>
    </row>
    <row r="2048" spans="4:8">
      <c r="D2048" s="111"/>
      <c r="E2048" s="112"/>
      <c r="H2048" s="287"/>
    </row>
    <row r="2049" spans="4:8">
      <c r="D2049" s="111"/>
      <c r="E2049" s="112"/>
      <c r="H2049" s="287"/>
    </row>
    <row r="2050" spans="4:8">
      <c r="D2050" s="111"/>
      <c r="E2050" s="112"/>
      <c r="H2050" s="287"/>
    </row>
    <row r="2051" spans="4:8">
      <c r="D2051" s="111"/>
      <c r="E2051" s="112"/>
      <c r="H2051" s="287"/>
    </row>
    <row r="2052" spans="4:8">
      <c r="D2052" s="111"/>
      <c r="E2052" s="112"/>
      <c r="H2052" s="287"/>
    </row>
    <row r="2053" spans="4:8">
      <c r="D2053" s="111"/>
      <c r="E2053" s="112"/>
      <c r="H2053" s="287"/>
    </row>
    <row r="2054" spans="4:8">
      <c r="D2054" s="111"/>
      <c r="E2054" s="112"/>
      <c r="H2054" s="287"/>
    </row>
    <row r="2055" spans="4:8">
      <c r="D2055" s="111"/>
      <c r="E2055" s="112"/>
      <c r="H2055" s="287"/>
    </row>
    <row r="2056" spans="4:8">
      <c r="D2056" s="111"/>
      <c r="E2056" s="112"/>
      <c r="H2056" s="287"/>
    </row>
    <row r="2057" spans="4:8">
      <c r="D2057" s="111"/>
      <c r="E2057" s="112"/>
      <c r="H2057" s="287"/>
    </row>
    <row r="2058" spans="4:8">
      <c r="D2058" s="111"/>
      <c r="E2058" s="112"/>
      <c r="H2058" s="287"/>
    </row>
    <row r="2059" spans="4:8">
      <c r="D2059" s="111"/>
      <c r="E2059" s="112"/>
      <c r="H2059" s="287"/>
    </row>
    <row r="2060" spans="4:8">
      <c r="D2060" s="111"/>
      <c r="E2060" s="112"/>
      <c r="H2060" s="287"/>
    </row>
    <row r="2061" spans="4:8">
      <c r="D2061" s="111"/>
      <c r="E2061" s="112"/>
      <c r="H2061" s="287"/>
    </row>
    <row r="2062" spans="4:8">
      <c r="D2062" s="111"/>
      <c r="E2062" s="112"/>
      <c r="H2062" s="287"/>
    </row>
    <row r="2063" spans="4:8">
      <c r="D2063" s="111"/>
      <c r="E2063" s="112"/>
      <c r="H2063" s="287"/>
    </row>
    <row r="2064" spans="4:8">
      <c r="D2064" s="111"/>
      <c r="E2064" s="112"/>
      <c r="H2064" s="287"/>
    </row>
    <row r="2065" spans="4:8">
      <c r="D2065" s="111"/>
      <c r="E2065" s="112"/>
      <c r="H2065" s="287"/>
    </row>
    <row r="2066" spans="4:8">
      <c r="D2066" s="111"/>
      <c r="E2066" s="112"/>
      <c r="H2066" s="287"/>
    </row>
    <row r="2067" spans="4:8">
      <c r="D2067" s="111"/>
      <c r="E2067" s="112"/>
      <c r="H2067" s="287"/>
    </row>
    <row r="2068" spans="4:8">
      <c r="D2068" s="111"/>
      <c r="E2068" s="112"/>
      <c r="H2068" s="287"/>
    </row>
    <row r="2069" spans="4:8">
      <c r="D2069" s="111"/>
      <c r="E2069" s="112"/>
      <c r="H2069" s="287"/>
    </row>
    <row r="2070" spans="4:8">
      <c r="D2070" s="111"/>
      <c r="E2070" s="112"/>
      <c r="H2070" s="287"/>
    </row>
    <row r="2071" spans="4:8">
      <c r="D2071" s="111"/>
      <c r="E2071" s="112"/>
      <c r="H2071" s="287"/>
    </row>
    <row r="2072" spans="4:8">
      <c r="D2072" s="111"/>
      <c r="E2072" s="112"/>
      <c r="H2072" s="287"/>
    </row>
    <row r="2073" spans="4:8">
      <c r="D2073" s="111"/>
      <c r="E2073" s="112"/>
      <c r="H2073" s="287"/>
    </row>
    <row r="2074" spans="4:8">
      <c r="D2074" s="111"/>
      <c r="E2074" s="112"/>
      <c r="H2074" s="287"/>
    </row>
    <row r="2075" spans="4:8">
      <c r="D2075" s="111"/>
      <c r="E2075" s="112"/>
      <c r="H2075" s="287"/>
    </row>
    <row r="2076" spans="4:8">
      <c r="D2076" s="111"/>
      <c r="E2076" s="112"/>
      <c r="H2076" s="287"/>
    </row>
    <row r="2077" spans="4:8">
      <c r="D2077" s="111"/>
      <c r="E2077" s="112"/>
      <c r="H2077" s="287"/>
    </row>
    <row r="2078" spans="4:8">
      <c r="D2078" s="111"/>
      <c r="E2078" s="112"/>
      <c r="H2078" s="287"/>
    </row>
    <row r="2079" spans="4:8">
      <c r="D2079" s="111"/>
      <c r="E2079" s="112"/>
      <c r="H2079" s="287"/>
    </row>
    <row r="2080" spans="4:8">
      <c r="D2080" s="111"/>
      <c r="E2080" s="112"/>
      <c r="H2080" s="287"/>
    </row>
    <row r="2081" spans="4:8">
      <c r="D2081" s="111"/>
      <c r="E2081" s="112"/>
      <c r="H2081" s="287"/>
    </row>
    <row r="2082" spans="4:8">
      <c r="D2082" s="111"/>
      <c r="E2082" s="112"/>
      <c r="H2082" s="287"/>
    </row>
    <row r="2083" spans="4:8">
      <c r="D2083" s="111"/>
      <c r="E2083" s="112"/>
      <c r="H2083" s="287"/>
    </row>
    <row r="2084" spans="4:8">
      <c r="D2084" s="111"/>
      <c r="E2084" s="112"/>
      <c r="H2084" s="287"/>
    </row>
    <row r="2085" spans="4:8">
      <c r="D2085" s="111"/>
      <c r="E2085" s="112"/>
      <c r="H2085" s="287"/>
    </row>
    <row r="2086" spans="4:8">
      <c r="D2086" s="111"/>
      <c r="E2086" s="112"/>
      <c r="H2086" s="287"/>
    </row>
    <row r="2087" spans="4:8">
      <c r="D2087" s="111"/>
      <c r="E2087" s="112"/>
      <c r="H2087" s="287"/>
    </row>
    <row r="2088" spans="4:8">
      <c r="D2088" s="111"/>
      <c r="E2088" s="112"/>
    </row>
    <row r="2089" spans="4:8">
      <c r="D2089" s="111"/>
      <c r="E2089" s="112"/>
    </row>
    <row r="2090" spans="4:8">
      <c r="D2090" s="111"/>
      <c r="E2090" s="112"/>
    </row>
    <row r="2091" spans="4:8">
      <c r="D2091" s="111"/>
      <c r="E2091" s="112"/>
    </row>
    <row r="2092" spans="4:8">
      <c r="D2092" s="111"/>
      <c r="E2092" s="112"/>
    </row>
    <row r="2093" spans="4:8">
      <c r="D2093" s="111"/>
      <c r="E2093" s="112"/>
    </row>
    <row r="2094" spans="4:8">
      <c r="D2094" s="111"/>
      <c r="E2094" s="112"/>
    </row>
    <row r="2095" spans="4:8">
      <c r="D2095" s="111"/>
      <c r="E2095" s="112"/>
    </row>
    <row r="2096" spans="4:8">
      <c r="D2096" s="111"/>
      <c r="E2096" s="112"/>
    </row>
    <row r="2097" spans="4:5">
      <c r="D2097" s="111"/>
      <c r="E2097" s="112"/>
    </row>
    <row r="2098" spans="4:5">
      <c r="D2098" s="111"/>
      <c r="E2098" s="112"/>
    </row>
    <row r="2099" spans="4:5">
      <c r="D2099" s="111"/>
      <c r="E2099" s="112"/>
    </row>
    <row r="2100" spans="4:5">
      <c r="D2100" s="111"/>
      <c r="E2100" s="112"/>
    </row>
    <row r="2101" spans="4:5">
      <c r="D2101" s="111"/>
      <c r="E2101" s="112"/>
    </row>
    <row r="2102" spans="4:5">
      <c r="D2102" s="111"/>
      <c r="E2102" s="112"/>
    </row>
    <row r="2103" spans="4:5">
      <c r="D2103" s="111"/>
      <c r="E2103" s="112"/>
    </row>
    <row r="2104" spans="4:5">
      <c r="D2104" s="111"/>
      <c r="E2104" s="112"/>
    </row>
    <row r="2105" spans="4:5">
      <c r="D2105" s="111"/>
      <c r="E2105" s="112"/>
    </row>
    <row r="2106" spans="4:5">
      <c r="D2106" s="111"/>
      <c r="E2106" s="112"/>
    </row>
    <row r="2107" spans="4:5">
      <c r="D2107" s="111"/>
      <c r="E2107" s="112"/>
    </row>
    <row r="2108" spans="4:5">
      <c r="D2108" s="111"/>
      <c r="E2108" s="112"/>
    </row>
    <row r="2109" spans="4:5">
      <c r="D2109" s="111"/>
      <c r="E2109" s="112"/>
    </row>
    <row r="2110" spans="4:5">
      <c r="D2110" s="111"/>
      <c r="E2110" s="112"/>
    </row>
    <row r="2111" spans="4:5">
      <c r="D2111" s="111"/>
      <c r="E2111" s="112"/>
    </row>
    <row r="2112" spans="4:5">
      <c r="D2112" s="111"/>
      <c r="E2112" s="112"/>
    </row>
    <row r="2113" spans="4:5">
      <c r="D2113" s="111"/>
      <c r="E2113" s="112"/>
    </row>
    <row r="2114" spans="4:5">
      <c r="D2114" s="111"/>
      <c r="E2114" s="112"/>
    </row>
    <row r="2115" spans="4:5">
      <c r="D2115" s="111"/>
      <c r="E2115" s="112"/>
    </row>
    <row r="2116" spans="4:5">
      <c r="D2116" s="111"/>
      <c r="E2116" s="112"/>
    </row>
    <row r="2117" spans="4:5">
      <c r="D2117" s="111"/>
      <c r="E2117" s="112"/>
    </row>
    <row r="2118" spans="4:5">
      <c r="D2118" s="111"/>
      <c r="E2118" s="112"/>
    </row>
    <row r="2119" spans="4:5">
      <c r="D2119" s="111"/>
      <c r="E2119" s="112"/>
    </row>
    <row r="2120" spans="4:5">
      <c r="D2120" s="111"/>
      <c r="E2120" s="112"/>
    </row>
    <row r="2121" spans="4:5">
      <c r="D2121" s="111"/>
      <c r="E2121" s="112"/>
    </row>
    <row r="2122" spans="4:5">
      <c r="D2122" s="111"/>
      <c r="E2122" s="112"/>
    </row>
    <row r="2123" spans="4:5">
      <c r="D2123" s="111"/>
      <c r="E2123" s="112"/>
    </row>
    <row r="2124" spans="4:5">
      <c r="D2124" s="111"/>
      <c r="E2124" s="112"/>
    </row>
    <row r="2125" spans="4:5">
      <c r="D2125" s="111"/>
      <c r="E2125" s="112"/>
    </row>
    <row r="2126" spans="4:5">
      <c r="D2126" s="111"/>
      <c r="E2126" s="112"/>
    </row>
    <row r="2127" spans="4:5">
      <c r="D2127" s="111"/>
      <c r="E2127" s="112"/>
    </row>
    <row r="2128" spans="4:5">
      <c r="D2128" s="111"/>
      <c r="E2128" s="112"/>
    </row>
    <row r="2129" spans="4:5">
      <c r="D2129" s="111"/>
      <c r="E2129" s="112"/>
    </row>
    <row r="2130" spans="4:5">
      <c r="D2130" s="111"/>
      <c r="E2130" s="112"/>
    </row>
    <row r="2131" spans="4:5">
      <c r="D2131" s="111"/>
      <c r="E2131" s="112"/>
    </row>
    <row r="2132" spans="4:5">
      <c r="D2132" s="111"/>
      <c r="E2132" s="112"/>
    </row>
    <row r="2133" spans="4:5">
      <c r="D2133" s="111"/>
      <c r="E2133" s="112"/>
    </row>
    <row r="2134" spans="4:5">
      <c r="D2134" s="111"/>
      <c r="E2134" s="112"/>
    </row>
    <row r="2135" spans="4:5">
      <c r="D2135" s="111"/>
      <c r="E2135" s="112"/>
    </row>
    <row r="2136" spans="4:5">
      <c r="D2136" s="111"/>
      <c r="E2136" s="112"/>
    </row>
    <row r="2137" spans="4:5">
      <c r="D2137" s="111"/>
      <c r="E2137" s="112"/>
    </row>
    <row r="2138" spans="4:5">
      <c r="D2138" s="111"/>
      <c r="E2138" s="112"/>
    </row>
    <row r="2139" spans="4:5">
      <c r="D2139" s="111"/>
      <c r="E2139" s="112"/>
    </row>
    <row r="2140" spans="4:5">
      <c r="D2140" s="111"/>
      <c r="E2140" s="112"/>
    </row>
    <row r="2141" spans="4:5">
      <c r="D2141" s="111"/>
      <c r="E2141" s="112"/>
    </row>
    <row r="2142" spans="4:5">
      <c r="D2142" s="111"/>
      <c r="E2142" s="112"/>
    </row>
    <row r="2143" spans="4:5">
      <c r="D2143" s="111"/>
      <c r="E2143" s="112"/>
    </row>
    <row r="2144" spans="4:5">
      <c r="D2144" s="111"/>
      <c r="E2144" s="112"/>
    </row>
    <row r="2145" spans="4:5">
      <c r="D2145" s="111"/>
      <c r="E2145" s="112"/>
    </row>
    <row r="2146" spans="4:5">
      <c r="D2146" s="111"/>
      <c r="E2146" s="112"/>
    </row>
    <row r="2147" spans="4:5">
      <c r="D2147" s="111"/>
      <c r="E2147" s="112"/>
    </row>
    <row r="2148" spans="4:5">
      <c r="D2148" s="111"/>
      <c r="E2148" s="112"/>
    </row>
    <row r="2149" spans="4:5">
      <c r="D2149" s="111"/>
      <c r="E2149" s="112"/>
    </row>
    <row r="2150" spans="4:5">
      <c r="D2150" s="111"/>
      <c r="E2150" s="112"/>
    </row>
    <row r="2151" spans="4:5">
      <c r="D2151" s="111"/>
      <c r="E2151" s="112"/>
    </row>
    <row r="2152" spans="4:5">
      <c r="D2152" s="111"/>
      <c r="E2152" s="112"/>
    </row>
    <row r="2153" spans="4:5">
      <c r="D2153" s="111"/>
      <c r="E2153" s="112"/>
    </row>
    <row r="2154" spans="4:5">
      <c r="D2154" s="111"/>
      <c r="E2154" s="112"/>
    </row>
    <row r="2155" spans="4:5">
      <c r="D2155" s="111"/>
      <c r="E2155" s="112"/>
    </row>
    <row r="2156" spans="4:5">
      <c r="D2156" s="111"/>
      <c r="E2156" s="112"/>
    </row>
    <row r="2157" spans="4:5">
      <c r="D2157" s="111"/>
      <c r="E2157" s="112"/>
    </row>
    <row r="2158" spans="4:5">
      <c r="D2158" s="111"/>
      <c r="E2158" s="112"/>
    </row>
    <row r="2159" spans="4:5">
      <c r="D2159" s="111"/>
      <c r="E2159" s="112"/>
    </row>
    <row r="2160" spans="4:5">
      <c r="D2160" s="111"/>
      <c r="E2160" s="112"/>
    </row>
    <row r="2161" spans="4:5">
      <c r="D2161" s="111"/>
      <c r="E2161" s="112"/>
    </row>
    <row r="2162" spans="4:5">
      <c r="D2162" s="111"/>
      <c r="E2162" s="112"/>
    </row>
    <row r="2163" spans="4:5">
      <c r="D2163" s="111"/>
      <c r="E2163" s="112"/>
    </row>
    <row r="2164" spans="4:5">
      <c r="D2164" s="111"/>
      <c r="E2164" s="112"/>
    </row>
    <row r="2165" spans="4:5">
      <c r="D2165" s="111"/>
      <c r="E2165" s="112"/>
    </row>
    <row r="2166" spans="4:5">
      <c r="D2166" s="111"/>
      <c r="E2166" s="112"/>
    </row>
    <row r="2167" spans="4:5">
      <c r="D2167" s="111"/>
      <c r="E2167" s="112"/>
    </row>
    <row r="2168" spans="4:5">
      <c r="D2168" s="111"/>
      <c r="E2168" s="112"/>
    </row>
    <row r="2169" spans="4:5">
      <c r="D2169" s="111"/>
      <c r="E2169" s="112"/>
    </row>
    <row r="2170" spans="4:5">
      <c r="D2170" s="111"/>
      <c r="E2170" s="112"/>
    </row>
    <row r="2171" spans="4:5">
      <c r="D2171" s="111"/>
      <c r="E2171" s="112"/>
    </row>
    <row r="2172" spans="4:5">
      <c r="D2172" s="111"/>
      <c r="E2172" s="112"/>
    </row>
    <row r="2173" spans="4:5">
      <c r="D2173" s="111"/>
      <c r="E2173" s="112"/>
    </row>
    <row r="2174" spans="4:5">
      <c r="D2174" s="111"/>
      <c r="E2174" s="112"/>
    </row>
    <row r="2175" spans="4:5">
      <c r="D2175" s="111"/>
      <c r="E2175" s="112"/>
    </row>
    <row r="2176" spans="4:5">
      <c r="D2176" s="111"/>
      <c r="E2176" s="112"/>
    </row>
    <row r="2177" spans="4:5">
      <c r="D2177" s="111"/>
      <c r="E2177" s="112"/>
    </row>
    <row r="2178" spans="4:5">
      <c r="D2178" s="111"/>
      <c r="E2178" s="112"/>
    </row>
    <row r="2179" spans="4:5">
      <c r="D2179" s="111"/>
      <c r="E2179" s="112"/>
    </row>
    <row r="2180" spans="4:5">
      <c r="D2180" s="111"/>
      <c r="E2180" s="112"/>
    </row>
    <row r="2181" spans="4:5">
      <c r="D2181" s="111"/>
      <c r="E2181" s="112"/>
    </row>
    <row r="2182" spans="4:5">
      <c r="D2182" s="111"/>
      <c r="E2182" s="112"/>
    </row>
    <row r="2183" spans="4:5">
      <c r="D2183" s="111"/>
      <c r="E2183" s="112"/>
    </row>
    <row r="2184" spans="4:5">
      <c r="D2184" s="111"/>
      <c r="E2184" s="112"/>
    </row>
    <row r="2185" spans="4:5">
      <c r="D2185" s="111"/>
      <c r="E2185" s="112"/>
    </row>
    <row r="2186" spans="4:5">
      <c r="D2186" s="111"/>
      <c r="E2186" s="112"/>
    </row>
    <row r="2187" spans="4:5">
      <c r="D2187" s="111"/>
      <c r="E2187" s="112"/>
    </row>
    <row r="2188" spans="4:5">
      <c r="D2188" s="111"/>
      <c r="E2188" s="112"/>
    </row>
    <row r="2189" spans="4:5">
      <c r="D2189" s="111"/>
      <c r="E2189" s="112"/>
    </row>
    <row r="2190" spans="4:5">
      <c r="D2190" s="111"/>
      <c r="E2190" s="112"/>
    </row>
    <row r="2191" spans="4:5">
      <c r="D2191" s="111"/>
      <c r="E2191" s="112"/>
    </row>
    <row r="2192" spans="4:5">
      <c r="D2192" s="111"/>
      <c r="E2192" s="112"/>
    </row>
    <row r="2193" spans="4:5">
      <c r="D2193" s="111"/>
      <c r="E2193" s="112"/>
    </row>
    <row r="2194" spans="4:5">
      <c r="D2194" s="111"/>
      <c r="E2194" s="112"/>
    </row>
    <row r="2195" spans="4:5">
      <c r="D2195" s="111"/>
      <c r="E2195" s="112"/>
    </row>
    <row r="2196" spans="4:5">
      <c r="D2196" s="111"/>
      <c r="E2196" s="112"/>
    </row>
    <row r="2197" spans="4:5">
      <c r="D2197" s="111"/>
      <c r="E2197" s="112"/>
    </row>
    <row r="2198" spans="4:5">
      <c r="D2198" s="111"/>
      <c r="E2198" s="112"/>
    </row>
    <row r="2199" spans="4:5">
      <c r="D2199" s="111"/>
      <c r="E2199" s="112"/>
    </row>
    <row r="2200" spans="4:5">
      <c r="D2200" s="111"/>
      <c r="E2200" s="112"/>
    </row>
    <row r="2201" spans="4:5">
      <c r="D2201" s="111"/>
      <c r="E2201" s="112"/>
    </row>
    <row r="2202" spans="4:5">
      <c r="D2202" s="111"/>
      <c r="E2202" s="112"/>
    </row>
    <row r="2203" spans="4:5">
      <c r="D2203" s="111"/>
      <c r="E2203" s="112"/>
    </row>
    <row r="2204" spans="4:5">
      <c r="D2204" s="111"/>
      <c r="E2204" s="112"/>
    </row>
    <row r="2205" spans="4:5">
      <c r="D2205" s="111"/>
      <c r="E2205" s="112"/>
    </row>
    <row r="2206" spans="4:5">
      <c r="D2206" s="111"/>
      <c r="E2206" s="112"/>
    </row>
    <row r="2207" spans="4:5">
      <c r="D2207" s="111"/>
      <c r="E2207" s="112"/>
    </row>
    <row r="2208" spans="4:5">
      <c r="D2208" s="111"/>
      <c r="E2208" s="112"/>
    </row>
    <row r="2209" spans="4:5">
      <c r="D2209" s="111"/>
      <c r="E2209" s="112"/>
    </row>
    <row r="2210" spans="4:5">
      <c r="D2210" s="111"/>
      <c r="E2210" s="112"/>
    </row>
    <row r="2211" spans="4:5">
      <c r="D2211" s="111"/>
      <c r="E2211" s="112"/>
    </row>
    <row r="2212" spans="4:5">
      <c r="D2212" s="111"/>
      <c r="E2212" s="112"/>
    </row>
    <row r="2213" spans="4:5">
      <c r="D2213" s="111"/>
      <c r="E2213" s="112"/>
    </row>
    <row r="2214" spans="4:5">
      <c r="D2214" s="111"/>
      <c r="E2214" s="112"/>
    </row>
    <row r="2215" spans="4:5">
      <c r="D2215" s="111"/>
      <c r="E2215" s="112"/>
    </row>
    <row r="2216" spans="4:5">
      <c r="D2216" s="111"/>
      <c r="E2216" s="112"/>
    </row>
    <row r="2217" spans="4:5">
      <c r="D2217" s="111"/>
      <c r="E2217" s="112"/>
    </row>
    <row r="2218" spans="4:5">
      <c r="D2218" s="111"/>
      <c r="E2218" s="112"/>
    </row>
    <row r="2219" spans="4:5">
      <c r="D2219" s="111"/>
      <c r="E2219" s="112"/>
    </row>
    <row r="2220" spans="4:5">
      <c r="D2220" s="111"/>
      <c r="E2220" s="112"/>
    </row>
    <row r="2221" spans="4:5">
      <c r="D2221" s="111"/>
      <c r="E2221" s="112"/>
    </row>
    <row r="2222" spans="4:5">
      <c r="D2222" s="111"/>
      <c r="E2222" s="112"/>
    </row>
    <row r="2223" spans="4:5">
      <c r="D2223" s="111"/>
      <c r="E2223" s="112"/>
    </row>
    <row r="2224" spans="4:5">
      <c r="D2224" s="111"/>
      <c r="E2224" s="112"/>
    </row>
    <row r="2225" spans="4:5">
      <c r="D2225" s="111"/>
      <c r="E2225" s="112"/>
    </row>
    <row r="2226" spans="4:5">
      <c r="D2226" s="111"/>
      <c r="E2226" s="112"/>
    </row>
    <row r="2227" spans="4:5">
      <c r="D2227" s="111"/>
      <c r="E2227" s="112"/>
    </row>
    <row r="2228" spans="4:5">
      <c r="D2228" s="111"/>
      <c r="E2228" s="112"/>
    </row>
    <row r="2229" spans="4:5">
      <c r="D2229" s="111"/>
      <c r="E2229" s="112"/>
    </row>
    <row r="2230" spans="4:5">
      <c r="D2230" s="111"/>
      <c r="E2230" s="112"/>
    </row>
    <row r="2231" spans="4:5">
      <c r="D2231" s="111"/>
      <c r="E2231" s="112"/>
    </row>
    <row r="2232" spans="4:5">
      <c r="D2232" s="111"/>
      <c r="E2232" s="112"/>
    </row>
    <row r="2233" spans="4:5">
      <c r="D2233" s="111"/>
      <c r="E2233" s="112"/>
    </row>
    <row r="2234" spans="4:5">
      <c r="D2234" s="111"/>
      <c r="E2234" s="112"/>
    </row>
    <row r="2235" spans="4:5">
      <c r="D2235" s="111"/>
      <c r="E2235" s="112"/>
    </row>
    <row r="2236" spans="4:5">
      <c r="D2236" s="111"/>
      <c r="E2236" s="112"/>
    </row>
    <row r="2237" spans="4:5">
      <c r="D2237" s="111"/>
      <c r="E2237" s="112"/>
    </row>
    <row r="2238" spans="4:5">
      <c r="D2238" s="111"/>
      <c r="E2238" s="112"/>
    </row>
    <row r="2239" spans="4:5">
      <c r="D2239" s="111"/>
      <c r="E2239" s="112"/>
    </row>
    <row r="2240" spans="4:5">
      <c r="D2240" s="111"/>
      <c r="E2240" s="112"/>
    </row>
    <row r="2241" spans="4:5">
      <c r="D2241" s="111"/>
      <c r="E2241" s="112"/>
    </row>
    <row r="2242" spans="4:5">
      <c r="D2242" s="111"/>
      <c r="E2242" s="112"/>
    </row>
    <row r="2243" spans="4:5">
      <c r="D2243" s="111"/>
      <c r="E2243" s="112"/>
    </row>
    <row r="2244" spans="4:5">
      <c r="D2244" s="111"/>
      <c r="E2244" s="112"/>
    </row>
    <row r="2245" spans="4:5">
      <c r="D2245" s="111"/>
      <c r="E2245" s="112"/>
    </row>
    <row r="2246" spans="4:5">
      <c r="D2246" s="111"/>
      <c r="E2246" s="112"/>
    </row>
    <row r="2247" spans="4:5">
      <c r="D2247" s="111"/>
      <c r="E2247" s="112"/>
    </row>
    <row r="2248" spans="4:5">
      <c r="D2248" s="111"/>
      <c r="E2248" s="112"/>
    </row>
    <row r="2249" spans="4:5">
      <c r="D2249" s="111"/>
      <c r="E2249" s="112"/>
    </row>
    <row r="2250" spans="4:5">
      <c r="D2250" s="111"/>
      <c r="E2250" s="112"/>
    </row>
    <row r="2251" spans="4:5">
      <c r="D2251" s="111"/>
      <c r="E2251" s="112"/>
    </row>
    <row r="2252" spans="4:5">
      <c r="D2252" s="111"/>
      <c r="E2252" s="112"/>
    </row>
    <row r="2253" spans="4:5">
      <c r="D2253" s="111"/>
      <c r="E2253" s="112"/>
    </row>
    <row r="2254" spans="4:5">
      <c r="D2254" s="111"/>
      <c r="E2254" s="112"/>
    </row>
    <row r="2255" spans="4:5">
      <c r="D2255" s="111"/>
      <c r="E2255" s="112"/>
    </row>
    <row r="2256" spans="4:5">
      <c r="D2256" s="111"/>
      <c r="E2256" s="112"/>
    </row>
    <row r="2257" spans="4:5">
      <c r="D2257" s="111"/>
      <c r="E2257" s="112"/>
    </row>
    <row r="2258" spans="4:5">
      <c r="D2258" s="111"/>
      <c r="E2258" s="112"/>
    </row>
    <row r="2259" spans="4:5">
      <c r="D2259" s="111"/>
      <c r="E2259" s="112"/>
    </row>
    <row r="2260" spans="4:5">
      <c r="D2260" s="111"/>
      <c r="E2260" s="112"/>
    </row>
    <row r="2261" spans="4:5">
      <c r="D2261" s="111"/>
      <c r="E2261" s="112"/>
    </row>
    <row r="2262" spans="4:5">
      <c r="D2262" s="111"/>
      <c r="E2262" s="112"/>
    </row>
    <row r="2263" spans="4:5">
      <c r="D2263" s="111"/>
      <c r="E2263" s="112"/>
    </row>
    <row r="2264" spans="4:5">
      <c r="D2264" s="111"/>
      <c r="E2264" s="112"/>
    </row>
    <row r="2265" spans="4:5">
      <c r="D2265" s="111"/>
      <c r="E2265" s="112"/>
    </row>
    <row r="2266" spans="4:5">
      <c r="D2266" s="111"/>
      <c r="E2266" s="112"/>
    </row>
    <row r="2267" spans="4:5">
      <c r="D2267" s="111"/>
      <c r="E2267" s="112"/>
    </row>
    <row r="2268" spans="4:5">
      <c r="D2268" s="111"/>
      <c r="E2268" s="112"/>
    </row>
    <row r="2269" spans="4:5">
      <c r="D2269" s="111"/>
      <c r="E2269" s="112"/>
    </row>
    <row r="2270" spans="4:5">
      <c r="D2270" s="111"/>
      <c r="E2270" s="112"/>
    </row>
    <row r="2271" spans="4:5">
      <c r="D2271" s="111"/>
      <c r="E2271" s="112"/>
    </row>
    <row r="2272" spans="4:5">
      <c r="D2272" s="111"/>
      <c r="E2272" s="112"/>
    </row>
    <row r="2273" spans="4:5">
      <c r="D2273" s="111"/>
      <c r="E2273" s="112"/>
    </row>
    <row r="2274" spans="4:5">
      <c r="D2274" s="111"/>
      <c r="E2274" s="112"/>
    </row>
    <row r="2275" spans="4:5">
      <c r="D2275" s="111"/>
      <c r="E2275" s="112"/>
    </row>
    <row r="2276" spans="4:5">
      <c r="D2276" s="111"/>
      <c r="E2276" s="112"/>
    </row>
    <row r="2277" spans="4:5">
      <c r="D2277" s="111"/>
      <c r="E2277" s="112"/>
    </row>
    <row r="2278" spans="4:5">
      <c r="D2278" s="111"/>
      <c r="E2278" s="112"/>
    </row>
    <row r="2279" spans="4:5">
      <c r="D2279" s="111"/>
      <c r="E2279" s="112"/>
    </row>
    <row r="2280" spans="4:5">
      <c r="D2280" s="111"/>
      <c r="E2280" s="112"/>
    </row>
    <row r="2281" spans="4:5">
      <c r="D2281" s="111"/>
      <c r="E2281" s="112"/>
    </row>
    <row r="2282" spans="4:5">
      <c r="D2282" s="111"/>
      <c r="E2282" s="112"/>
    </row>
    <row r="2283" spans="4:5">
      <c r="D2283" s="111"/>
      <c r="E2283" s="112"/>
    </row>
    <row r="2284" spans="4:5">
      <c r="D2284" s="111"/>
      <c r="E2284" s="112"/>
    </row>
    <row r="2285" spans="4:5">
      <c r="D2285" s="111"/>
      <c r="E2285" s="112"/>
    </row>
    <row r="2286" spans="4:5">
      <c r="D2286" s="111"/>
      <c r="E2286" s="112"/>
    </row>
    <row r="2287" spans="4:5">
      <c r="D2287" s="111"/>
      <c r="E2287" s="112"/>
    </row>
    <row r="2288" spans="4:5">
      <c r="D2288" s="111"/>
      <c r="E2288" s="112"/>
    </row>
    <row r="2289" spans="4:5">
      <c r="D2289" s="111"/>
      <c r="E2289" s="112"/>
    </row>
    <row r="2290" spans="4:5">
      <c r="D2290" s="111"/>
      <c r="E2290" s="112"/>
    </row>
    <row r="2291" spans="4:5">
      <c r="D2291" s="111"/>
      <c r="E2291" s="112"/>
    </row>
    <row r="2292" spans="4:5">
      <c r="D2292" s="111"/>
      <c r="E2292" s="112"/>
    </row>
    <row r="2293" spans="4:5">
      <c r="D2293" s="111"/>
      <c r="E2293" s="112"/>
    </row>
    <row r="2294" spans="4:5">
      <c r="D2294" s="111"/>
      <c r="E2294" s="112"/>
    </row>
    <row r="2295" spans="4:5">
      <c r="D2295" s="111"/>
      <c r="E2295" s="112"/>
    </row>
    <row r="2296" spans="4:5">
      <c r="D2296" s="111"/>
      <c r="E2296" s="112"/>
    </row>
    <row r="2297" spans="4:5">
      <c r="D2297" s="111"/>
      <c r="E2297" s="112"/>
    </row>
    <row r="2298" spans="4:5">
      <c r="D2298" s="111"/>
      <c r="E2298" s="112"/>
    </row>
    <row r="2299" spans="4:5">
      <c r="D2299" s="111"/>
      <c r="E2299" s="112"/>
    </row>
    <row r="2300" spans="4:5">
      <c r="D2300" s="111"/>
      <c r="E2300" s="112"/>
    </row>
    <row r="2301" spans="4:5">
      <c r="D2301" s="111"/>
      <c r="E2301" s="112"/>
    </row>
    <row r="2302" spans="4:5">
      <c r="D2302" s="111"/>
      <c r="E2302" s="112"/>
    </row>
    <row r="2303" spans="4:5">
      <c r="D2303" s="111"/>
      <c r="E2303" s="112"/>
    </row>
    <row r="2304" spans="4:5">
      <c r="D2304" s="111"/>
      <c r="E2304" s="112"/>
    </row>
    <row r="2305" spans="4:5">
      <c r="D2305" s="111"/>
      <c r="E2305" s="112"/>
    </row>
    <row r="2306" spans="4:5">
      <c r="D2306" s="111"/>
      <c r="E2306" s="112"/>
    </row>
    <row r="2307" spans="4:5">
      <c r="D2307" s="111"/>
      <c r="E2307" s="112"/>
    </row>
    <row r="2308" spans="4:5">
      <c r="D2308" s="111"/>
      <c r="E2308" s="112"/>
    </row>
    <row r="2309" spans="4:5">
      <c r="D2309" s="111"/>
      <c r="E2309" s="112"/>
    </row>
    <row r="2310" spans="4:5">
      <c r="D2310" s="111"/>
      <c r="E2310" s="112"/>
    </row>
    <row r="2311" spans="4:5">
      <c r="D2311" s="111"/>
      <c r="E2311" s="112"/>
    </row>
    <row r="2312" spans="4:5">
      <c r="D2312" s="111"/>
      <c r="E2312" s="112"/>
    </row>
    <row r="2313" spans="4:5">
      <c r="D2313" s="111"/>
      <c r="E2313" s="112"/>
    </row>
    <row r="2314" spans="4:5">
      <c r="D2314" s="111"/>
      <c r="E2314" s="112"/>
    </row>
    <row r="2315" spans="4:5">
      <c r="D2315" s="111"/>
      <c r="E2315" s="112"/>
    </row>
    <row r="2316" spans="4:5">
      <c r="D2316" s="111"/>
      <c r="E2316" s="112"/>
    </row>
    <row r="2317" spans="4:5">
      <c r="D2317" s="111"/>
      <c r="E2317" s="112"/>
    </row>
    <row r="2318" spans="4:5">
      <c r="D2318" s="111"/>
      <c r="E2318" s="112"/>
    </row>
    <row r="2319" spans="4:5">
      <c r="D2319" s="111"/>
      <c r="E2319" s="112"/>
    </row>
    <row r="2320" spans="4:5">
      <c r="D2320" s="111"/>
      <c r="E2320" s="112"/>
    </row>
    <row r="2321" spans="4:5">
      <c r="D2321" s="111"/>
      <c r="E2321" s="112"/>
    </row>
    <row r="2322" spans="4:5">
      <c r="D2322" s="111"/>
      <c r="E2322" s="112"/>
    </row>
    <row r="2323" spans="4:5">
      <c r="D2323" s="111"/>
      <c r="E2323" s="112"/>
    </row>
    <row r="2324" spans="4:5">
      <c r="D2324" s="111"/>
      <c r="E2324" s="112"/>
    </row>
    <row r="2325" spans="4:5">
      <c r="D2325" s="111"/>
      <c r="E2325" s="112"/>
    </row>
    <row r="2326" spans="4:5">
      <c r="D2326" s="111"/>
      <c r="E2326" s="112"/>
    </row>
    <row r="2327" spans="4:5">
      <c r="D2327" s="111"/>
      <c r="E2327" s="112"/>
    </row>
    <row r="2328" spans="4:5">
      <c r="D2328" s="111"/>
      <c r="E2328" s="112"/>
    </row>
    <row r="2329" spans="4:5">
      <c r="D2329" s="111"/>
      <c r="E2329" s="112"/>
    </row>
    <row r="2330" spans="4:5">
      <c r="D2330" s="111"/>
      <c r="E2330" s="112"/>
    </row>
    <row r="2331" spans="4:5">
      <c r="D2331" s="111"/>
      <c r="E2331" s="112"/>
    </row>
    <row r="2332" spans="4:5">
      <c r="D2332" s="111"/>
      <c r="E2332" s="112"/>
    </row>
    <row r="2333" spans="4:5">
      <c r="D2333" s="111"/>
      <c r="E2333" s="112"/>
    </row>
    <row r="2334" spans="4:5">
      <c r="D2334" s="111"/>
      <c r="E2334" s="112"/>
    </row>
    <row r="2335" spans="4:5">
      <c r="D2335" s="111"/>
      <c r="E2335" s="112"/>
    </row>
    <row r="2336" spans="4:5">
      <c r="D2336" s="111"/>
      <c r="E2336" s="112"/>
    </row>
    <row r="2337" spans="4:5">
      <c r="D2337" s="111"/>
      <c r="E2337" s="112"/>
    </row>
    <row r="2338" spans="4:5">
      <c r="D2338" s="111"/>
      <c r="E2338" s="112"/>
    </row>
    <row r="2339" spans="4:5">
      <c r="D2339" s="111"/>
      <c r="E2339" s="112"/>
    </row>
    <row r="2340" spans="4:5">
      <c r="D2340" s="111"/>
      <c r="E2340" s="112"/>
    </row>
    <row r="2341" spans="4:5">
      <c r="D2341" s="111"/>
      <c r="E2341" s="112"/>
    </row>
    <row r="2342" spans="4:5">
      <c r="D2342" s="111"/>
      <c r="E2342" s="112"/>
    </row>
    <row r="2343" spans="4:5">
      <c r="D2343" s="111"/>
      <c r="E2343" s="112"/>
    </row>
    <row r="2344" spans="4:5">
      <c r="D2344" s="111"/>
      <c r="E2344" s="112"/>
    </row>
    <row r="2345" spans="4:5">
      <c r="D2345" s="111"/>
      <c r="E2345" s="112"/>
    </row>
    <row r="2346" spans="4:5">
      <c r="D2346" s="111"/>
      <c r="E2346" s="112"/>
    </row>
    <row r="2347" spans="4:5">
      <c r="D2347" s="111"/>
      <c r="E2347" s="112"/>
    </row>
    <row r="2348" spans="4:5">
      <c r="D2348" s="111"/>
      <c r="E2348" s="112"/>
    </row>
    <row r="2349" spans="4:5">
      <c r="D2349" s="111"/>
      <c r="E2349" s="112"/>
    </row>
    <row r="2350" spans="4:5">
      <c r="D2350" s="111"/>
      <c r="E2350" s="112"/>
    </row>
    <row r="2351" spans="4:5">
      <c r="D2351" s="111"/>
      <c r="E2351" s="112"/>
    </row>
    <row r="2352" spans="4:5">
      <c r="D2352" s="111"/>
      <c r="E2352" s="112"/>
    </row>
    <row r="2353" spans="4:5">
      <c r="D2353" s="111"/>
      <c r="E2353" s="112"/>
    </row>
    <row r="2354" spans="4:5">
      <c r="D2354" s="111"/>
      <c r="E2354" s="112"/>
    </row>
    <row r="2355" spans="4:5">
      <c r="D2355" s="111"/>
      <c r="E2355" s="112"/>
    </row>
    <row r="2356" spans="4:5">
      <c r="D2356" s="111"/>
      <c r="E2356" s="112"/>
    </row>
    <row r="2357" spans="4:5">
      <c r="D2357" s="111"/>
      <c r="E2357" s="112"/>
    </row>
    <row r="2358" spans="4:5">
      <c r="D2358" s="111"/>
      <c r="E2358" s="112"/>
    </row>
    <row r="2359" spans="4:5">
      <c r="D2359" s="111"/>
      <c r="E2359" s="112"/>
    </row>
    <row r="2360" spans="4:5">
      <c r="D2360" s="111"/>
      <c r="E2360" s="112"/>
    </row>
    <row r="2361" spans="4:5">
      <c r="D2361" s="111"/>
      <c r="E2361" s="112"/>
    </row>
    <row r="2362" spans="4:5">
      <c r="D2362" s="111"/>
      <c r="E2362" s="112"/>
    </row>
    <row r="2363" spans="4:5">
      <c r="D2363" s="111"/>
      <c r="E2363" s="112"/>
    </row>
    <row r="2364" spans="4:5">
      <c r="D2364" s="111"/>
      <c r="E2364" s="112"/>
    </row>
    <row r="2365" spans="4:5">
      <c r="D2365" s="111"/>
      <c r="E2365" s="112"/>
    </row>
    <row r="2366" spans="4:5">
      <c r="D2366" s="111"/>
      <c r="E2366" s="112"/>
    </row>
    <row r="2367" spans="4:5">
      <c r="D2367" s="111"/>
      <c r="E2367" s="112"/>
    </row>
    <row r="2368" spans="4:5">
      <c r="D2368" s="111"/>
      <c r="E2368" s="112"/>
    </row>
    <row r="2369" spans="4:5">
      <c r="D2369" s="111"/>
      <c r="E2369" s="112"/>
    </row>
    <row r="2370" spans="4:5">
      <c r="D2370" s="111"/>
      <c r="E2370" s="112"/>
    </row>
    <row r="2371" spans="4:5">
      <c r="D2371" s="111"/>
      <c r="E2371" s="112"/>
    </row>
    <row r="2372" spans="4:5">
      <c r="D2372" s="111"/>
      <c r="E2372" s="112"/>
    </row>
    <row r="2373" spans="4:5">
      <c r="D2373" s="111"/>
      <c r="E2373" s="112"/>
    </row>
    <row r="2374" spans="4:5">
      <c r="D2374" s="111"/>
      <c r="E2374" s="112"/>
    </row>
    <row r="2375" spans="4:5">
      <c r="D2375" s="111"/>
      <c r="E2375" s="112"/>
    </row>
    <row r="2376" spans="4:5">
      <c r="D2376" s="111"/>
      <c r="E2376" s="112"/>
    </row>
    <row r="2377" spans="4:5">
      <c r="D2377" s="111"/>
      <c r="E2377" s="112"/>
    </row>
    <row r="2378" spans="4:5">
      <c r="D2378" s="111"/>
      <c r="E2378" s="112"/>
    </row>
    <row r="2379" spans="4:5">
      <c r="D2379" s="111"/>
      <c r="E2379" s="112"/>
    </row>
    <row r="2380" spans="4:5">
      <c r="D2380" s="111"/>
      <c r="E2380" s="112"/>
    </row>
    <row r="2381" spans="4:5">
      <c r="D2381" s="111"/>
      <c r="E2381" s="112"/>
    </row>
    <row r="2382" spans="4:5">
      <c r="D2382" s="111"/>
      <c r="E2382" s="112"/>
    </row>
    <row r="2383" spans="4:5">
      <c r="D2383" s="111"/>
      <c r="E2383" s="112"/>
    </row>
    <row r="2384" spans="4:5">
      <c r="D2384" s="111"/>
      <c r="E2384" s="112"/>
    </row>
    <row r="2385" spans="4:5">
      <c r="D2385" s="111"/>
      <c r="E2385" s="112"/>
    </row>
    <row r="2386" spans="4:5">
      <c r="D2386" s="111"/>
      <c r="E2386" s="112"/>
    </row>
    <row r="2387" spans="4:5">
      <c r="D2387" s="111"/>
      <c r="E2387" s="112"/>
    </row>
    <row r="2388" spans="4:5">
      <c r="D2388" s="111"/>
      <c r="E2388" s="112"/>
    </row>
    <row r="2389" spans="4:5">
      <c r="D2389" s="111"/>
      <c r="E2389" s="112"/>
    </row>
    <row r="2390" spans="4:5">
      <c r="D2390" s="111"/>
      <c r="E2390" s="112"/>
    </row>
    <row r="2391" spans="4:5">
      <c r="D2391" s="111"/>
      <c r="E2391" s="112"/>
    </row>
    <row r="2392" spans="4:5">
      <c r="D2392" s="111"/>
      <c r="E2392" s="112"/>
    </row>
    <row r="2393" spans="4:5">
      <c r="D2393" s="111"/>
      <c r="E2393" s="112"/>
    </row>
    <row r="2394" spans="4:5">
      <c r="D2394" s="111"/>
      <c r="E2394" s="112"/>
    </row>
    <row r="2395" spans="4:5">
      <c r="D2395" s="111"/>
      <c r="E2395" s="112"/>
    </row>
    <row r="2396" spans="4:5">
      <c r="D2396" s="111"/>
      <c r="E2396" s="112"/>
    </row>
    <row r="2397" spans="4:5">
      <c r="D2397" s="111"/>
      <c r="E2397" s="112"/>
    </row>
    <row r="2398" spans="4:5">
      <c r="D2398" s="111"/>
      <c r="E2398" s="112"/>
    </row>
    <row r="2399" spans="4:5">
      <c r="D2399" s="111"/>
      <c r="E2399" s="112"/>
    </row>
    <row r="2400" spans="4:5">
      <c r="D2400" s="111"/>
      <c r="E2400" s="112"/>
    </row>
    <row r="2401" spans="4:5">
      <c r="D2401" s="111"/>
      <c r="E2401" s="112"/>
    </row>
    <row r="2402" spans="4:5">
      <c r="D2402" s="111"/>
      <c r="E2402" s="112"/>
    </row>
    <row r="2403" spans="4:5">
      <c r="D2403" s="111"/>
      <c r="E2403" s="112"/>
    </row>
    <row r="2404" spans="4:5">
      <c r="D2404" s="111"/>
      <c r="E2404" s="112"/>
    </row>
    <row r="2405" spans="4:5">
      <c r="D2405" s="111"/>
      <c r="E2405" s="112"/>
    </row>
    <row r="2406" spans="4:5">
      <c r="D2406" s="111"/>
      <c r="E2406" s="112"/>
    </row>
    <row r="2407" spans="4:5">
      <c r="D2407" s="111"/>
      <c r="E2407" s="112"/>
    </row>
    <row r="2408" spans="4:5">
      <c r="D2408" s="111"/>
      <c r="E2408" s="112"/>
    </row>
    <row r="2409" spans="4:5">
      <c r="D2409" s="111"/>
      <c r="E2409" s="112"/>
    </row>
    <row r="2410" spans="4:5">
      <c r="D2410" s="111"/>
      <c r="E2410" s="112"/>
    </row>
    <row r="2411" spans="4:5">
      <c r="D2411" s="111"/>
      <c r="E2411" s="112"/>
    </row>
    <row r="2412" spans="4:5">
      <c r="D2412" s="111"/>
      <c r="E2412" s="112"/>
    </row>
    <row r="2413" spans="4:5">
      <c r="D2413" s="111"/>
      <c r="E2413" s="112"/>
    </row>
    <row r="2414" spans="4:5">
      <c r="D2414" s="111"/>
      <c r="E2414" s="112"/>
    </row>
    <row r="2415" spans="4:5">
      <c r="D2415" s="111"/>
      <c r="E2415" s="112"/>
    </row>
    <row r="2416" spans="4:5">
      <c r="D2416" s="111"/>
      <c r="E2416" s="112"/>
    </row>
    <row r="2417" spans="4:5">
      <c r="D2417" s="111"/>
      <c r="E2417" s="112"/>
    </row>
    <row r="2418" spans="4:5">
      <c r="D2418" s="111"/>
      <c r="E2418" s="112"/>
    </row>
    <row r="2419" spans="4:5">
      <c r="D2419" s="111"/>
      <c r="E2419" s="112"/>
    </row>
    <row r="2420" spans="4:5">
      <c r="D2420" s="111"/>
      <c r="E2420" s="112"/>
    </row>
    <row r="2421" spans="4:5">
      <c r="D2421" s="111"/>
      <c r="E2421" s="112"/>
    </row>
    <row r="2422" spans="4:5">
      <c r="D2422" s="111"/>
      <c r="E2422" s="112"/>
    </row>
    <row r="2423" spans="4:5">
      <c r="D2423" s="111"/>
      <c r="E2423" s="112"/>
    </row>
    <row r="2424" spans="4:5">
      <c r="D2424" s="111"/>
      <c r="E2424" s="112"/>
    </row>
    <row r="2425" spans="4:5">
      <c r="D2425" s="111"/>
      <c r="E2425" s="112"/>
    </row>
    <row r="2426" spans="4:5">
      <c r="D2426" s="111"/>
      <c r="E2426" s="112"/>
    </row>
    <row r="2427" spans="4:5">
      <c r="D2427" s="111"/>
      <c r="E2427" s="112"/>
    </row>
    <row r="2428" spans="4:5">
      <c r="D2428" s="111"/>
      <c r="E2428" s="112"/>
    </row>
    <row r="2429" spans="4:5">
      <c r="D2429" s="111"/>
      <c r="E2429" s="112"/>
    </row>
    <row r="2430" spans="4:5">
      <c r="D2430" s="111"/>
      <c r="E2430" s="112"/>
    </row>
    <row r="2431" spans="4:5">
      <c r="D2431" s="111"/>
      <c r="E2431" s="112"/>
    </row>
    <row r="2432" spans="4:5">
      <c r="D2432" s="111"/>
      <c r="E2432" s="112"/>
    </row>
    <row r="2433" spans="4:5">
      <c r="D2433" s="111"/>
      <c r="E2433" s="112"/>
    </row>
    <row r="2434" spans="4:5">
      <c r="D2434" s="111"/>
      <c r="E2434" s="112"/>
    </row>
    <row r="2435" spans="4:5">
      <c r="D2435" s="111"/>
      <c r="E2435" s="112"/>
    </row>
    <row r="2436" spans="4:5">
      <c r="D2436" s="111"/>
      <c r="E2436" s="112"/>
    </row>
    <row r="2437" spans="4:5">
      <c r="D2437" s="111"/>
      <c r="E2437" s="112"/>
    </row>
    <row r="2438" spans="4:5">
      <c r="D2438" s="111"/>
      <c r="E2438" s="112"/>
    </row>
    <row r="2439" spans="4:5">
      <c r="D2439" s="111"/>
      <c r="E2439" s="112"/>
    </row>
    <row r="2440" spans="4:5">
      <c r="D2440" s="111"/>
      <c r="E2440" s="112"/>
    </row>
    <row r="2441" spans="4:5">
      <c r="D2441" s="111"/>
      <c r="E2441" s="112"/>
    </row>
    <row r="2442" spans="4:5">
      <c r="D2442" s="111"/>
      <c r="E2442" s="112"/>
    </row>
    <row r="2443" spans="4:5">
      <c r="D2443" s="111"/>
      <c r="E2443" s="112"/>
    </row>
    <row r="2444" spans="4:5">
      <c r="D2444" s="111"/>
      <c r="E2444" s="112"/>
    </row>
    <row r="2445" spans="4:5">
      <c r="D2445" s="111"/>
      <c r="E2445" s="112"/>
    </row>
    <row r="2446" spans="4:5">
      <c r="D2446" s="111"/>
      <c r="E2446" s="112"/>
    </row>
    <row r="2447" spans="4:5">
      <c r="D2447" s="111"/>
      <c r="E2447" s="112"/>
    </row>
    <row r="2448" spans="4:5">
      <c r="D2448" s="111"/>
      <c r="E2448" s="112"/>
    </row>
    <row r="2449" spans="4:5">
      <c r="D2449" s="111"/>
      <c r="E2449" s="112"/>
    </row>
    <row r="2450" spans="4:5">
      <c r="D2450" s="111"/>
      <c r="E2450" s="112"/>
    </row>
    <row r="2451" spans="4:5">
      <c r="D2451" s="111"/>
      <c r="E2451" s="112"/>
    </row>
    <row r="2452" spans="4:5">
      <c r="D2452" s="111"/>
      <c r="E2452" s="112"/>
    </row>
    <row r="2453" spans="4:5">
      <c r="D2453" s="111"/>
      <c r="E2453" s="112"/>
    </row>
    <row r="2454" spans="4:5">
      <c r="D2454" s="111"/>
      <c r="E2454" s="112"/>
    </row>
    <row r="2455" spans="4:5">
      <c r="D2455" s="111"/>
      <c r="E2455" s="112"/>
    </row>
    <row r="2456" spans="4:5">
      <c r="D2456" s="111"/>
      <c r="E2456" s="112"/>
    </row>
    <row r="2457" spans="4:5">
      <c r="D2457" s="111"/>
      <c r="E2457" s="112"/>
    </row>
    <row r="2458" spans="4:5">
      <c r="D2458" s="111"/>
      <c r="E2458" s="112"/>
    </row>
    <row r="2459" spans="4:5">
      <c r="D2459" s="111"/>
      <c r="E2459" s="112"/>
    </row>
    <row r="2460" spans="4:5">
      <c r="D2460" s="111"/>
      <c r="E2460" s="112"/>
    </row>
    <row r="2461" spans="4:5">
      <c r="D2461" s="111"/>
      <c r="E2461" s="112"/>
    </row>
    <row r="2462" spans="4:5">
      <c r="D2462" s="111"/>
      <c r="E2462" s="112"/>
    </row>
    <row r="2463" spans="4:5">
      <c r="D2463" s="111"/>
      <c r="E2463" s="112"/>
    </row>
    <row r="2464" spans="4:5">
      <c r="D2464" s="111"/>
      <c r="E2464" s="112"/>
    </row>
    <row r="2465" spans="4:5">
      <c r="D2465" s="111"/>
      <c r="E2465" s="112"/>
    </row>
    <row r="2466" spans="4:5">
      <c r="D2466" s="111"/>
      <c r="E2466" s="112"/>
    </row>
    <row r="2467" spans="4:5">
      <c r="D2467" s="111"/>
      <c r="E2467" s="112"/>
    </row>
    <row r="2468" spans="4:5">
      <c r="D2468" s="111"/>
      <c r="E2468" s="112"/>
    </row>
    <row r="2469" spans="4:5">
      <c r="D2469" s="111"/>
      <c r="E2469" s="112"/>
    </row>
    <row r="2470" spans="4:5">
      <c r="D2470" s="111"/>
      <c r="E2470" s="112"/>
    </row>
    <row r="2471" spans="4:5">
      <c r="D2471" s="111"/>
      <c r="E2471" s="112"/>
    </row>
    <row r="2472" spans="4:5">
      <c r="D2472" s="111"/>
      <c r="E2472" s="112"/>
    </row>
    <row r="2473" spans="4:5">
      <c r="D2473" s="111"/>
      <c r="E2473" s="112"/>
    </row>
    <row r="2474" spans="4:5">
      <c r="D2474" s="111"/>
      <c r="E2474" s="112"/>
    </row>
    <row r="2475" spans="4:5">
      <c r="D2475" s="111"/>
      <c r="E2475" s="112"/>
    </row>
    <row r="2476" spans="4:5">
      <c r="D2476" s="111"/>
      <c r="E2476" s="112"/>
    </row>
    <row r="2477" spans="4:5">
      <c r="D2477" s="111"/>
      <c r="E2477" s="112"/>
    </row>
    <row r="2478" spans="4:5">
      <c r="D2478" s="111"/>
      <c r="E2478" s="112"/>
    </row>
    <row r="2479" spans="4:5">
      <c r="D2479" s="111"/>
      <c r="E2479" s="112"/>
    </row>
    <row r="2480" spans="4:5">
      <c r="D2480" s="111"/>
      <c r="E2480" s="112"/>
    </row>
    <row r="2481" spans="4:5">
      <c r="D2481" s="111"/>
      <c r="E2481" s="112"/>
    </row>
    <row r="2482" spans="4:5">
      <c r="D2482" s="111"/>
      <c r="E2482" s="112"/>
    </row>
    <row r="2483" spans="4:5">
      <c r="D2483" s="111"/>
      <c r="E2483" s="112"/>
    </row>
    <row r="2484" spans="4:5">
      <c r="D2484" s="111"/>
      <c r="E2484" s="112"/>
    </row>
    <row r="2485" spans="4:5">
      <c r="D2485" s="111"/>
      <c r="E2485" s="112"/>
    </row>
    <row r="2486" spans="4:5">
      <c r="D2486" s="111"/>
      <c r="E2486" s="112"/>
    </row>
    <row r="2487" spans="4:5">
      <c r="D2487" s="111"/>
      <c r="E2487" s="112"/>
    </row>
    <row r="2488" spans="4:5">
      <c r="D2488" s="111"/>
      <c r="E2488" s="112"/>
    </row>
    <row r="2489" spans="4:5">
      <c r="D2489" s="111"/>
      <c r="E2489" s="112"/>
    </row>
    <row r="2490" spans="4:5">
      <c r="D2490" s="111"/>
      <c r="E2490" s="112"/>
    </row>
    <row r="2491" spans="4:5">
      <c r="D2491" s="111"/>
      <c r="E2491" s="112"/>
    </row>
    <row r="2492" spans="4:5">
      <c r="D2492" s="111"/>
      <c r="E2492" s="112"/>
    </row>
    <row r="2493" spans="4:5">
      <c r="D2493" s="111"/>
      <c r="E2493" s="112"/>
    </row>
    <row r="2494" spans="4:5">
      <c r="D2494" s="111"/>
      <c r="E2494" s="112"/>
    </row>
    <row r="2495" spans="4:5">
      <c r="D2495" s="111"/>
      <c r="E2495" s="112"/>
    </row>
    <row r="2496" spans="4:5">
      <c r="D2496" s="111"/>
      <c r="E2496" s="112"/>
    </row>
    <row r="2497" spans="4:5">
      <c r="D2497" s="111"/>
      <c r="E2497" s="112"/>
    </row>
    <row r="2498" spans="4:5">
      <c r="D2498" s="111"/>
      <c r="E2498" s="112"/>
    </row>
    <row r="2499" spans="4:5">
      <c r="D2499" s="111"/>
      <c r="E2499" s="112"/>
    </row>
    <row r="2500" spans="4:5">
      <c r="D2500" s="111"/>
      <c r="E2500" s="112"/>
    </row>
    <row r="2501" spans="4:5">
      <c r="D2501" s="111"/>
      <c r="E2501" s="112"/>
    </row>
    <row r="2502" spans="4:5">
      <c r="D2502" s="111"/>
      <c r="E2502" s="112"/>
    </row>
    <row r="2503" spans="4:5">
      <c r="D2503" s="111"/>
      <c r="E2503" s="112"/>
    </row>
    <row r="2504" spans="4:5">
      <c r="D2504" s="111"/>
      <c r="E2504" s="112"/>
    </row>
    <row r="2505" spans="4:5">
      <c r="D2505" s="111"/>
      <c r="E2505" s="112"/>
    </row>
    <row r="2506" spans="4:5">
      <c r="D2506" s="111"/>
      <c r="E2506" s="112"/>
    </row>
    <row r="2507" spans="4:5">
      <c r="D2507" s="111"/>
      <c r="E2507" s="112"/>
    </row>
    <row r="2508" spans="4:5">
      <c r="D2508" s="111"/>
      <c r="E2508" s="112"/>
    </row>
    <row r="2509" spans="4:5">
      <c r="D2509" s="111"/>
      <c r="E2509" s="112"/>
    </row>
    <row r="2510" spans="4:5">
      <c r="D2510" s="111"/>
      <c r="E2510" s="112"/>
    </row>
    <row r="2511" spans="4:5">
      <c r="D2511" s="111"/>
      <c r="E2511" s="112"/>
    </row>
    <row r="2512" spans="4:5">
      <c r="D2512" s="111"/>
      <c r="E2512" s="112"/>
    </row>
    <row r="2513" spans="4:5">
      <c r="D2513" s="111"/>
      <c r="E2513" s="112"/>
    </row>
    <row r="2514" spans="4:5">
      <c r="D2514" s="111"/>
      <c r="E2514" s="112"/>
    </row>
    <row r="2515" spans="4:5">
      <c r="D2515" s="111"/>
      <c r="E2515" s="112"/>
    </row>
    <row r="2516" spans="4:5">
      <c r="D2516" s="111"/>
      <c r="E2516" s="112"/>
    </row>
    <row r="2517" spans="4:5">
      <c r="D2517" s="111"/>
      <c r="E2517" s="112"/>
    </row>
    <row r="2518" spans="4:5">
      <c r="D2518" s="111"/>
      <c r="E2518" s="112"/>
    </row>
    <row r="2519" spans="4:5">
      <c r="D2519" s="111"/>
      <c r="E2519" s="112"/>
    </row>
    <row r="2520" spans="4:5">
      <c r="D2520" s="111"/>
      <c r="E2520" s="112"/>
    </row>
    <row r="2521" spans="4:5">
      <c r="D2521" s="111"/>
      <c r="E2521" s="112"/>
    </row>
    <row r="2522" spans="4:5">
      <c r="D2522" s="111"/>
      <c r="E2522" s="112"/>
    </row>
    <row r="2523" spans="4:5">
      <c r="D2523" s="111"/>
      <c r="E2523" s="112"/>
    </row>
    <row r="2524" spans="4:5">
      <c r="D2524" s="111"/>
      <c r="E2524" s="112"/>
    </row>
    <row r="2525" spans="4:5">
      <c r="D2525" s="111"/>
      <c r="E2525" s="112"/>
    </row>
    <row r="2526" spans="4:5">
      <c r="D2526" s="111"/>
      <c r="E2526" s="112"/>
    </row>
    <row r="2527" spans="4:5">
      <c r="D2527" s="111"/>
      <c r="E2527" s="112"/>
    </row>
    <row r="2528" spans="4:5">
      <c r="D2528" s="111"/>
      <c r="E2528" s="112"/>
    </row>
    <row r="2529" spans="4:5">
      <c r="D2529" s="111"/>
      <c r="E2529" s="112"/>
    </row>
    <row r="2530" spans="4:5">
      <c r="D2530" s="111"/>
      <c r="E2530" s="112"/>
    </row>
    <row r="2531" spans="4:5">
      <c r="D2531" s="111"/>
      <c r="E2531" s="112"/>
    </row>
    <row r="2532" spans="4:5">
      <c r="D2532" s="111"/>
      <c r="E2532" s="112"/>
    </row>
    <row r="2533" spans="4:5">
      <c r="D2533" s="111"/>
      <c r="E2533" s="112"/>
    </row>
    <row r="2534" spans="4:5">
      <c r="D2534" s="111"/>
      <c r="E2534" s="112"/>
    </row>
    <row r="2535" spans="4:5">
      <c r="D2535" s="111"/>
      <c r="E2535" s="112"/>
    </row>
    <row r="2536" spans="4:5">
      <c r="D2536" s="111"/>
      <c r="E2536" s="112"/>
    </row>
    <row r="2537" spans="4:5">
      <c r="D2537" s="111"/>
      <c r="E2537" s="112"/>
    </row>
    <row r="2538" spans="4:5">
      <c r="D2538" s="111"/>
      <c r="E2538" s="112"/>
    </row>
    <row r="2539" spans="4:5">
      <c r="D2539" s="111"/>
      <c r="E2539" s="112"/>
    </row>
    <row r="2540" spans="4:5">
      <c r="D2540" s="111"/>
      <c r="E2540" s="112"/>
    </row>
    <row r="2541" spans="4:5">
      <c r="D2541" s="111"/>
      <c r="E2541" s="112"/>
    </row>
    <row r="2542" spans="4:5">
      <c r="D2542" s="111"/>
      <c r="E2542" s="112"/>
    </row>
    <row r="2543" spans="4:5">
      <c r="D2543" s="111"/>
      <c r="E2543" s="112"/>
    </row>
    <row r="2544" spans="4:5">
      <c r="D2544" s="111"/>
      <c r="E2544" s="112"/>
    </row>
    <row r="2545" spans="4:5">
      <c r="D2545" s="111"/>
      <c r="E2545" s="112"/>
    </row>
    <row r="2546" spans="4:5">
      <c r="D2546" s="111"/>
      <c r="E2546" s="112"/>
    </row>
    <row r="2547" spans="4:5">
      <c r="D2547" s="111"/>
      <c r="E2547" s="112"/>
    </row>
    <row r="2548" spans="4:5">
      <c r="D2548" s="111"/>
      <c r="E2548" s="112"/>
    </row>
    <row r="2549" spans="4:5">
      <c r="D2549" s="111"/>
      <c r="E2549" s="112"/>
    </row>
    <row r="2550" spans="4:5">
      <c r="D2550" s="111"/>
      <c r="E2550" s="112"/>
    </row>
    <row r="2551" spans="4:5">
      <c r="D2551" s="111"/>
      <c r="E2551" s="112"/>
    </row>
    <row r="2552" spans="4:5">
      <c r="D2552" s="111"/>
      <c r="E2552" s="112"/>
    </row>
    <row r="2553" spans="4:5">
      <c r="D2553" s="111"/>
      <c r="E2553" s="112"/>
    </row>
    <row r="2554" spans="4:5">
      <c r="D2554" s="111"/>
      <c r="E2554" s="112"/>
    </row>
    <row r="2555" spans="4:5">
      <c r="D2555" s="111"/>
      <c r="E2555" s="112"/>
    </row>
    <row r="2556" spans="4:5">
      <c r="D2556" s="111"/>
      <c r="E2556" s="112"/>
    </row>
    <row r="2557" spans="4:5">
      <c r="D2557" s="111"/>
      <c r="E2557" s="112"/>
    </row>
    <row r="2558" spans="4:5">
      <c r="D2558" s="111"/>
      <c r="E2558" s="112"/>
    </row>
    <row r="2559" spans="4:5">
      <c r="D2559" s="111"/>
      <c r="E2559" s="112"/>
    </row>
    <row r="2560" spans="4:5">
      <c r="D2560" s="111"/>
      <c r="E2560" s="112"/>
    </row>
    <row r="2561" spans="4:5">
      <c r="D2561" s="111"/>
      <c r="E2561" s="112"/>
    </row>
    <row r="2562" spans="4:5">
      <c r="D2562" s="111"/>
      <c r="E2562" s="112"/>
    </row>
    <row r="2563" spans="4:5">
      <c r="D2563" s="111"/>
      <c r="E2563" s="112"/>
    </row>
    <row r="2564" spans="4:5">
      <c r="D2564" s="111"/>
      <c r="E2564" s="112"/>
    </row>
    <row r="2565" spans="4:5">
      <c r="D2565" s="111"/>
      <c r="E2565" s="112"/>
    </row>
    <row r="2566" spans="4:5">
      <c r="D2566" s="111"/>
      <c r="E2566" s="112"/>
    </row>
    <row r="2567" spans="4:5">
      <c r="D2567" s="111"/>
      <c r="E2567" s="112"/>
    </row>
    <row r="2568" spans="4:5">
      <c r="D2568" s="111"/>
      <c r="E2568" s="112"/>
    </row>
    <row r="2569" spans="4:5">
      <c r="D2569" s="111"/>
      <c r="E2569" s="112"/>
    </row>
    <row r="2570" spans="4:5">
      <c r="D2570" s="111"/>
      <c r="E2570" s="112"/>
    </row>
    <row r="2571" spans="4:5">
      <c r="D2571" s="111"/>
      <c r="E2571" s="112"/>
    </row>
    <row r="2572" spans="4:5">
      <c r="D2572" s="111"/>
      <c r="E2572" s="112"/>
    </row>
    <row r="2573" spans="4:5">
      <c r="D2573" s="111"/>
      <c r="E2573" s="112"/>
    </row>
    <row r="2574" spans="4:5">
      <c r="D2574" s="111"/>
      <c r="E2574" s="112"/>
    </row>
    <row r="2575" spans="4:5">
      <c r="D2575" s="111"/>
      <c r="E2575" s="112"/>
    </row>
    <row r="2576" spans="4:5">
      <c r="D2576" s="111"/>
      <c r="E2576" s="112"/>
    </row>
    <row r="2577" spans="4:5">
      <c r="D2577" s="111"/>
      <c r="E2577" s="112"/>
    </row>
    <row r="2578" spans="4:5">
      <c r="D2578" s="111"/>
      <c r="E2578" s="112"/>
    </row>
    <row r="2579" spans="4:5">
      <c r="D2579" s="111"/>
      <c r="E2579" s="112"/>
    </row>
    <row r="2580" spans="4:5">
      <c r="D2580" s="111"/>
      <c r="E2580" s="112"/>
    </row>
    <row r="2581" spans="4:5">
      <c r="D2581" s="111"/>
      <c r="E2581" s="112"/>
    </row>
    <row r="2582" spans="4:5">
      <c r="D2582" s="111"/>
      <c r="E2582" s="112"/>
    </row>
    <row r="2583" spans="4:5">
      <c r="D2583" s="111"/>
      <c r="E2583" s="112"/>
    </row>
    <row r="2584" spans="4:5">
      <c r="D2584" s="111"/>
      <c r="E2584" s="112"/>
    </row>
    <row r="2585" spans="4:5">
      <c r="D2585" s="111"/>
      <c r="E2585" s="112"/>
    </row>
    <row r="2586" spans="4:5">
      <c r="D2586" s="111"/>
      <c r="E2586" s="112"/>
    </row>
    <row r="2587" spans="4:5">
      <c r="D2587" s="111"/>
      <c r="E2587" s="112"/>
    </row>
    <row r="2588" spans="4:5">
      <c r="D2588" s="111"/>
      <c r="E2588" s="112"/>
    </row>
    <row r="2589" spans="4:5">
      <c r="D2589" s="111"/>
      <c r="E2589" s="112"/>
    </row>
    <row r="2590" spans="4:5">
      <c r="D2590" s="111"/>
      <c r="E2590" s="112"/>
    </row>
    <row r="2591" spans="4:5">
      <c r="D2591" s="111"/>
      <c r="E2591" s="112"/>
    </row>
    <row r="2592" spans="4:5">
      <c r="D2592" s="111"/>
      <c r="E2592" s="112"/>
    </row>
    <row r="2593" spans="4:5">
      <c r="D2593" s="111"/>
      <c r="E2593" s="112"/>
    </row>
    <row r="2594" spans="4:5">
      <c r="D2594" s="111"/>
      <c r="E2594" s="112"/>
    </row>
    <row r="2595" spans="4:5">
      <c r="D2595" s="111"/>
      <c r="E2595" s="112"/>
    </row>
    <row r="2596" spans="4:5">
      <c r="D2596" s="111"/>
      <c r="E2596" s="112"/>
    </row>
    <row r="2597" spans="4:5">
      <c r="D2597" s="111"/>
      <c r="E2597" s="112"/>
    </row>
    <row r="2598" spans="4:5">
      <c r="D2598" s="111"/>
      <c r="E2598" s="112"/>
    </row>
    <row r="2599" spans="4:5">
      <c r="D2599" s="111"/>
      <c r="E2599" s="112"/>
    </row>
    <row r="2600" spans="4:5">
      <c r="D2600" s="111"/>
      <c r="E2600" s="112"/>
    </row>
    <row r="2601" spans="4:5">
      <c r="D2601" s="111"/>
      <c r="E2601" s="112"/>
    </row>
    <row r="2602" spans="4:5">
      <c r="D2602" s="111"/>
      <c r="E2602" s="112"/>
    </row>
    <row r="2603" spans="4:5">
      <c r="D2603" s="111"/>
      <c r="E2603" s="112"/>
    </row>
    <row r="2604" spans="4:5">
      <c r="D2604" s="111"/>
      <c r="E2604" s="112"/>
    </row>
    <row r="2605" spans="4:5">
      <c r="D2605" s="111"/>
      <c r="E2605" s="112"/>
    </row>
    <row r="2606" spans="4:5">
      <c r="D2606" s="111"/>
      <c r="E2606" s="112"/>
    </row>
    <row r="2607" spans="4:5">
      <c r="D2607" s="111"/>
      <c r="E2607" s="112"/>
    </row>
    <row r="2608" spans="4:5">
      <c r="D2608" s="111"/>
      <c r="E2608" s="112"/>
    </row>
    <row r="2609" spans="4:5">
      <c r="D2609" s="111"/>
      <c r="E2609" s="112"/>
    </row>
    <row r="2610" spans="4:5">
      <c r="D2610" s="111"/>
      <c r="E2610" s="112"/>
    </row>
    <row r="2611" spans="4:5">
      <c r="D2611" s="111"/>
      <c r="E2611" s="112"/>
    </row>
    <row r="2612" spans="4:5">
      <c r="D2612" s="111"/>
      <c r="E2612" s="112"/>
    </row>
    <row r="2613" spans="4:5">
      <c r="D2613" s="111"/>
      <c r="E2613" s="112"/>
    </row>
    <row r="2614" spans="4:5">
      <c r="D2614" s="111"/>
      <c r="E2614" s="112"/>
    </row>
    <row r="2615" spans="4:5">
      <c r="D2615" s="111"/>
      <c r="E2615" s="112"/>
    </row>
    <row r="2616" spans="4:5">
      <c r="D2616" s="111"/>
      <c r="E2616" s="112"/>
    </row>
    <row r="2617" spans="4:5">
      <c r="D2617" s="111"/>
      <c r="E2617" s="112"/>
    </row>
    <row r="2618" spans="4:5">
      <c r="D2618" s="111"/>
      <c r="E2618" s="112"/>
    </row>
    <row r="2619" spans="4:5">
      <c r="D2619" s="111"/>
      <c r="E2619" s="112"/>
    </row>
    <row r="2620" spans="4:5">
      <c r="D2620" s="111"/>
      <c r="E2620" s="112"/>
    </row>
    <row r="2621" spans="4:5">
      <c r="D2621" s="111"/>
      <c r="E2621" s="112"/>
    </row>
    <row r="2622" spans="4:5">
      <c r="D2622" s="111"/>
      <c r="E2622" s="112"/>
    </row>
    <row r="2623" spans="4:5">
      <c r="D2623" s="111"/>
      <c r="E2623" s="112"/>
    </row>
    <row r="2624" spans="4:5">
      <c r="D2624" s="111"/>
      <c r="E2624" s="112"/>
    </row>
    <row r="2625" spans="4:5">
      <c r="D2625" s="111"/>
      <c r="E2625" s="112"/>
    </row>
    <row r="2626" spans="4:5">
      <c r="D2626" s="111"/>
      <c r="E2626" s="112"/>
    </row>
    <row r="2627" spans="4:5">
      <c r="D2627" s="111"/>
      <c r="E2627" s="112"/>
    </row>
    <row r="2628" spans="4:5">
      <c r="D2628" s="111"/>
      <c r="E2628" s="112"/>
    </row>
    <row r="2629" spans="4:5">
      <c r="D2629" s="111"/>
      <c r="E2629" s="112"/>
    </row>
    <row r="2630" spans="4:5">
      <c r="D2630" s="111"/>
      <c r="E2630" s="112"/>
    </row>
    <row r="2631" spans="4:5">
      <c r="D2631" s="111"/>
      <c r="E2631" s="112"/>
    </row>
    <row r="2632" spans="4:5">
      <c r="D2632" s="111"/>
      <c r="E2632" s="112"/>
    </row>
    <row r="2633" spans="4:5">
      <c r="D2633" s="111"/>
      <c r="E2633" s="112"/>
    </row>
    <row r="2634" spans="4:5">
      <c r="D2634" s="111"/>
      <c r="E2634" s="112"/>
    </row>
    <row r="2635" spans="4:5">
      <c r="D2635" s="111"/>
      <c r="E2635" s="112"/>
    </row>
    <row r="2636" spans="4:5">
      <c r="D2636" s="111"/>
      <c r="E2636" s="112"/>
    </row>
    <row r="2637" spans="4:5">
      <c r="D2637" s="111"/>
      <c r="E2637" s="112"/>
    </row>
    <row r="2638" spans="4:5">
      <c r="D2638" s="111"/>
      <c r="E2638" s="112"/>
    </row>
    <row r="2639" spans="4:5">
      <c r="D2639" s="111"/>
      <c r="E2639" s="112"/>
    </row>
    <row r="2640" spans="4:5">
      <c r="D2640" s="111"/>
      <c r="E2640" s="112"/>
    </row>
    <row r="2641" spans="4:5">
      <c r="D2641" s="111"/>
      <c r="E2641" s="112"/>
    </row>
    <row r="2642" spans="4:5">
      <c r="D2642" s="111"/>
      <c r="E2642" s="112"/>
    </row>
    <row r="2643" spans="4:5">
      <c r="D2643" s="111"/>
      <c r="E2643" s="112"/>
    </row>
    <row r="2644" spans="4:5">
      <c r="D2644" s="111"/>
      <c r="E2644" s="112"/>
    </row>
    <row r="2645" spans="4:5">
      <c r="D2645" s="111"/>
      <c r="E2645" s="112"/>
    </row>
    <row r="2646" spans="4:5">
      <c r="D2646" s="111"/>
      <c r="E2646" s="112"/>
    </row>
    <row r="2647" spans="4:5">
      <c r="D2647" s="111"/>
      <c r="E2647" s="112"/>
    </row>
    <row r="2648" spans="4:5">
      <c r="D2648" s="111"/>
      <c r="E2648" s="112"/>
    </row>
    <row r="2649" spans="4:5">
      <c r="D2649" s="111"/>
      <c r="E2649" s="112"/>
    </row>
    <row r="2650" spans="4:5">
      <c r="D2650" s="111"/>
      <c r="E2650" s="112"/>
    </row>
    <row r="2651" spans="4:5">
      <c r="D2651" s="111"/>
      <c r="E2651" s="112"/>
    </row>
    <row r="2652" spans="4:5">
      <c r="D2652" s="111"/>
      <c r="E2652" s="112"/>
    </row>
    <row r="2653" spans="4:5">
      <c r="D2653" s="111"/>
      <c r="E2653" s="112"/>
    </row>
    <row r="2654" spans="4:5">
      <c r="D2654" s="111"/>
      <c r="E2654" s="112"/>
    </row>
    <row r="2655" spans="4:5">
      <c r="D2655" s="111"/>
      <c r="E2655" s="112"/>
    </row>
    <row r="2656" spans="4:5">
      <c r="D2656" s="111"/>
      <c r="E2656" s="112"/>
    </row>
    <row r="2657" spans="4:5">
      <c r="D2657" s="111"/>
      <c r="E2657" s="112"/>
    </row>
    <row r="2658" spans="4:5">
      <c r="D2658" s="111"/>
      <c r="E2658" s="112"/>
    </row>
    <row r="2659" spans="4:5">
      <c r="D2659" s="111"/>
      <c r="E2659" s="112"/>
    </row>
    <row r="2660" spans="4:5">
      <c r="D2660" s="111"/>
      <c r="E2660" s="112"/>
    </row>
    <row r="2661" spans="4:5">
      <c r="D2661" s="111"/>
      <c r="E2661" s="112"/>
    </row>
    <row r="2662" spans="4:5">
      <c r="D2662" s="111"/>
      <c r="E2662" s="112"/>
    </row>
    <row r="2663" spans="4:5">
      <c r="D2663" s="111"/>
      <c r="E2663" s="112"/>
    </row>
    <row r="2664" spans="4:5">
      <c r="D2664" s="111"/>
      <c r="E2664" s="112"/>
    </row>
    <row r="2665" spans="4:5">
      <c r="D2665" s="111"/>
      <c r="E2665" s="112"/>
    </row>
    <row r="2666" spans="4:5">
      <c r="D2666" s="111"/>
      <c r="E2666" s="112"/>
    </row>
    <row r="2667" spans="4:5">
      <c r="D2667" s="111"/>
      <c r="E2667" s="112"/>
    </row>
    <row r="2668" spans="4:5">
      <c r="D2668" s="111"/>
      <c r="E2668" s="112"/>
    </row>
    <row r="2669" spans="4:5">
      <c r="D2669" s="111"/>
      <c r="E2669" s="112"/>
    </row>
    <row r="2670" spans="4:5">
      <c r="D2670" s="111"/>
      <c r="E2670" s="112"/>
    </row>
    <row r="2671" spans="4:5">
      <c r="D2671" s="111"/>
      <c r="E2671" s="112"/>
    </row>
    <row r="2672" spans="4:5">
      <c r="D2672" s="111"/>
      <c r="E2672" s="112"/>
    </row>
    <row r="2673" spans="4:5">
      <c r="D2673" s="111"/>
      <c r="E2673" s="112"/>
    </row>
    <row r="2674" spans="4:5">
      <c r="D2674" s="111"/>
      <c r="E2674" s="112"/>
    </row>
    <row r="2675" spans="4:5">
      <c r="D2675" s="111"/>
      <c r="E2675" s="112"/>
    </row>
    <row r="2676" spans="4:5">
      <c r="D2676" s="111"/>
      <c r="E2676" s="112"/>
    </row>
    <row r="2677" spans="4:5">
      <c r="D2677" s="111"/>
      <c r="E2677" s="112"/>
    </row>
    <row r="2678" spans="4:5">
      <c r="D2678" s="111"/>
      <c r="E2678" s="112"/>
    </row>
    <row r="2679" spans="4:5">
      <c r="D2679" s="111"/>
      <c r="E2679" s="112"/>
    </row>
    <row r="2680" spans="4:5">
      <c r="D2680" s="111"/>
      <c r="E2680" s="112"/>
    </row>
    <row r="2681" spans="4:5">
      <c r="D2681" s="111"/>
      <c r="E2681" s="112"/>
    </row>
    <row r="2682" spans="4:5">
      <c r="D2682" s="111"/>
      <c r="E2682" s="112"/>
    </row>
    <row r="2683" spans="4:5">
      <c r="D2683" s="111"/>
      <c r="E2683" s="112"/>
    </row>
    <row r="2684" spans="4:5">
      <c r="D2684" s="111"/>
      <c r="E2684" s="112"/>
    </row>
    <row r="2685" spans="4:5">
      <c r="D2685" s="111"/>
      <c r="E2685" s="112"/>
    </row>
    <row r="2686" spans="4:5">
      <c r="D2686" s="111"/>
      <c r="E2686" s="112"/>
    </row>
    <row r="2687" spans="4:5">
      <c r="D2687" s="111"/>
      <c r="E2687" s="112"/>
    </row>
    <row r="2688" spans="4:5">
      <c r="D2688" s="111"/>
      <c r="E2688" s="112"/>
    </row>
    <row r="2689" spans="4:5">
      <c r="D2689" s="111"/>
      <c r="E2689" s="112"/>
    </row>
    <row r="2690" spans="4:5">
      <c r="D2690" s="111"/>
      <c r="E2690" s="112"/>
    </row>
    <row r="2691" spans="4:5">
      <c r="D2691" s="111"/>
      <c r="E2691" s="112"/>
    </row>
    <row r="2692" spans="4:5">
      <c r="D2692" s="111"/>
      <c r="E2692" s="112"/>
    </row>
    <row r="2693" spans="4:5">
      <c r="D2693" s="111"/>
      <c r="E2693" s="112"/>
    </row>
    <row r="2694" spans="4:5">
      <c r="D2694" s="111"/>
      <c r="E2694" s="112"/>
    </row>
    <row r="2695" spans="4:5">
      <c r="D2695" s="111"/>
      <c r="E2695" s="112"/>
    </row>
    <row r="2696" spans="4:5">
      <c r="D2696" s="111"/>
      <c r="E2696" s="112"/>
    </row>
    <row r="2697" spans="4:5">
      <c r="D2697" s="111"/>
      <c r="E2697" s="112"/>
    </row>
    <row r="2698" spans="4:5">
      <c r="D2698" s="111"/>
      <c r="E2698" s="112"/>
    </row>
    <row r="2699" spans="4:5">
      <c r="D2699" s="111"/>
      <c r="E2699" s="112"/>
    </row>
    <row r="2700" spans="4:5">
      <c r="D2700" s="111"/>
      <c r="E2700" s="112"/>
    </row>
    <row r="2701" spans="4:5">
      <c r="D2701" s="111"/>
      <c r="E2701" s="112"/>
    </row>
    <row r="2702" spans="4:5">
      <c r="D2702" s="111"/>
      <c r="E2702" s="112"/>
    </row>
    <row r="2703" spans="4:5">
      <c r="D2703" s="111"/>
      <c r="E2703" s="112"/>
    </row>
    <row r="2704" spans="4:5">
      <c r="D2704" s="111"/>
      <c r="E2704" s="112"/>
    </row>
    <row r="2705" spans="4:5">
      <c r="D2705" s="111"/>
      <c r="E2705" s="112"/>
    </row>
    <row r="2706" spans="4:5">
      <c r="D2706" s="111"/>
      <c r="E2706" s="112"/>
    </row>
    <row r="2707" spans="4:5">
      <c r="D2707" s="111"/>
      <c r="E2707" s="112"/>
    </row>
    <row r="2708" spans="4:5">
      <c r="D2708" s="111"/>
      <c r="E2708" s="112"/>
    </row>
    <row r="2709" spans="4:5">
      <c r="D2709" s="111"/>
      <c r="E2709" s="112"/>
    </row>
    <row r="2710" spans="4:5">
      <c r="D2710" s="111"/>
      <c r="E2710" s="112"/>
    </row>
    <row r="2711" spans="4:5">
      <c r="D2711" s="111"/>
      <c r="E2711" s="112"/>
    </row>
    <row r="2712" spans="4:5">
      <c r="D2712" s="111"/>
      <c r="E2712" s="112"/>
    </row>
    <row r="2713" spans="4:5">
      <c r="D2713" s="111"/>
      <c r="E2713" s="112"/>
    </row>
    <row r="2714" spans="4:5">
      <c r="D2714" s="111"/>
      <c r="E2714" s="112"/>
    </row>
  </sheetData>
  <mergeCells count="13">
    <mergeCell ref="A26:C26"/>
    <mergeCell ref="A47:C47"/>
    <mergeCell ref="A68:C68"/>
    <mergeCell ref="A89:C89"/>
    <mergeCell ref="A110:C110"/>
    <mergeCell ref="A131:C131"/>
    <mergeCell ref="A278:C278"/>
    <mergeCell ref="A152:C152"/>
    <mergeCell ref="A173:C173"/>
    <mergeCell ref="A194:C194"/>
    <mergeCell ref="A215:C215"/>
    <mergeCell ref="A236:C236"/>
    <mergeCell ref="A257:C257"/>
  </mergeCells>
  <phoneticPr fontId="12" type="noConversion"/>
  <printOptions horizontalCentered="1" verticalCentered="1"/>
  <pageMargins left="0.19685039370078741" right="0.19685039370078741" top="1.1811023622047245" bottom="0.59055118110236227" header="0.59055118110236227" footer="0.19685039370078741"/>
  <pageSetup paperSize="9" orientation="portrait" r:id="rId1"/>
  <colBreaks count="1" manualBreakCount="1">
    <brk id="13" max="487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zoomScale="90" zoomScaleNormal="90" workbookViewId="0">
      <selection activeCell="L18" sqref="L18"/>
    </sheetView>
  </sheetViews>
  <sheetFormatPr defaultRowHeight="13.5"/>
  <cols>
    <col min="1" max="1" width="3.77734375" customWidth="1"/>
    <col min="2" max="2" width="8.77734375" customWidth="1"/>
    <col min="3" max="3" width="3.77734375" customWidth="1"/>
    <col min="4" max="4" width="8.77734375" customWidth="1"/>
    <col min="5" max="5" width="3.77734375" customWidth="1"/>
    <col min="6" max="6" width="8.77734375" customWidth="1"/>
    <col min="7" max="7" width="3.77734375" customWidth="1"/>
    <col min="8" max="8" width="8.77734375" customWidth="1"/>
    <col min="9" max="9" width="3.77734375" customWidth="1"/>
    <col min="10" max="10" width="8.77734375" customWidth="1"/>
    <col min="11" max="11" width="3.77734375" customWidth="1"/>
    <col min="12" max="12" width="8.77734375" customWidth="1"/>
    <col min="13" max="13" width="3.77734375" customWidth="1"/>
    <col min="14" max="14" width="8.77734375" customWidth="1"/>
    <col min="15" max="15" width="3.77734375" customWidth="1"/>
    <col min="16" max="16" width="8.77734375" customWidth="1"/>
    <col min="17" max="17" width="3.77734375" customWidth="1"/>
    <col min="18" max="18" width="8.77734375" customWidth="1"/>
  </cols>
  <sheetData>
    <row r="1" spans="1:18" ht="30" customHeight="1">
      <c r="A1" s="1105" t="s">
        <v>239</v>
      </c>
      <c r="B1" s="1106"/>
      <c r="C1" s="1106"/>
      <c r="D1" s="1106"/>
      <c r="E1" s="1107" t="s">
        <v>238</v>
      </c>
      <c r="F1" s="1108"/>
      <c r="G1" s="1115" t="s">
        <v>101</v>
      </c>
      <c r="H1" s="1115"/>
      <c r="I1" s="1115"/>
      <c r="J1" s="1115"/>
      <c r="K1" s="1115"/>
      <c r="L1" s="1108"/>
      <c r="M1" s="1116" t="s">
        <v>101</v>
      </c>
      <c r="N1" s="1117"/>
      <c r="O1" s="1117"/>
      <c r="P1" s="1117"/>
      <c r="Q1" s="1117"/>
      <c r="R1" s="1118"/>
    </row>
    <row r="2" spans="1:18" ht="23.1" customHeight="1">
      <c r="A2" s="301">
        <v>1</v>
      </c>
      <c r="B2" s="295" t="s">
        <v>71</v>
      </c>
      <c r="C2" s="66">
        <v>31</v>
      </c>
      <c r="D2" s="299" t="s">
        <v>103</v>
      </c>
      <c r="E2" s="301">
        <v>1</v>
      </c>
      <c r="F2" s="298" t="s">
        <v>133</v>
      </c>
      <c r="G2" s="294">
        <v>1</v>
      </c>
      <c r="H2" s="295" t="s">
        <v>151</v>
      </c>
      <c r="I2" s="66">
        <v>31</v>
      </c>
      <c r="J2" s="295" t="s">
        <v>181</v>
      </c>
      <c r="K2" s="129">
        <v>61</v>
      </c>
      <c r="L2" s="297" t="s">
        <v>208</v>
      </c>
      <c r="M2" s="301">
        <v>91</v>
      </c>
      <c r="N2" s="295" t="s">
        <v>240</v>
      </c>
      <c r="O2" s="66">
        <v>121</v>
      </c>
      <c r="P2" s="313">
        <v>249</v>
      </c>
      <c r="Q2" s="129">
        <v>151</v>
      </c>
      <c r="R2" s="316" t="s">
        <v>290</v>
      </c>
    </row>
    <row r="3" spans="1:18" ht="23.1" customHeight="1">
      <c r="A3" s="301">
        <v>2</v>
      </c>
      <c r="B3" s="295" t="s">
        <v>72</v>
      </c>
      <c r="C3" s="66">
        <v>32</v>
      </c>
      <c r="D3" s="299" t="s">
        <v>104</v>
      </c>
      <c r="E3" s="301">
        <v>2</v>
      </c>
      <c r="F3" s="297" t="s">
        <v>134</v>
      </c>
      <c r="G3" s="294">
        <v>2</v>
      </c>
      <c r="H3" s="295" t="s">
        <v>152</v>
      </c>
      <c r="I3" s="66">
        <v>32</v>
      </c>
      <c r="J3" s="295" t="s">
        <v>182</v>
      </c>
      <c r="K3" s="129">
        <v>62</v>
      </c>
      <c r="L3" s="297" t="s">
        <v>209</v>
      </c>
      <c r="M3" s="301">
        <v>92</v>
      </c>
      <c r="N3" s="295" t="s">
        <v>241</v>
      </c>
      <c r="O3" s="66">
        <v>122</v>
      </c>
      <c r="P3" s="313">
        <v>248</v>
      </c>
      <c r="Q3" s="129">
        <v>152</v>
      </c>
      <c r="R3" s="317" t="s">
        <v>291</v>
      </c>
    </row>
    <row r="4" spans="1:18" ht="23.1" customHeight="1">
      <c r="A4" s="301">
        <v>3</v>
      </c>
      <c r="B4" s="295" t="s">
        <v>73</v>
      </c>
      <c r="C4" s="66">
        <v>33</v>
      </c>
      <c r="D4" s="299" t="s">
        <v>105</v>
      </c>
      <c r="E4" s="301">
        <v>3</v>
      </c>
      <c r="F4" s="297" t="s">
        <v>135</v>
      </c>
      <c r="G4" s="294">
        <v>3</v>
      </c>
      <c r="H4" s="295" t="s">
        <v>153</v>
      </c>
      <c r="I4" s="66">
        <v>33</v>
      </c>
      <c r="J4" s="295" t="s">
        <v>183</v>
      </c>
      <c r="K4" s="129">
        <v>63</v>
      </c>
      <c r="L4" s="297" t="s">
        <v>210</v>
      </c>
      <c r="M4" s="301">
        <v>93</v>
      </c>
      <c r="N4" s="295" t="s">
        <v>242</v>
      </c>
      <c r="O4" s="66">
        <v>123</v>
      </c>
      <c r="P4" s="313">
        <v>247</v>
      </c>
      <c r="Q4" s="129">
        <v>153</v>
      </c>
      <c r="R4" s="317" t="s">
        <v>292</v>
      </c>
    </row>
    <row r="5" spans="1:18" ht="23.1" customHeight="1">
      <c r="A5" s="301">
        <v>4</v>
      </c>
      <c r="B5" s="295" t="s">
        <v>74</v>
      </c>
      <c r="C5" s="66">
        <v>34</v>
      </c>
      <c r="D5" s="299" t="s">
        <v>106</v>
      </c>
      <c r="E5" s="301">
        <v>4</v>
      </c>
      <c r="F5" s="297" t="s">
        <v>136</v>
      </c>
      <c r="G5" s="294">
        <v>4</v>
      </c>
      <c r="H5" s="295" t="s">
        <v>154</v>
      </c>
      <c r="I5" s="66">
        <v>34</v>
      </c>
      <c r="J5" s="295" t="s">
        <v>184</v>
      </c>
      <c r="K5" s="129">
        <v>64</v>
      </c>
      <c r="L5" s="297" t="s">
        <v>211</v>
      </c>
      <c r="M5" s="301">
        <v>94</v>
      </c>
      <c r="N5" s="295" t="s">
        <v>243</v>
      </c>
      <c r="O5" s="66">
        <v>124</v>
      </c>
      <c r="P5" s="313" t="s">
        <v>102</v>
      </c>
      <c r="Q5" s="129">
        <v>154</v>
      </c>
      <c r="R5" s="317" t="s">
        <v>293</v>
      </c>
    </row>
    <row r="6" spans="1:18" ht="23.1" customHeight="1">
      <c r="A6" s="301">
        <v>5</v>
      </c>
      <c r="B6" s="296" t="s">
        <v>61</v>
      </c>
      <c r="C6" s="66">
        <v>35</v>
      </c>
      <c r="D6" s="299" t="s">
        <v>107</v>
      </c>
      <c r="E6" s="301">
        <v>5</v>
      </c>
      <c r="F6" s="297" t="s">
        <v>137</v>
      </c>
      <c r="G6" s="294">
        <v>5</v>
      </c>
      <c r="H6" s="295" t="s">
        <v>155</v>
      </c>
      <c r="I6" s="66">
        <v>35</v>
      </c>
      <c r="J6" s="295" t="s">
        <v>185</v>
      </c>
      <c r="K6" s="129">
        <v>65</v>
      </c>
      <c r="L6" s="297" t="s">
        <v>212</v>
      </c>
      <c r="M6" s="301">
        <v>95</v>
      </c>
      <c r="N6" s="295" t="s">
        <v>244</v>
      </c>
      <c r="O6" s="66">
        <v>125</v>
      </c>
      <c r="P6" s="313">
        <v>246</v>
      </c>
      <c r="Q6" s="129">
        <v>155</v>
      </c>
      <c r="R6" s="317" t="s">
        <v>294</v>
      </c>
    </row>
    <row r="7" spans="1:18" ht="23.1" customHeight="1">
      <c r="A7" s="301">
        <v>6</v>
      </c>
      <c r="B7" s="295" t="s">
        <v>75</v>
      </c>
      <c r="C7" s="66">
        <v>36</v>
      </c>
      <c r="D7" s="299" t="s">
        <v>108</v>
      </c>
      <c r="E7" s="301">
        <v>6</v>
      </c>
      <c r="F7" s="297" t="s">
        <v>138</v>
      </c>
      <c r="G7" s="294">
        <v>6</v>
      </c>
      <c r="H7" s="295" t="s">
        <v>156</v>
      </c>
      <c r="I7" s="66">
        <v>36</v>
      </c>
      <c r="J7" s="295" t="s">
        <v>186</v>
      </c>
      <c r="K7" s="129">
        <v>66</v>
      </c>
      <c r="L7" s="297" t="s">
        <v>213</v>
      </c>
      <c r="M7" s="301">
        <v>96</v>
      </c>
      <c r="N7" s="295" t="s">
        <v>245</v>
      </c>
      <c r="O7" s="66">
        <v>126</v>
      </c>
      <c r="P7" s="313">
        <v>679</v>
      </c>
      <c r="Q7" s="129">
        <v>156</v>
      </c>
      <c r="R7" s="317" t="s">
        <v>295</v>
      </c>
    </row>
    <row r="8" spans="1:18" ht="23.1" customHeight="1">
      <c r="A8" s="301">
        <v>7</v>
      </c>
      <c r="B8" s="295" t="s">
        <v>76</v>
      </c>
      <c r="C8" s="66">
        <v>37</v>
      </c>
      <c r="D8" s="299" t="s">
        <v>109</v>
      </c>
      <c r="E8" s="301">
        <v>7</v>
      </c>
      <c r="F8" s="297" t="s">
        <v>139</v>
      </c>
      <c r="G8" s="294">
        <v>7</v>
      </c>
      <c r="H8" s="295" t="s">
        <v>157</v>
      </c>
      <c r="I8" s="66">
        <v>37</v>
      </c>
      <c r="J8" s="295" t="s">
        <v>187</v>
      </c>
      <c r="K8" s="129">
        <v>67</v>
      </c>
      <c r="L8" s="297" t="s">
        <v>214</v>
      </c>
      <c r="M8" s="301">
        <v>97</v>
      </c>
      <c r="N8" s="295" t="s">
        <v>246</v>
      </c>
      <c r="O8" s="66">
        <v>127</v>
      </c>
      <c r="P8" s="313">
        <v>240</v>
      </c>
      <c r="Q8" s="129">
        <v>157</v>
      </c>
      <c r="R8" s="318" t="s">
        <v>296</v>
      </c>
    </row>
    <row r="9" spans="1:18" ht="23.1" customHeight="1">
      <c r="A9" s="301">
        <v>8</v>
      </c>
      <c r="B9" s="295" t="s">
        <v>77</v>
      </c>
      <c r="C9" s="66">
        <v>38</v>
      </c>
      <c r="D9" s="299" t="s">
        <v>110</v>
      </c>
      <c r="E9" s="301">
        <v>8</v>
      </c>
      <c r="F9" s="297" t="s">
        <v>140</v>
      </c>
      <c r="G9" s="294">
        <v>8</v>
      </c>
      <c r="H9" s="295" t="s">
        <v>158</v>
      </c>
      <c r="I9" s="66">
        <v>38</v>
      </c>
      <c r="J9" s="295" t="s">
        <v>310</v>
      </c>
      <c r="K9" s="129">
        <v>68</v>
      </c>
      <c r="L9" s="297" t="s">
        <v>215</v>
      </c>
      <c r="M9" s="301">
        <v>98</v>
      </c>
      <c r="N9" s="295" t="s">
        <v>247</v>
      </c>
      <c r="O9" s="66">
        <v>128</v>
      </c>
      <c r="P9" s="310">
        <v>239</v>
      </c>
      <c r="Q9" s="129">
        <v>158</v>
      </c>
      <c r="R9" s="318">
        <v>347</v>
      </c>
    </row>
    <row r="10" spans="1:18" ht="23.1" customHeight="1">
      <c r="A10" s="301">
        <v>9</v>
      </c>
      <c r="B10" s="295" t="s">
        <v>78</v>
      </c>
      <c r="C10" s="66">
        <v>39</v>
      </c>
      <c r="D10" s="299" t="s">
        <v>111</v>
      </c>
      <c r="E10" s="301">
        <v>9</v>
      </c>
      <c r="F10" s="297" t="s">
        <v>141</v>
      </c>
      <c r="G10" s="294">
        <v>9</v>
      </c>
      <c r="H10" s="295" t="s">
        <v>159</v>
      </c>
      <c r="I10" s="66">
        <v>39</v>
      </c>
      <c r="J10" s="295" t="s">
        <v>188</v>
      </c>
      <c r="K10" s="129">
        <v>69</v>
      </c>
      <c r="L10" s="297" t="s">
        <v>216</v>
      </c>
      <c r="M10" s="301">
        <v>99</v>
      </c>
      <c r="N10" s="309" t="s">
        <v>248</v>
      </c>
      <c r="O10" s="66">
        <v>129</v>
      </c>
      <c r="P10" s="314" t="s">
        <v>270</v>
      </c>
      <c r="Q10" s="129">
        <v>159</v>
      </c>
      <c r="R10" s="318">
        <v>348</v>
      </c>
    </row>
    <row r="11" spans="1:18" ht="23.1" customHeight="1">
      <c r="A11" s="301">
        <v>10</v>
      </c>
      <c r="B11" s="295" t="s">
        <v>79</v>
      </c>
      <c r="C11" s="66">
        <v>40</v>
      </c>
      <c r="D11" s="299" t="s">
        <v>112</v>
      </c>
      <c r="E11" s="301">
        <v>10</v>
      </c>
      <c r="F11" s="297" t="s">
        <v>142</v>
      </c>
      <c r="G11" s="294">
        <v>10</v>
      </c>
      <c r="H11" s="295" t="s">
        <v>160</v>
      </c>
      <c r="I11" s="66">
        <v>40</v>
      </c>
      <c r="J11" s="295"/>
      <c r="K11" s="129">
        <v>70</v>
      </c>
      <c r="L11" s="297" t="s">
        <v>217</v>
      </c>
      <c r="M11" s="301">
        <v>100</v>
      </c>
      <c r="N11" s="310" t="s">
        <v>249</v>
      </c>
      <c r="O11" s="66">
        <v>130</v>
      </c>
      <c r="P11" s="313" t="s">
        <v>271</v>
      </c>
      <c r="Q11" s="129">
        <v>160</v>
      </c>
      <c r="R11" s="316" t="s">
        <v>297</v>
      </c>
    </row>
    <row r="12" spans="1:18" ht="23.1" customHeight="1">
      <c r="A12" s="301">
        <v>11</v>
      </c>
      <c r="B12" s="295" t="s">
        <v>80</v>
      </c>
      <c r="C12" s="66">
        <v>41</v>
      </c>
      <c r="D12" s="299" t="s">
        <v>113</v>
      </c>
      <c r="E12" s="301">
        <v>11</v>
      </c>
      <c r="F12" s="297" t="s">
        <v>143</v>
      </c>
      <c r="G12" s="294">
        <v>11</v>
      </c>
      <c r="H12" s="295" t="s">
        <v>161</v>
      </c>
      <c r="I12" s="66">
        <v>41</v>
      </c>
      <c r="J12" s="295" t="s">
        <v>189</v>
      </c>
      <c r="K12" s="129">
        <v>71</v>
      </c>
      <c r="L12" s="297" t="s">
        <v>218</v>
      </c>
      <c r="M12" s="301">
        <v>101</v>
      </c>
      <c r="N12" s="311" t="s">
        <v>250</v>
      </c>
      <c r="O12" s="66">
        <v>131</v>
      </c>
      <c r="P12" s="314" t="s">
        <v>272</v>
      </c>
      <c r="Q12" s="129">
        <v>161</v>
      </c>
      <c r="R12" s="316">
        <v>346</v>
      </c>
    </row>
    <row r="13" spans="1:18" ht="23.1" customHeight="1">
      <c r="A13" s="301">
        <v>12</v>
      </c>
      <c r="B13" s="295" t="s">
        <v>81</v>
      </c>
      <c r="C13" s="66">
        <v>42</v>
      </c>
      <c r="D13" s="299" t="s">
        <v>114</v>
      </c>
      <c r="E13" s="301">
        <v>12</v>
      </c>
      <c r="F13" s="297" t="s">
        <v>144</v>
      </c>
      <c r="G13" s="294">
        <v>12</v>
      </c>
      <c r="H13" s="295" t="s">
        <v>162</v>
      </c>
      <c r="I13" s="66">
        <v>42</v>
      </c>
      <c r="J13" s="295" t="s">
        <v>190</v>
      </c>
      <c r="K13" s="129">
        <v>72</v>
      </c>
      <c r="L13" s="297" t="s">
        <v>219</v>
      </c>
      <c r="M13" s="301">
        <v>102</v>
      </c>
      <c r="N13" s="310" t="s">
        <v>251</v>
      </c>
      <c r="O13" s="66">
        <v>132</v>
      </c>
      <c r="P13" s="310" t="s">
        <v>273</v>
      </c>
      <c r="Q13" s="129">
        <v>162</v>
      </c>
      <c r="R13" s="319" t="s">
        <v>298</v>
      </c>
    </row>
    <row r="14" spans="1:18" ht="23.1" customHeight="1">
      <c r="A14" s="301">
        <v>13</v>
      </c>
      <c r="B14" s="295" t="s">
        <v>82</v>
      </c>
      <c r="C14" s="66">
        <v>43</v>
      </c>
      <c r="D14" s="299" t="s">
        <v>115</v>
      </c>
      <c r="E14" s="301">
        <v>13</v>
      </c>
      <c r="F14" s="298">
        <v>632</v>
      </c>
      <c r="G14" s="294">
        <v>13</v>
      </c>
      <c r="H14" s="295" t="s">
        <v>163</v>
      </c>
      <c r="I14" s="66">
        <v>43</v>
      </c>
      <c r="J14" s="295" t="s">
        <v>191</v>
      </c>
      <c r="K14" s="129">
        <v>73</v>
      </c>
      <c r="L14" s="297" t="s">
        <v>220</v>
      </c>
      <c r="M14" s="301">
        <v>103</v>
      </c>
      <c r="N14" s="312" t="s">
        <v>252</v>
      </c>
      <c r="O14" s="66">
        <v>133</v>
      </c>
      <c r="P14" s="310" t="s">
        <v>274</v>
      </c>
      <c r="Q14" s="129">
        <v>163</v>
      </c>
      <c r="R14" s="319" t="s">
        <v>299</v>
      </c>
    </row>
    <row r="15" spans="1:18" ht="23.1" customHeight="1">
      <c r="A15" s="301">
        <v>14</v>
      </c>
      <c r="B15" s="295" t="s">
        <v>83</v>
      </c>
      <c r="C15" s="66">
        <v>44</v>
      </c>
      <c r="D15" s="299" t="s">
        <v>116</v>
      </c>
      <c r="E15" s="301">
        <v>14</v>
      </c>
      <c r="F15" s="298" t="s">
        <v>145</v>
      </c>
      <c r="G15" s="294">
        <v>14</v>
      </c>
      <c r="H15" s="295" t="s">
        <v>164</v>
      </c>
      <c r="I15" s="66">
        <v>44</v>
      </c>
      <c r="J15" s="295" t="s">
        <v>192</v>
      </c>
      <c r="K15" s="129">
        <v>74</v>
      </c>
      <c r="L15" s="297" t="s">
        <v>221</v>
      </c>
      <c r="M15" s="301">
        <v>104</v>
      </c>
      <c r="N15" s="312" t="s">
        <v>253</v>
      </c>
      <c r="O15" s="66">
        <v>134</v>
      </c>
      <c r="P15" s="310" t="s">
        <v>275</v>
      </c>
      <c r="Q15" s="129">
        <v>164</v>
      </c>
      <c r="R15" s="319">
        <v>345</v>
      </c>
    </row>
    <row r="16" spans="1:18" ht="23.1" customHeight="1">
      <c r="A16" s="301">
        <v>15</v>
      </c>
      <c r="B16" s="295" t="s">
        <v>84</v>
      </c>
      <c r="C16" s="66">
        <v>45</v>
      </c>
      <c r="D16" s="300" t="s">
        <v>117</v>
      </c>
      <c r="E16" s="301">
        <v>15</v>
      </c>
      <c r="F16" s="297" t="s">
        <v>146</v>
      </c>
      <c r="G16" s="294">
        <v>15</v>
      </c>
      <c r="H16" s="295" t="s">
        <v>165</v>
      </c>
      <c r="I16" s="66">
        <v>45</v>
      </c>
      <c r="J16" s="295" t="s">
        <v>193</v>
      </c>
      <c r="K16" s="129">
        <v>75</v>
      </c>
      <c r="L16" s="297" t="s">
        <v>222</v>
      </c>
      <c r="M16" s="301">
        <v>105</v>
      </c>
      <c r="N16" s="309" t="s">
        <v>254</v>
      </c>
      <c r="O16" s="66">
        <v>135</v>
      </c>
      <c r="P16" s="310" t="s">
        <v>276</v>
      </c>
      <c r="Q16" s="129">
        <v>165</v>
      </c>
      <c r="R16" s="319">
        <v>680</v>
      </c>
    </row>
    <row r="17" spans="1:18" ht="23.1" customHeight="1">
      <c r="A17" s="301">
        <v>16</v>
      </c>
      <c r="B17" s="295" t="s">
        <v>85</v>
      </c>
      <c r="C17" s="66">
        <v>46</v>
      </c>
      <c r="D17" s="299" t="s">
        <v>118</v>
      </c>
      <c r="E17" s="301">
        <v>16</v>
      </c>
      <c r="F17" s="297" t="s">
        <v>147</v>
      </c>
      <c r="G17" s="294">
        <v>16</v>
      </c>
      <c r="H17" s="295" t="s">
        <v>166</v>
      </c>
      <c r="I17" s="66">
        <v>46</v>
      </c>
      <c r="J17" s="295" t="s">
        <v>194</v>
      </c>
      <c r="K17" s="129">
        <v>76</v>
      </c>
      <c r="L17" s="297" t="s">
        <v>223</v>
      </c>
      <c r="M17" s="301">
        <v>106</v>
      </c>
      <c r="N17" s="309" t="s">
        <v>255</v>
      </c>
      <c r="O17" s="66">
        <v>136</v>
      </c>
      <c r="P17" s="315" t="s">
        <v>277</v>
      </c>
      <c r="Q17" s="129">
        <v>166</v>
      </c>
      <c r="R17" s="319">
        <v>251</v>
      </c>
    </row>
    <row r="18" spans="1:18" ht="23.1" customHeight="1">
      <c r="A18" s="301">
        <v>17</v>
      </c>
      <c r="B18" s="295" t="s">
        <v>86</v>
      </c>
      <c r="C18" s="66">
        <v>47</v>
      </c>
      <c r="D18" s="299" t="s">
        <v>119</v>
      </c>
      <c r="E18" s="301">
        <v>17</v>
      </c>
      <c r="F18" s="297" t="s">
        <v>148</v>
      </c>
      <c r="G18" s="294">
        <v>17</v>
      </c>
      <c r="H18" s="295" t="s">
        <v>167</v>
      </c>
      <c r="I18" s="66">
        <v>47</v>
      </c>
      <c r="J18" s="295" t="s">
        <v>195</v>
      </c>
      <c r="K18" s="129">
        <v>77</v>
      </c>
      <c r="L18" s="297" t="s">
        <v>224</v>
      </c>
      <c r="M18" s="301">
        <v>107</v>
      </c>
      <c r="N18" s="309" t="s">
        <v>256</v>
      </c>
      <c r="O18" s="66">
        <v>137</v>
      </c>
      <c r="P18" s="315" t="s">
        <v>278</v>
      </c>
      <c r="Q18" s="129">
        <v>167</v>
      </c>
      <c r="R18" s="319" t="s">
        <v>300</v>
      </c>
    </row>
    <row r="19" spans="1:18" ht="23.1" customHeight="1">
      <c r="A19" s="301">
        <v>18</v>
      </c>
      <c r="B19" s="295" t="s">
        <v>87</v>
      </c>
      <c r="C19" s="66">
        <v>48</v>
      </c>
      <c r="D19" s="299" t="s">
        <v>120</v>
      </c>
      <c r="E19" s="301">
        <v>18</v>
      </c>
      <c r="F19" s="297" t="s">
        <v>149</v>
      </c>
      <c r="G19" s="294">
        <v>18</v>
      </c>
      <c r="H19" s="295" t="s">
        <v>168</v>
      </c>
      <c r="I19" s="66">
        <v>48</v>
      </c>
      <c r="J19" s="295" t="s">
        <v>196</v>
      </c>
      <c r="K19" s="129">
        <v>78</v>
      </c>
      <c r="L19" s="297" t="s">
        <v>225</v>
      </c>
      <c r="M19" s="301">
        <v>108</v>
      </c>
      <c r="N19" s="309" t="s">
        <v>257</v>
      </c>
      <c r="O19" s="66">
        <v>138</v>
      </c>
      <c r="P19" s="315" t="s">
        <v>279</v>
      </c>
      <c r="Q19" s="129">
        <v>168</v>
      </c>
      <c r="R19" s="319" t="s">
        <v>301</v>
      </c>
    </row>
    <row r="20" spans="1:18" ht="23.1" customHeight="1">
      <c r="A20" s="301">
        <v>19</v>
      </c>
      <c r="B20" s="295" t="s">
        <v>88</v>
      </c>
      <c r="C20" s="66">
        <v>49</v>
      </c>
      <c r="D20" s="299" t="s">
        <v>121</v>
      </c>
      <c r="E20" s="301">
        <v>19</v>
      </c>
      <c r="F20" s="297" t="s">
        <v>150</v>
      </c>
      <c r="G20" s="294">
        <v>19</v>
      </c>
      <c r="H20" s="295" t="s">
        <v>169</v>
      </c>
      <c r="I20" s="66">
        <v>49</v>
      </c>
      <c r="J20" s="295" t="s">
        <v>197</v>
      </c>
      <c r="K20" s="129">
        <v>79</v>
      </c>
      <c r="L20" s="297" t="s">
        <v>226</v>
      </c>
      <c r="M20" s="301">
        <v>109</v>
      </c>
      <c r="N20" s="309" t="s">
        <v>258</v>
      </c>
      <c r="O20" s="66">
        <v>139</v>
      </c>
      <c r="P20" s="314" t="s">
        <v>280</v>
      </c>
      <c r="Q20" s="129">
        <v>169</v>
      </c>
      <c r="R20" s="317" t="s">
        <v>302</v>
      </c>
    </row>
    <row r="21" spans="1:18" ht="23.1" customHeight="1">
      <c r="A21" s="301">
        <v>20</v>
      </c>
      <c r="B21" s="295" t="s">
        <v>89</v>
      </c>
      <c r="C21" s="66">
        <v>50</v>
      </c>
      <c r="D21" s="299" t="s">
        <v>122</v>
      </c>
      <c r="E21" s="1109"/>
      <c r="F21" s="1110"/>
      <c r="G21" s="294">
        <v>20</v>
      </c>
      <c r="H21" s="295" t="s">
        <v>170</v>
      </c>
      <c r="I21" s="66">
        <v>50</v>
      </c>
      <c r="J21" s="295" t="s">
        <v>198</v>
      </c>
      <c r="K21" s="129">
        <v>80</v>
      </c>
      <c r="L21" s="297" t="s">
        <v>227</v>
      </c>
      <c r="M21" s="301">
        <v>110</v>
      </c>
      <c r="N21" s="309" t="s">
        <v>259</v>
      </c>
      <c r="O21" s="66">
        <v>140</v>
      </c>
      <c r="P21" s="314" t="s">
        <v>281</v>
      </c>
      <c r="Q21" s="129">
        <v>170</v>
      </c>
      <c r="R21" s="316" t="s">
        <v>303</v>
      </c>
    </row>
    <row r="22" spans="1:18" ht="23.1" customHeight="1">
      <c r="A22" s="301">
        <v>21</v>
      </c>
      <c r="B22" s="295" t="s">
        <v>90</v>
      </c>
      <c r="C22" s="66">
        <v>51</v>
      </c>
      <c r="D22" s="299" t="s">
        <v>123</v>
      </c>
      <c r="E22" s="1111"/>
      <c r="F22" s="1112"/>
      <c r="G22" s="294">
        <v>21</v>
      </c>
      <c r="H22" s="295" t="s">
        <v>171</v>
      </c>
      <c r="I22" s="66">
        <v>51</v>
      </c>
      <c r="J22" s="295" t="s">
        <v>199</v>
      </c>
      <c r="K22" s="129">
        <v>81</v>
      </c>
      <c r="L22" s="297" t="s">
        <v>228</v>
      </c>
      <c r="M22" s="301">
        <v>111</v>
      </c>
      <c r="N22" s="310" t="s">
        <v>260</v>
      </c>
      <c r="O22" s="66">
        <v>141</v>
      </c>
      <c r="P22" s="313">
        <v>683</v>
      </c>
      <c r="Q22" s="129"/>
      <c r="R22" s="320"/>
    </row>
    <row r="23" spans="1:18" ht="23.1" customHeight="1">
      <c r="A23" s="301">
        <v>22</v>
      </c>
      <c r="B23" s="295" t="s">
        <v>91</v>
      </c>
      <c r="C23" s="66">
        <v>52</v>
      </c>
      <c r="D23" s="299" t="s">
        <v>124</v>
      </c>
      <c r="E23" s="1111"/>
      <c r="F23" s="1112"/>
      <c r="G23" s="294">
        <v>22</v>
      </c>
      <c r="H23" s="295" t="s">
        <v>172</v>
      </c>
      <c r="I23" s="66">
        <v>52</v>
      </c>
      <c r="J23" s="295" t="s">
        <v>100</v>
      </c>
      <c r="K23" s="129">
        <v>82</v>
      </c>
      <c r="L23" s="297" t="s">
        <v>229</v>
      </c>
      <c r="M23" s="301">
        <v>112</v>
      </c>
      <c r="N23" s="310" t="s">
        <v>261</v>
      </c>
      <c r="O23" s="66">
        <v>142</v>
      </c>
      <c r="P23" s="313" t="s">
        <v>282</v>
      </c>
      <c r="Q23" s="129"/>
      <c r="R23" s="297"/>
    </row>
    <row r="24" spans="1:18" ht="23.1" customHeight="1">
      <c r="A24" s="301">
        <v>23</v>
      </c>
      <c r="B24" s="295" t="s">
        <v>99</v>
      </c>
      <c r="C24" s="66">
        <v>53</v>
      </c>
      <c r="D24" s="299" t="s">
        <v>125</v>
      </c>
      <c r="E24" s="1111"/>
      <c r="F24" s="1112"/>
      <c r="G24" s="294">
        <v>23</v>
      </c>
      <c r="H24" s="295" t="s">
        <v>173</v>
      </c>
      <c r="I24" s="66">
        <v>53</v>
      </c>
      <c r="J24" s="295" t="s">
        <v>200</v>
      </c>
      <c r="K24" s="129">
        <v>83</v>
      </c>
      <c r="L24" s="297" t="s">
        <v>230</v>
      </c>
      <c r="M24" s="301">
        <v>113</v>
      </c>
      <c r="N24" s="310" t="s">
        <v>262</v>
      </c>
      <c r="O24" s="66">
        <v>143</v>
      </c>
      <c r="P24" s="313" t="s">
        <v>283</v>
      </c>
      <c r="Q24" s="129"/>
      <c r="R24" s="297"/>
    </row>
    <row r="25" spans="1:18" ht="23.1" customHeight="1">
      <c r="A25" s="301">
        <v>24</v>
      </c>
      <c r="B25" s="295" t="s">
        <v>92</v>
      </c>
      <c r="C25" s="66">
        <v>54</v>
      </c>
      <c r="D25" s="299" t="s">
        <v>126</v>
      </c>
      <c r="E25" s="1111"/>
      <c r="F25" s="1112"/>
      <c r="G25" s="294">
        <v>24</v>
      </c>
      <c r="H25" s="295" t="s">
        <v>174</v>
      </c>
      <c r="I25" s="66">
        <v>54</v>
      </c>
      <c r="J25" s="295" t="s">
        <v>201</v>
      </c>
      <c r="K25" s="129">
        <v>84</v>
      </c>
      <c r="L25" s="297" t="s">
        <v>231</v>
      </c>
      <c r="M25" s="301">
        <v>114</v>
      </c>
      <c r="N25" s="310" t="s">
        <v>263</v>
      </c>
      <c r="O25" s="66">
        <v>144</v>
      </c>
      <c r="P25" s="313" t="s">
        <v>284</v>
      </c>
      <c r="Q25" s="129"/>
      <c r="R25" s="297"/>
    </row>
    <row r="26" spans="1:18" ht="23.1" customHeight="1">
      <c r="A26" s="301">
        <v>25</v>
      </c>
      <c r="B26" s="296" t="s">
        <v>93</v>
      </c>
      <c r="C26" s="66">
        <v>55</v>
      </c>
      <c r="D26" s="299" t="s">
        <v>127</v>
      </c>
      <c r="E26" s="1111"/>
      <c r="F26" s="1112"/>
      <c r="G26" s="294">
        <v>25</v>
      </c>
      <c r="H26" s="295" t="s">
        <v>175</v>
      </c>
      <c r="I26" s="66">
        <v>55</v>
      </c>
      <c r="J26" s="295" t="s">
        <v>202</v>
      </c>
      <c r="K26" s="129">
        <v>85</v>
      </c>
      <c r="L26" s="297" t="s">
        <v>232</v>
      </c>
      <c r="M26" s="301">
        <v>115</v>
      </c>
      <c r="N26" s="310" t="s">
        <v>264</v>
      </c>
      <c r="O26" s="66">
        <v>145</v>
      </c>
      <c r="P26" s="313" t="s">
        <v>285</v>
      </c>
      <c r="Q26" s="129"/>
      <c r="R26" s="297"/>
    </row>
    <row r="27" spans="1:18" ht="23.1" customHeight="1">
      <c r="A27" s="301">
        <v>26</v>
      </c>
      <c r="B27" s="295" t="s">
        <v>94</v>
      </c>
      <c r="C27" s="66">
        <v>56</v>
      </c>
      <c r="D27" s="299" t="s">
        <v>128</v>
      </c>
      <c r="E27" s="1111"/>
      <c r="F27" s="1112"/>
      <c r="G27" s="294">
        <v>26</v>
      </c>
      <c r="H27" s="295" t="s">
        <v>176</v>
      </c>
      <c r="I27" s="66">
        <v>56</v>
      </c>
      <c r="J27" s="295" t="s">
        <v>203</v>
      </c>
      <c r="K27" s="129">
        <v>86</v>
      </c>
      <c r="L27" s="297" t="s">
        <v>233</v>
      </c>
      <c r="M27" s="301">
        <v>116</v>
      </c>
      <c r="N27" s="310" t="s">
        <v>265</v>
      </c>
      <c r="O27" s="66">
        <v>146</v>
      </c>
      <c r="P27" s="313" t="s">
        <v>286</v>
      </c>
      <c r="Q27" s="129"/>
      <c r="R27" s="297"/>
    </row>
    <row r="28" spans="1:18" ht="23.1" customHeight="1">
      <c r="A28" s="301">
        <v>27</v>
      </c>
      <c r="B28" s="295" t="s">
        <v>95</v>
      </c>
      <c r="C28" s="66">
        <v>57</v>
      </c>
      <c r="D28" s="299" t="s">
        <v>129</v>
      </c>
      <c r="E28" s="1111"/>
      <c r="F28" s="1112"/>
      <c r="G28" s="294">
        <v>27</v>
      </c>
      <c r="H28" s="295" t="s">
        <v>177</v>
      </c>
      <c r="I28" s="66">
        <v>57</v>
      </c>
      <c r="J28" s="295" t="s">
        <v>204</v>
      </c>
      <c r="K28" s="129">
        <v>87</v>
      </c>
      <c r="L28" s="297" t="s">
        <v>234</v>
      </c>
      <c r="M28" s="301">
        <v>117</v>
      </c>
      <c r="N28" s="310" t="s">
        <v>266</v>
      </c>
      <c r="O28" s="66">
        <v>147</v>
      </c>
      <c r="P28" s="313" t="s">
        <v>287</v>
      </c>
      <c r="Q28" s="129"/>
      <c r="R28" s="297"/>
    </row>
    <row r="29" spans="1:18" ht="23.1" customHeight="1">
      <c r="A29" s="301">
        <v>28</v>
      </c>
      <c r="B29" s="295" t="s">
        <v>96</v>
      </c>
      <c r="C29" s="66">
        <v>58</v>
      </c>
      <c r="D29" s="299" t="s">
        <v>130</v>
      </c>
      <c r="E29" s="1111"/>
      <c r="F29" s="1112"/>
      <c r="G29" s="294">
        <v>28</v>
      </c>
      <c r="H29" s="295" t="s">
        <v>178</v>
      </c>
      <c r="I29" s="66">
        <v>58</v>
      </c>
      <c r="J29" s="295" t="s">
        <v>205</v>
      </c>
      <c r="K29" s="129">
        <v>88</v>
      </c>
      <c r="L29" s="297" t="s">
        <v>235</v>
      </c>
      <c r="M29" s="301">
        <v>118</v>
      </c>
      <c r="N29" s="313" t="s">
        <v>267</v>
      </c>
      <c r="O29" s="66">
        <v>148</v>
      </c>
      <c r="P29" s="310" t="s">
        <v>288</v>
      </c>
      <c r="Q29" s="129"/>
      <c r="R29" s="297"/>
    </row>
    <row r="30" spans="1:18" ht="23.1" customHeight="1">
      <c r="A30" s="301">
        <v>29</v>
      </c>
      <c r="B30" s="295" t="s">
        <v>97</v>
      </c>
      <c r="C30" s="66">
        <v>59</v>
      </c>
      <c r="D30" s="299" t="s">
        <v>131</v>
      </c>
      <c r="E30" s="1111"/>
      <c r="F30" s="1112"/>
      <c r="G30" s="294">
        <v>29</v>
      </c>
      <c r="H30" s="295" t="s">
        <v>179</v>
      </c>
      <c r="I30" s="66">
        <v>59</v>
      </c>
      <c r="J30" s="295" t="s">
        <v>206</v>
      </c>
      <c r="K30" s="129">
        <v>89</v>
      </c>
      <c r="L30" s="297" t="s">
        <v>236</v>
      </c>
      <c r="M30" s="301">
        <v>119</v>
      </c>
      <c r="N30" s="313" t="s">
        <v>268</v>
      </c>
      <c r="O30" s="66">
        <v>149</v>
      </c>
      <c r="P30" s="314" t="s">
        <v>289</v>
      </c>
      <c r="Q30" s="129"/>
      <c r="R30" s="297"/>
    </row>
    <row r="31" spans="1:18" ht="23.1" customHeight="1" thickBot="1">
      <c r="A31" s="302">
        <v>30</v>
      </c>
      <c r="B31" s="303" t="s">
        <v>98</v>
      </c>
      <c r="C31" s="304">
        <v>60</v>
      </c>
      <c r="D31" s="305" t="s">
        <v>132</v>
      </c>
      <c r="E31" s="1113"/>
      <c r="F31" s="1114"/>
      <c r="G31" s="306">
        <v>30</v>
      </c>
      <c r="H31" s="303" t="s">
        <v>180</v>
      </c>
      <c r="I31" s="304">
        <v>60</v>
      </c>
      <c r="J31" s="303" t="s">
        <v>207</v>
      </c>
      <c r="K31" s="307">
        <v>90</v>
      </c>
      <c r="L31" s="308" t="s">
        <v>237</v>
      </c>
      <c r="M31" s="302">
        <v>120</v>
      </c>
      <c r="N31" s="321" t="s">
        <v>269</v>
      </c>
      <c r="O31" s="304">
        <v>150</v>
      </c>
      <c r="P31" s="321">
        <v>685</v>
      </c>
      <c r="Q31" s="307"/>
      <c r="R31" s="308"/>
    </row>
    <row r="32" spans="1:18" ht="21.95" customHeight="1"/>
    <row r="33" ht="21.95" customHeight="1"/>
    <row r="34" ht="21.95" customHeight="1"/>
  </sheetData>
  <mergeCells count="5">
    <mergeCell ref="A1:D1"/>
    <mergeCell ref="E1:F1"/>
    <mergeCell ref="E21:F31"/>
    <mergeCell ref="G1:L1"/>
    <mergeCell ref="M1:R1"/>
  </mergeCells>
  <phoneticPr fontId="1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33</vt:i4>
      </vt:variant>
      <vt:variant>
        <vt:lpstr>이름이 지정된 범위</vt:lpstr>
      </vt:variant>
      <vt:variant>
        <vt:i4>44</vt:i4>
      </vt:variant>
    </vt:vector>
  </HeadingPairs>
  <TitlesOfParts>
    <vt:vector size="77" baseType="lpstr">
      <vt:lpstr>전체집계표</vt:lpstr>
      <vt:lpstr>집계표</vt:lpstr>
      <vt:lpstr>진도군전체집계표</vt:lpstr>
      <vt:lpstr>편입집계표</vt:lpstr>
      <vt:lpstr>만길리</vt:lpstr>
      <vt:lpstr>거룡리</vt:lpstr>
      <vt:lpstr>명동리</vt:lpstr>
      <vt:lpstr>이하출력X-&gt;</vt:lpstr>
      <vt:lpstr>0리</vt:lpstr>
      <vt:lpstr>00리</vt:lpstr>
      <vt:lpstr>001</vt:lpstr>
      <vt:lpstr>0001</vt:lpstr>
      <vt:lpstr>123</vt:lpstr>
      <vt:lpstr>태전동</vt:lpstr>
      <vt:lpstr>0</vt:lpstr>
      <vt:lpstr>용지조서(6)</vt:lpstr>
      <vt:lpstr>용지조서(7)</vt:lpstr>
      <vt:lpstr>용지조서(8)</vt:lpstr>
      <vt:lpstr>용지조서(9)</vt:lpstr>
      <vt:lpstr>용지조서(10)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1</vt:lpstr>
      <vt:lpstr>2</vt:lpstr>
      <vt:lpstr>토지대장</vt:lpstr>
      <vt:lpstr>'0'!Print_Area</vt:lpstr>
      <vt:lpstr>'0001'!Print_Area</vt:lpstr>
      <vt:lpstr>'001'!Print_Area</vt:lpstr>
      <vt:lpstr>'00리'!Print_Area</vt:lpstr>
      <vt:lpstr>'0리'!Print_Area</vt:lpstr>
      <vt:lpstr>'1'!Print_Area</vt:lpstr>
      <vt:lpstr>'123'!Print_Area</vt:lpstr>
      <vt:lpstr>'2'!Print_Area</vt:lpstr>
      <vt:lpstr>거룡리!Print_Area</vt:lpstr>
      <vt:lpstr>만길리!Print_Area</vt:lpstr>
      <vt:lpstr>명동리!Print_Area</vt:lpstr>
      <vt:lpstr>전체집계표!Print_Area</vt:lpstr>
      <vt:lpstr>진도군전체집계표!Print_Area</vt:lpstr>
      <vt:lpstr>집계표!Print_Area</vt:lpstr>
      <vt:lpstr>태전동!Print_Area</vt:lpstr>
      <vt:lpstr>편입집계표!Print_Area</vt:lpstr>
      <vt:lpstr>'0'!Print_Titles</vt:lpstr>
      <vt:lpstr>'0001'!Print_Titles</vt:lpstr>
      <vt:lpstr>'001'!Print_Titles</vt:lpstr>
      <vt:lpstr>'00리'!Print_Titles</vt:lpstr>
      <vt:lpstr>'0리'!Print_Titles</vt:lpstr>
      <vt:lpstr>'1'!Print_Titles</vt:lpstr>
      <vt:lpstr>'123'!Print_Titles</vt:lpstr>
      <vt:lpstr>거룡리!Print_Titles</vt:lpstr>
      <vt:lpstr>만길리!Print_Titles</vt:lpstr>
      <vt:lpstr>명동리!Print_Titles</vt:lpstr>
      <vt:lpstr>'용지조서(10)'!Print_Titles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'용지조서(6)'!Print_Titles</vt:lpstr>
      <vt:lpstr>'용지조서(7)'!Print_Titles</vt:lpstr>
      <vt:lpstr>'용지조서(8)'!Print_Titles</vt:lpstr>
      <vt:lpstr>'용지조서(9)'!Print_Titles</vt:lpstr>
      <vt:lpstr>집계표!Print_Titles</vt:lpstr>
      <vt:lpstr>태전동!Print_Titles</vt:lpstr>
      <vt:lpstr>편입집계표!Print_Titles</vt:lpstr>
    </vt:vector>
  </TitlesOfParts>
  <Manager>이중훈</Manager>
  <Company>청석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도로조서</dc:title>
  <dc:creator>하승수</dc:creator>
  <cp:lastModifiedBy>admin</cp:lastModifiedBy>
  <cp:lastPrinted>2020-07-06T06:56:18Z</cp:lastPrinted>
  <dcterms:created xsi:type="dcterms:W3CDTF">2003-05-28T02:36:37Z</dcterms:created>
  <dcterms:modified xsi:type="dcterms:W3CDTF">2021-01-08T07:31:26Z</dcterms:modified>
</cp:coreProperties>
</file>