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105" windowWidth="16860" windowHeight="10005" activeTab="3"/>
  </bookViews>
  <sheets>
    <sheet name="01.갑지" sheetId="3" r:id="rId1"/>
    <sheet name="02.원가계산" sheetId="4" r:id="rId2"/>
    <sheet name="03.내역서" sheetId="1" r:id="rId3"/>
    <sheet name="04.견적서" sheetId="2" r:id="rId4"/>
  </sheets>
  <externalReferences>
    <externalReference r:id="rId5"/>
  </externalReferences>
  <definedNames>
    <definedName name="_Key1" hidden="1">#REF!</definedName>
    <definedName name="_Order1" hidden="1">255</definedName>
    <definedName name="adsd" localSheetId="1" hidden="1">{#N/A,#N/A,FALSE,"배수1"}</definedName>
    <definedName name="adsd" hidden="1">{#N/A,#N/A,FALSE,"배수1"}</definedName>
    <definedName name="FF" localSheetId="1" hidden="1">{#N/A,#N/A,FALSE,"표지목차"}</definedName>
    <definedName name="FF" hidden="1">{#N/A,#N/A,FALSE,"표지목차"}</definedName>
    <definedName name="gd" hidden="1">#REF!</definedName>
    <definedName name="_xlnm.Print_Area" localSheetId="2">'03.내역서'!$A$1:$M$80</definedName>
    <definedName name="_xlnm.Print_Titles" localSheetId="2">'03.내역서'!$1:$3</definedName>
    <definedName name="qeqe" localSheetId="1" hidden="1">{#N/A,#N/A,FALSE,"혼합골재"}</definedName>
    <definedName name="qeqe" hidden="1">{#N/A,#N/A,FALSE,"혼합골재"}</definedName>
    <definedName name="QW" localSheetId="1" hidden="1">{#N/A,#N/A,FALSE,"배수2"}</definedName>
    <definedName name="QW" hidden="1">{#N/A,#N/A,FALSE,"배수2"}</definedName>
    <definedName name="qweqw" localSheetId="1" hidden="1">{#N/A,#N/A,FALSE,"구조1"}</definedName>
    <definedName name="qweqw" hidden="1">{#N/A,#N/A,FALSE,"구조1"}</definedName>
    <definedName name="qwwe" localSheetId="1" hidden="1">{#N/A,#N/A,FALSE,"2~8번"}</definedName>
    <definedName name="qwwe" hidden="1">{#N/A,#N/A,FALSE,"2~8번"}</definedName>
    <definedName name="RRR" localSheetId="1" hidden="1">{#N/A,#N/A,FALSE,"포장2"}</definedName>
    <definedName name="RRR" hidden="1">{#N/A,#N/A,FALSE,"포장2"}</definedName>
    <definedName name="SDCFG\" localSheetId="1" hidden="1">{#N/A,#N/A,FALSE,"운반시간"}</definedName>
    <definedName name="SDCFG\" hidden="1">{#N/A,#N/A,FALSE,"운반시간"}</definedName>
    <definedName name="SDF" localSheetId="1" hidden="1">{#N/A,#N/A,FALSE,"혼합골재"}</definedName>
    <definedName name="SDF" hidden="1">{#N/A,#N/A,FALSE,"혼합골재"}</definedName>
    <definedName name="wrn.1" localSheetId="1" hidden="1">{#N/A,#N/A,FALSE,"골재소요량";#N/A,#N/A,FALSE,"골재소요량"}</definedName>
    <definedName name="wrn.1" hidden="1">{#N/A,#N/A,FALSE,"골재소요량";#N/A,#N/A,FALSE,"골재소요량"}</definedName>
    <definedName name="wrn.2번." localSheetId="1" hidden="1">{#N/A,#N/A,FALSE,"2~8번"}</definedName>
    <definedName name="wrn.2번." hidden="1">{#N/A,#N/A,FALSE,"2~8번"}</definedName>
    <definedName name="wrn.골재소요량." localSheetId="1" hidden="1">{#N/A,#N/A,FALSE,"골재소요량";#N/A,#N/A,FALSE,"골재소요량"}</definedName>
    <definedName name="wrn.골재소요량." hidden="1">{#N/A,#N/A,FALSE,"골재소요량";#N/A,#N/A,FALSE,"골재소요량"}</definedName>
    <definedName name="wrn.구조2." localSheetId="1" hidden="1">{#N/A,#N/A,FALSE,"구조2"}</definedName>
    <definedName name="wrn.구조2." hidden="1">{#N/A,#N/A,FALSE,"구조2"}</definedName>
    <definedName name="wrn.단가표지." localSheetId="1" hidden="1">{#N/A,#N/A,FALSE,"단가표지"}</definedName>
    <definedName name="wrn.단가표지." hidden="1">{#N/A,#N/A,FALSE,"단가표지"}</definedName>
    <definedName name="wrn.배수1." localSheetId="1" hidden="1">{#N/A,#N/A,FALSE,"배수1"}</definedName>
    <definedName name="wrn.배수1." hidden="1">{#N/A,#N/A,FALSE,"배수1"}</definedName>
    <definedName name="wrn.배수2." localSheetId="1" hidden="1">{#N/A,#N/A,FALSE,"배수2"}</definedName>
    <definedName name="wrn.배수2." hidden="1">{#N/A,#N/A,FALSE,"배수2"}</definedName>
    <definedName name="wrn.부대1." localSheetId="1" hidden="1">{#N/A,#N/A,FALSE,"부대1"}</definedName>
    <definedName name="wrn.부대1." hidden="1">{#N/A,#N/A,FALSE,"부대1"}</definedName>
    <definedName name="wrn.부대2." localSheetId="1" hidden="1">{#N/A,#N/A,FALSE,"부대2"}</definedName>
    <definedName name="wrn.부대2." hidden="1">{#N/A,#N/A,FALSE,"부대2"}</definedName>
    <definedName name="wrn.속도." localSheetId="1" hidden="1">{#N/A,#N/A,FALSE,"속도"}</definedName>
    <definedName name="wrn.속도." hidden="1">{#N/A,#N/A,FALSE,"속도"}</definedName>
    <definedName name="wrn.운반시간." localSheetId="1" hidden="1">{#N/A,#N/A,FALSE,"운반시간"}</definedName>
    <definedName name="wrn.운반시간." hidden="1">{#N/A,#N/A,FALSE,"운반시간"}</definedName>
    <definedName name="wrn.이정표." localSheetId="1" hidden="1">{#N/A,#N/A,FALSE,"이정표"}</definedName>
    <definedName name="wrn.이정표." hidden="1">{#N/A,#N/A,FALSE,"이정표"}</definedName>
    <definedName name="wrn.조골재." localSheetId="1" hidden="1">{#N/A,#N/A,FALSE,"조골재"}</definedName>
    <definedName name="wrn.조골재." hidden="1">{#N/A,#N/A,FALSE,"조골재"}</definedName>
    <definedName name="wrn.토공1." localSheetId="1" hidden="1">{#N/A,#N/A,FALSE,"구조1"}</definedName>
    <definedName name="wrn.토공1." hidden="1">{#N/A,#N/A,FALSE,"구조1"}</definedName>
    <definedName name="wrn.토공2." localSheetId="1" hidden="1">{#N/A,#N/A,FALSE,"토공2"}</definedName>
    <definedName name="wrn.토공2." hidden="1">{#N/A,#N/A,FALSE,"토공2"}</definedName>
    <definedName name="wrn.포장1." localSheetId="1" hidden="1">{#N/A,#N/A,FALSE,"포장1";#N/A,#N/A,FALSE,"포장1"}</definedName>
    <definedName name="wrn.포장1." hidden="1">{#N/A,#N/A,FALSE,"포장1";#N/A,#N/A,FALSE,"포장1"}</definedName>
    <definedName name="wrn.포장2." localSheetId="1" hidden="1">{#N/A,#N/A,FALSE,"포장2"}</definedName>
    <definedName name="wrn.포장2." hidden="1">{#N/A,#N/A,FALSE,"포장2"}</definedName>
    <definedName name="wrn.표지목차." localSheetId="1" hidden="1">{#N/A,#N/A,FALSE,"표지목차"}</definedName>
    <definedName name="wrn.표지목차." hidden="1">{#N/A,#N/A,FALSE,"표지목차"}</definedName>
    <definedName name="wrn.혼합골재." localSheetId="1" hidden="1">{#N/A,#N/A,FALSE,"혼합골재"}</definedName>
    <definedName name="wrn.혼합골재." hidden="1">{#N/A,#N/A,FALSE,"혼합골재"}</definedName>
    <definedName name="교대펄근집계" localSheetId="1" hidden="1">{#N/A,#N/A,FALSE,"배수1"}</definedName>
    <definedName name="교대펄근집계" hidden="1">{#N/A,#N/A,FALSE,"배수1"}</definedName>
    <definedName name="ㅁㄴㅇ" localSheetId="1" hidden="1">{#N/A,#N/A,FALSE,"배수1"}</definedName>
    <definedName name="ㅁㄴㅇ" hidden="1">{#N/A,#N/A,FALSE,"배수1"}</definedName>
    <definedName name="원가" hidden="1">{#N/A,#N/A,FALSE,"배수2"}</definedName>
    <definedName name="이정" localSheetId="1" hidden="1">{#N/A,#N/A,FALSE,"2~8번"}</definedName>
    <definedName name="이정" hidden="1">{#N/A,#N/A,FALSE,"2~8번"}</definedName>
    <definedName name="ㅈ" localSheetId="1" hidden="1">{#N/A,#N/A,FALSE,"혼합골재"}</definedName>
    <definedName name="ㅈ" hidden="1">{#N/A,#N/A,FALSE,"혼합골재"}</definedName>
    <definedName name="ㅈㅈ" localSheetId="1" hidden="1">{#N/A,#N/A,FALSE,"표지목차"}</definedName>
    <definedName name="ㅈㅈ" hidden="1">{#N/A,#N/A,FALSE,"표지목차"}</definedName>
    <definedName name="포장깨기" localSheetId="1" hidden="1">{#N/A,#N/A,FALSE,"배수1"}</definedName>
    <definedName name="포장깨기" hidden="1">{#N/A,#N/A,FALSE,"배수1"}</definedName>
  </definedNames>
  <calcPr calcId="145621"/>
</workbook>
</file>

<file path=xl/calcChain.xml><?xml version="1.0" encoding="utf-8"?>
<calcChain xmlns="http://schemas.openxmlformats.org/spreadsheetml/2006/main">
  <c r="O27" i="4" l="1"/>
  <c r="M25" i="4"/>
  <c r="AD23" i="4"/>
  <c r="M23" i="4"/>
  <c r="M21" i="4"/>
  <c r="M19" i="4"/>
  <c r="M18" i="4"/>
  <c r="M17" i="4"/>
  <c r="Y16" i="4"/>
  <c r="M14" i="4"/>
  <c r="M13" i="4"/>
  <c r="M12" i="4"/>
  <c r="M11" i="4"/>
  <c r="M10" i="4"/>
  <c r="M9" i="4"/>
  <c r="M8" i="4"/>
  <c r="M7" i="4"/>
  <c r="AD6" i="4"/>
  <c r="Y6" i="4"/>
  <c r="T6" i="4"/>
  <c r="AD5" i="4"/>
  <c r="Y5" i="4"/>
  <c r="T5" i="4"/>
  <c r="AD4" i="4"/>
  <c r="Y4" i="4"/>
  <c r="T4" i="4"/>
  <c r="AD3" i="4"/>
  <c r="Y3" i="4"/>
  <c r="T3" i="4"/>
  <c r="AJ15" i="4" l="1"/>
  <c r="O3" i="4"/>
  <c r="O5" i="4"/>
  <c r="O4" i="4"/>
  <c r="H13" i="4"/>
  <c r="O13" i="4" s="1"/>
  <c r="AJ16" i="4"/>
  <c r="O15" i="4" s="1"/>
  <c r="H18" i="4"/>
  <c r="O18" i="4" s="1"/>
  <c r="O6" i="4"/>
  <c r="H7" i="4"/>
  <c r="O7" i="4" s="1"/>
  <c r="H8" i="4" s="1"/>
  <c r="O8" i="4" s="1"/>
  <c r="H11" i="4"/>
  <c r="O11" i="4" s="1"/>
  <c r="H17" i="4"/>
  <c r="O17" i="4" s="1"/>
  <c r="H10" i="4"/>
  <c r="O10" i="4" s="1"/>
  <c r="H12" i="4" s="1"/>
  <c r="O12" i="4" s="1"/>
  <c r="H14" i="4"/>
  <c r="O14" i="4" s="1"/>
  <c r="L6" i="1"/>
  <c r="J6" i="1"/>
  <c r="H6" i="1"/>
  <c r="F6" i="1" s="1"/>
  <c r="L5" i="1"/>
  <c r="J5" i="1"/>
  <c r="H5" i="1"/>
  <c r="F5" i="1" s="1"/>
  <c r="L70" i="1"/>
  <c r="L69" i="1"/>
  <c r="L68" i="1"/>
  <c r="L67" i="1"/>
  <c r="J70" i="1"/>
  <c r="J69" i="1"/>
  <c r="J68" i="1"/>
  <c r="J67" i="1"/>
  <c r="H70" i="1"/>
  <c r="H69" i="1"/>
  <c r="H68" i="1"/>
  <c r="F68" i="1"/>
  <c r="H67" i="1"/>
  <c r="F76" i="1"/>
  <c r="L75" i="1"/>
  <c r="L74" i="1"/>
  <c r="L73" i="1"/>
  <c r="L71" i="1" s="1"/>
  <c r="L72" i="1"/>
  <c r="J75" i="1"/>
  <c r="J74" i="1"/>
  <c r="J71" i="1" s="1"/>
  <c r="J73" i="1"/>
  <c r="J72" i="1"/>
  <c r="H75" i="1"/>
  <c r="F75" i="1" s="1"/>
  <c r="H74" i="1"/>
  <c r="F74" i="1" s="1"/>
  <c r="H73" i="1"/>
  <c r="F73" i="1" s="1"/>
  <c r="H72" i="1"/>
  <c r="F72" i="1"/>
  <c r="E75" i="1"/>
  <c r="E74" i="1"/>
  <c r="E73" i="1"/>
  <c r="E72" i="1"/>
  <c r="L80" i="1"/>
  <c r="L79" i="1" s="1"/>
  <c r="L78" i="1" s="1"/>
  <c r="L9" i="1" s="1"/>
  <c r="J80" i="1"/>
  <c r="J79" i="1" s="1"/>
  <c r="J78" i="1" s="1"/>
  <c r="J9" i="1" s="1"/>
  <c r="H80" i="1"/>
  <c r="H79" i="1" s="1"/>
  <c r="E80" i="1"/>
  <c r="Y24" i="3" s="1"/>
  <c r="O24" i="3" s="1"/>
  <c r="J66" i="1"/>
  <c r="J65" i="1" s="1"/>
  <c r="J7" i="1" s="1"/>
  <c r="F67" i="1"/>
  <c r="H19" i="4" l="1"/>
  <c r="O19" i="4" s="1"/>
  <c r="H9" i="4"/>
  <c r="O9" i="4" s="1"/>
  <c r="H20" i="4" s="1"/>
  <c r="O20" i="4" s="1"/>
  <c r="H66" i="1"/>
  <c r="L66" i="1"/>
  <c r="L65" i="1" s="1"/>
  <c r="L7" i="1" s="1"/>
  <c r="F69" i="1"/>
  <c r="F70" i="1"/>
  <c r="H78" i="1"/>
  <c r="F79" i="1"/>
  <c r="J8" i="1"/>
  <c r="F80" i="1"/>
  <c r="H71" i="1"/>
  <c r="F71" i="1" s="1"/>
  <c r="H21" i="4" l="1"/>
  <c r="O21" i="4" s="1"/>
  <c r="H22" i="4" s="1"/>
  <c r="O22" i="4" s="1"/>
  <c r="F66" i="1"/>
  <c r="L8" i="1"/>
  <c r="H65" i="1"/>
  <c r="H9" i="1"/>
  <c r="F9" i="1" s="1"/>
  <c r="F78" i="1"/>
  <c r="H23" i="4" l="1"/>
  <c r="O23" i="4" s="1"/>
  <c r="H24" i="4" s="1"/>
  <c r="O24" i="4" s="1"/>
  <c r="F65" i="1"/>
  <c r="H7" i="1"/>
  <c r="H25" i="4" l="1"/>
  <c r="O25" i="4" s="1"/>
  <c r="H26" i="4" s="1"/>
  <c r="O26" i="4" s="1"/>
  <c r="O28" i="4" s="1"/>
  <c r="F7" i="1"/>
  <c r="H8" i="1"/>
  <c r="F8" i="1" l="1"/>
  <c r="Y23" i="3" l="1"/>
  <c r="Y22" i="3" l="1"/>
  <c r="O22" i="3" s="1"/>
  <c r="O23" i="3"/>
</calcChain>
</file>

<file path=xl/sharedStrings.xml><?xml version="1.0" encoding="utf-8"?>
<sst xmlns="http://schemas.openxmlformats.org/spreadsheetml/2006/main" count="421" uniqueCount="212">
  <si>
    <t>경    비</t>
  </si>
  <si>
    <t xml:space="preserve">공/㎥ </t>
  </si>
  <si>
    <t>금 액</t>
  </si>
  <si>
    <t>공 종 명</t>
  </si>
  <si>
    <t xml:space="preserve">대    </t>
  </si>
  <si>
    <t>단 가</t>
  </si>
  <si>
    <t xml:space="preserve">식    </t>
  </si>
  <si>
    <t>비 고</t>
  </si>
  <si>
    <t>단위</t>
  </si>
  <si>
    <t>노 무 비</t>
  </si>
  <si>
    <t>규 격</t>
  </si>
  <si>
    <t xml:space="preserve">㎡    </t>
  </si>
  <si>
    <t>수량</t>
  </si>
  <si>
    <t xml:space="preserve">ton   </t>
  </si>
  <si>
    <t>재 료 비</t>
  </si>
  <si>
    <t xml:space="preserve">M2    </t>
  </si>
  <si>
    <t xml:space="preserve">㎥    </t>
  </si>
  <si>
    <t>합    계</t>
  </si>
  <si>
    <t xml:space="preserve">ea    </t>
  </si>
  <si>
    <t/>
  </si>
  <si>
    <t xml:space="preserve"> </t>
  </si>
  <si>
    <t xml:space="preserve">1. 구조물공    </t>
  </si>
  <si>
    <t xml:space="preserve">2. 부대공 </t>
  </si>
  <si>
    <t>벽체, 0~7m</t>
  </si>
  <si>
    <t xml:space="preserve">3회, 0~7m </t>
  </si>
  <si>
    <t xml:space="preserve">6회, 0~7m </t>
  </si>
  <si>
    <t xml:space="preserve">수평 </t>
  </si>
  <si>
    <t xml:space="preserve">수직 </t>
  </si>
  <si>
    <t xml:space="preserve">교량용-3개월사용    </t>
  </si>
  <si>
    <t>수평연결재</t>
  </si>
  <si>
    <t xml:space="preserve">deck finsher용 </t>
  </si>
  <si>
    <t xml:space="preserve">목재4회   </t>
  </si>
  <si>
    <t xml:space="preserve">3개월사용 </t>
  </si>
  <si>
    <t xml:space="preserve">3개월이하 </t>
  </si>
  <si>
    <t>데크휘니샤</t>
  </si>
  <si>
    <t>(피막양생)</t>
  </si>
  <si>
    <t xml:space="preserve">도막식    </t>
  </si>
  <si>
    <t xml:space="preserve">2회  </t>
  </si>
  <si>
    <t xml:space="preserve">복잡 </t>
  </si>
  <si>
    <t xml:space="preserve">보통 </t>
  </si>
  <si>
    <t xml:space="preserve">간단 </t>
  </si>
  <si>
    <t xml:space="preserve">알루미늄  </t>
  </si>
  <si>
    <t>m</t>
  </si>
  <si>
    <t xml:space="preserve">(1 : 1)   </t>
  </si>
  <si>
    <t>(20×20㎜)</t>
  </si>
  <si>
    <t xml:space="preserve">D32  </t>
  </si>
  <si>
    <t xml:space="preserve">40kg/대 (포장품)    </t>
  </si>
  <si>
    <t xml:space="preserve">세사  (시내도착도)  </t>
  </si>
  <si>
    <t xml:space="preserve">25-27-15(Mpa)  </t>
  </si>
  <si>
    <t xml:space="preserve">25-24-15(Mpa)  </t>
  </si>
  <si>
    <t xml:space="preserve">25-18-15(Mpa)  </t>
  </si>
  <si>
    <t xml:space="preserve">D16~32M/M </t>
  </si>
  <si>
    <t xml:space="preserve">D13M/M    </t>
  </si>
  <si>
    <t>○○○ ○○○교(교량명)</t>
    <phoneticPr fontId="1" type="noConversion"/>
  </si>
  <si>
    <t>■ 직접공사비</t>
    <phoneticPr fontId="1" type="noConversion"/>
  </si>
  <si>
    <t xml:space="preserve">1) 콘크리트 타설   </t>
    <phoneticPr fontId="1" type="noConversion"/>
  </si>
  <si>
    <t>2) 거푸집</t>
    <phoneticPr fontId="1" type="noConversion"/>
  </si>
  <si>
    <t xml:space="preserve">(1) 유로폼   </t>
    <phoneticPr fontId="1" type="noConversion"/>
  </si>
  <si>
    <t xml:space="preserve">(2) 합판거푸집    </t>
    <phoneticPr fontId="1" type="noConversion"/>
  </si>
  <si>
    <t xml:space="preserve">(3) 합판거푸집    </t>
    <phoneticPr fontId="1" type="noConversion"/>
  </si>
  <si>
    <t xml:space="preserve">3) 스페이서   </t>
    <phoneticPr fontId="1" type="noConversion"/>
  </si>
  <si>
    <t xml:space="preserve">(1) 스페이셔설치  </t>
    <phoneticPr fontId="1" type="noConversion"/>
  </si>
  <si>
    <t xml:space="preserve">(2) 스페이셔설치  </t>
    <phoneticPr fontId="1" type="noConversion"/>
  </si>
  <si>
    <t>4) 동바리</t>
    <phoneticPr fontId="1" type="noConversion"/>
  </si>
  <si>
    <t xml:space="preserve">(1) 강관동바리    </t>
    <phoneticPr fontId="1" type="noConversion"/>
  </si>
  <si>
    <t xml:space="preserve">(2) 강관동바리    </t>
    <phoneticPr fontId="1" type="noConversion"/>
  </si>
  <si>
    <t xml:space="preserve">(3) 동바리   </t>
    <phoneticPr fontId="1" type="noConversion"/>
  </si>
  <si>
    <t xml:space="preserve">(4) 동바리   </t>
    <phoneticPr fontId="1" type="noConversion"/>
  </si>
  <si>
    <t xml:space="preserve">5) 비계  </t>
    <phoneticPr fontId="1" type="noConversion"/>
  </si>
  <si>
    <t xml:space="preserve">(1) 강관비계 </t>
    <phoneticPr fontId="1" type="noConversion"/>
  </si>
  <si>
    <t xml:space="preserve">(2) 비계다리 </t>
    <phoneticPr fontId="1" type="noConversion"/>
  </si>
  <si>
    <t xml:space="preserve">6) 시공이음면정리  </t>
    <phoneticPr fontId="1" type="noConversion"/>
  </si>
  <si>
    <t xml:space="preserve">7) 슬래브면고르기  </t>
    <phoneticPr fontId="1" type="noConversion"/>
  </si>
  <si>
    <t>8) 슬라브 양생</t>
    <phoneticPr fontId="1" type="noConversion"/>
  </si>
  <si>
    <t xml:space="preserve">9) 교 면  방 수    </t>
    <phoneticPr fontId="1" type="noConversion"/>
  </si>
  <si>
    <t xml:space="preserve">9) 콘크리트양생    </t>
    <phoneticPr fontId="1" type="noConversion"/>
  </si>
  <si>
    <t xml:space="preserve">10) 아스팔트방수   </t>
    <phoneticPr fontId="1" type="noConversion"/>
  </si>
  <si>
    <t xml:space="preserve">11) 철근가공 및 조립    </t>
    <phoneticPr fontId="1" type="noConversion"/>
  </si>
  <si>
    <t xml:space="preserve">(1) 철근가공조립(현장) </t>
    <phoneticPr fontId="1" type="noConversion"/>
  </si>
  <si>
    <t xml:space="preserve">(2) 철근가공조립(현장) </t>
    <phoneticPr fontId="1" type="noConversion"/>
  </si>
  <si>
    <t xml:space="preserve">(3) 철근가공조립(현장) </t>
    <phoneticPr fontId="1" type="noConversion"/>
  </si>
  <si>
    <t>12) NOTCH 설치</t>
    <phoneticPr fontId="1" type="noConversion"/>
  </si>
  <si>
    <t>13) 무수축몰탈</t>
    <phoneticPr fontId="1" type="noConversion"/>
  </si>
  <si>
    <t xml:space="preserve">14) 수팽창고무지수재    </t>
    <phoneticPr fontId="1" type="noConversion"/>
  </si>
  <si>
    <t>15) 커플러설치</t>
    <phoneticPr fontId="1" type="noConversion"/>
  </si>
  <si>
    <t xml:space="preserve">1) 사급자재대 </t>
    <phoneticPr fontId="1" type="noConversion"/>
  </si>
  <si>
    <t xml:space="preserve">(1) 보통시멘트    </t>
    <phoneticPr fontId="1" type="noConversion"/>
  </si>
  <si>
    <t xml:space="preserve">2) 자재운반비 </t>
    <phoneticPr fontId="1" type="noConversion"/>
  </si>
  <si>
    <t xml:space="preserve">(1) 철근운반비    </t>
    <phoneticPr fontId="1" type="noConversion"/>
  </si>
  <si>
    <t xml:space="preserve">(2) 강모래(전라도) </t>
    <phoneticPr fontId="1" type="noConversion"/>
  </si>
  <si>
    <t>1) 레미콘</t>
    <phoneticPr fontId="1" type="noConversion"/>
  </si>
  <si>
    <t xml:space="preserve">(1) 레미콘   </t>
    <phoneticPr fontId="1" type="noConversion"/>
  </si>
  <si>
    <t xml:space="preserve">(2) 레미콘   </t>
    <phoneticPr fontId="1" type="noConversion"/>
  </si>
  <si>
    <t xml:space="preserve">(3) 레미콘   </t>
    <phoneticPr fontId="1" type="noConversion"/>
  </si>
  <si>
    <t xml:space="preserve">(4) 조달수수료    </t>
    <phoneticPr fontId="1" type="noConversion"/>
  </si>
  <si>
    <t xml:space="preserve">2) 철근  </t>
    <phoneticPr fontId="1" type="noConversion"/>
  </si>
  <si>
    <t xml:space="preserve">(1) 하이바(고장력철근) </t>
    <phoneticPr fontId="1" type="noConversion"/>
  </si>
  <si>
    <t xml:space="preserve">(2) 하이바(고장력철근) </t>
    <phoneticPr fontId="1" type="noConversion"/>
  </si>
  <si>
    <t xml:space="preserve">(3) 이형철근 </t>
    <phoneticPr fontId="1" type="noConversion"/>
  </si>
  <si>
    <t xml:space="preserve">(4) 이형철근 </t>
    <phoneticPr fontId="1" type="noConversion"/>
  </si>
  <si>
    <t xml:space="preserve">(5) 조달수수료    </t>
    <phoneticPr fontId="1" type="noConversion"/>
  </si>
  <si>
    <t xml:space="preserve">3) ○○○ ○○교(상부 특허부분)  </t>
    <phoneticPr fontId="1" type="noConversion"/>
  </si>
  <si>
    <t>(1) ○○○ ○○교 제작 및 설치</t>
    <phoneticPr fontId="1" type="noConversion"/>
  </si>
  <si>
    <t>m</t>
    <phoneticPr fontId="1" type="noConversion"/>
  </si>
  <si>
    <t xml:space="preserve"> (1) 콘크리트타설(철근)</t>
    <phoneticPr fontId="1" type="noConversion"/>
  </si>
  <si>
    <t>(2) 콘크리트타설(무근)</t>
    <phoneticPr fontId="1" type="noConversion"/>
  </si>
  <si>
    <t>펌프카</t>
    <phoneticPr fontId="1" type="noConversion"/>
  </si>
  <si>
    <t>m3</t>
    <phoneticPr fontId="1" type="noConversion"/>
  </si>
  <si>
    <t>ton</t>
    <phoneticPr fontId="1" type="noConversion"/>
  </si>
  <si>
    <t xml:space="preserve">식    </t>
    <phoneticPr fontId="1" type="noConversion"/>
  </si>
  <si>
    <t>1</t>
    <phoneticPr fontId="1" type="noConversion"/>
  </si>
  <si>
    <t>견적금액 적용</t>
    <phoneticPr fontId="1" type="noConversion"/>
  </si>
  <si>
    <t xml:space="preserve"> 일금</t>
    <phoneticPr fontId="8" type="noConversion"/>
  </si>
  <si>
    <t>:</t>
    <phoneticPr fontId="8" type="noConversion"/>
  </si>
  <si>
    <t>관급자재대</t>
    <phoneticPr fontId="8" type="noConversion"/>
  </si>
  <si>
    <t>도급액</t>
    <phoneticPr fontId="8" type="noConversion"/>
  </si>
  <si>
    <t>총공사비</t>
    <phoneticPr fontId="8" type="noConversion"/>
  </si>
  <si>
    <t>▣</t>
    <phoneticPr fontId="8" type="noConversion"/>
  </si>
  <si>
    <t>공사개요</t>
    <phoneticPr fontId="8" type="noConversion"/>
  </si>
  <si>
    <t>위치</t>
    <phoneticPr fontId="8" type="noConversion"/>
  </si>
  <si>
    <t>설 계 년 월 일</t>
    <phoneticPr fontId="8" type="noConversion"/>
  </si>
  <si>
    <t xml:space="preserve">▣ </t>
    <phoneticPr fontId="8" type="noConversion"/>
  </si>
  <si>
    <t>전라남도 ○○시 ○○면 ○○리 일원</t>
    <phoneticPr fontId="8" type="noConversion"/>
  </si>
  <si>
    <t>교량설치공사</t>
    <phoneticPr fontId="8" type="noConversion"/>
  </si>
  <si>
    <t>회사명 기입</t>
    <phoneticPr fontId="1" type="noConversion"/>
  </si>
  <si>
    <t>10</t>
    <phoneticPr fontId="1" type="noConversion"/>
  </si>
  <si>
    <t>3. 자재비</t>
    <phoneticPr fontId="1" type="noConversion"/>
  </si>
  <si>
    <t xml:space="preserve">4. 관급자재대  </t>
    <phoneticPr fontId="1" type="noConversion"/>
  </si>
  <si>
    <t xml:space="preserve">3. 자재비  </t>
    <phoneticPr fontId="1" type="noConversion"/>
  </si>
  <si>
    <t>(B=0.00m, L=0.00m)</t>
    <phoneticPr fontId="1" type="noConversion"/>
  </si>
  <si>
    <t>2 0 1 7 년      월</t>
    <phoneticPr fontId="8" type="noConversion"/>
  </si>
  <si>
    <r>
      <t>○○천 ○○교 설치공사 원가계산서</t>
    </r>
    <r>
      <rPr>
        <sz val="12"/>
        <color rgb="FFFF0000"/>
        <rFont val="HY헤드라인M"/>
        <family val="1"/>
        <charset val="129"/>
      </rPr>
      <t xml:space="preserve"> (예시)</t>
    </r>
    <phoneticPr fontId="8" type="noConversion"/>
  </si>
  <si>
    <t xml:space="preserve">4. 관급자재대  </t>
    <phoneticPr fontId="1" type="noConversion"/>
  </si>
  <si>
    <r>
      <t>(특허명 기입)</t>
    </r>
    <r>
      <rPr>
        <b/>
        <sz val="25"/>
        <color rgb="FFFF0000"/>
        <rFont val="HY헤드라인M"/>
        <family val="1"/>
        <charset val="129"/>
      </rPr>
      <t xml:space="preserve"> (예시)</t>
    </r>
    <phoneticPr fontId="1" type="noConversion"/>
  </si>
  <si>
    <r>
      <t>○○천 ○○교 설치공사 설계예산서</t>
    </r>
    <r>
      <rPr>
        <b/>
        <sz val="14"/>
        <color rgb="FFFF0000"/>
        <rFont val="굴림"/>
        <family val="3"/>
        <charset val="129"/>
      </rPr>
      <t xml:space="preserve"> (예시)</t>
    </r>
    <phoneticPr fontId="1" type="noConversion"/>
  </si>
  <si>
    <t>구분</t>
    <phoneticPr fontId="8" type="noConversion"/>
  </si>
  <si>
    <t>산출근거</t>
    <phoneticPr fontId="8" type="noConversion"/>
  </si>
  <si>
    <t>합     계</t>
    <phoneticPr fontId="8" type="noConversion"/>
  </si>
  <si>
    <t>재     료     비</t>
    <phoneticPr fontId="8" type="noConversion"/>
  </si>
  <si>
    <t>노     무     비</t>
    <phoneticPr fontId="8" type="noConversion"/>
  </si>
  <si>
    <t>경     비</t>
    <phoneticPr fontId="8" type="noConversion"/>
  </si>
  <si>
    <t>비     고</t>
    <phoneticPr fontId="8" type="noConversion"/>
  </si>
  <si>
    <t>1.</t>
    <phoneticPr fontId="1" type="noConversion"/>
  </si>
  <si>
    <t>구조물공</t>
    <phoneticPr fontId="8" type="noConversion"/>
  </si>
  <si>
    <t>2.</t>
    <phoneticPr fontId="1" type="noConversion"/>
  </si>
  <si>
    <t>부대공</t>
    <phoneticPr fontId="8" type="noConversion"/>
  </si>
  <si>
    <t>3.</t>
    <phoneticPr fontId="1" type="noConversion"/>
  </si>
  <si>
    <t>자재비</t>
    <phoneticPr fontId="8" type="noConversion"/>
  </si>
  <si>
    <t>가.</t>
    <phoneticPr fontId="8" type="noConversion"/>
  </si>
  <si>
    <t>직접공사비</t>
    <phoneticPr fontId="8" type="noConversion"/>
  </si>
  <si>
    <t>1.</t>
    <phoneticPr fontId="8" type="noConversion"/>
  </si>
  <si>
    <t>간접노무비</t>
    <phoneticPr fontId="8" type="noConversion"/>
  </si>
  <si>
    <t>x</t>
    <phoneticPr fontId="8" type="noConversion"/>
  </si>
  <si>
    <t>[직노]</t>
    <phoneticPr fontId="8" type="noConversion"/>
  </si>
  <si>
    <t>2.</t>
    <phoneticPr fontId="8" type="noConversion"/>
  </si>
  <si>
    <t>산재보험료</t>
    <phoneticPr fontId="8" type="noConversion"/>
  </si>
  <si>
    <t>[직노 + 간노]</t>
    <phoneticPr fontId="8" type="noConversion"/>
  </si>
  <si>
    <t>3.</t>
    <phoneticPr fontId="8" type="noConversion"/>
  </si>
  <si>
    <t>고용보험료</t>
    <phoneticPr fontId="8" type="noConversion"/>
  </si>
  <si>
    <t>4.</t>
    <phoneticPr fontId="8" type="noConversion"/>
  </si>
  <si>
    <t>건강보험료</t>
    <phoneticPr fontId="8" type="noConversion"/>
  </si>
  <si>
    <t>5.</t>
    <phoneticPr fontId="8" type="noConversion"/>
  </si>
  <si>
    <t>연금보험료</t>
    <phoneticPr fontId="8" type="noConversion"/>
  </si>
  <si>
    <t>6.</t>
    <phoneticPr fontId="8" type="noConversion"/>
  </si>
  <si>
    <t>노인장기요양보험료</t>
    <phoneticPr fontId="8" type="noConversion"/>
  </si>
  <si>
    <t>[건보]</t>
    <phoneticPr fontId="8" type="noConversion"/>
  </si>
  <si>
    <t>7.</t>
    <phoneticPr fontId="8" type="noConversion"/>
  </si>
  <si>
    <t>퇴직공제부금비</t>
    <phoneticPr fontId="8" type="noConversion"/>
  </si>
  <si>
    <t>8.</t>
    <phoneticPr fontId="8" type="noConversion"/>
  </si>
  <si>
    <t>건설기계대여대금</t>
    <phoneticPr fontId="8" type="noConversion"/>
  </si>
  <si>
    <t>[재료비+직노+산출경비]</t>
    <phoneticPr fontId="8" type="noConversion"/>
  </si>
  <si>
    <t>9.</t>
    <phoneticPr fontId="8" type="noConversion"/>
  </si>
  <si>
    <t>산업안전보건관리비</t>
    <phoneticPr fontId="8" type="noConversion"/>
  </si>
  <si>
    <t>[직노+재료비+(관급/1.1)]</t>
    <phoneticPr fontId="8" type="noConversion"/>
  </si>
  <si>
    <t>=</t>
    <phoneticPr fontId="8" type="noConversion"/>
  </si>
  <si>
    <t>([직노+재료비]</t>
    <phoneticPr fontId="8" type="noConversion"/>
  </si>
  <si>
    <t xml:space="preserve"> ) x</t>
    <phoneticPr fontId="8" type="noConversion"/>
  </si>
  <si>
    <t>10.</t>
    <phoneticPr fontId="8" type="noConversion"/>
  </si>
  <si>
    <t>환경보전비</t>
    <phoneticPr fontId="8" type="noConversion"/>
  </si>
  <si>
    <t>11.</t>
    <phoneticPr fontId="8" type="noConversion"/>
  </si>
  <si>
    <t>하도급보증서수수료</t>
    <phoneticPr fontId="8" type="noConversion"/>
  </si>
  <si>
    <t>12.</t>
    <phoneticPr fontId="8" type="noConversion"/>
  </si>
  <si>
    <t>기타경비</t>
    <phoneticPr fontId="8" type="noConversion"/>
  </si>
  <si>
    <t>[직노+간노+재료비]</t>
    <phoneticPr fontId="8" type="noConversion"/>
  </si>
  <si>
    <t>나.</t>
    <phoneticPr fontId="8" type="noConversion"/>
  </si>
  <si>
    <t>소계</t>
    <phoneticPr fontId="8" type="noConversion"/>
  </si>
  <si>
    <t>[직공+간노+산보+고용+건강+연금+노인+퇴직+대여+안전+환경+하도+기타]</t>
    <phoneticPr fontId="8" type="noConversion"/>
  </si>
  <si>
    <t>13.</t>
    <phoneticPr fontId="8" type="noConversion"/>
  </si>
  <si>
    <t>일반관리비</t>
    <phoneticPr fontId="8" type="noConversion"/>
  </si>
  <si>
    <t>[나.소계]</t>
    <phoneticPr fontId="8" type="noConversion"/>
  </si>
  <si>
    <t>다.</t>
    <phoneticPr fontId="8" type="noConversion"/>
  </si>
  <si>
    <t>[나.소계 + 일반]</t>
    <phoneticPr fontId="8" type="noConversion"/>
  </si>
  <si>
    <t>14.</t>
    <phoneticPr fontId="8" type="noConversion"/>
  </si>
  <si>
    <t>이윤</t>
    <phoneticPr fontId="8" type="noConversion"/>
  </si>
  <si>
    <t>[다.소계 - 재료비]</t>
    <phoneticPr fontId="8" type="noConversion"/>
  </si>
  <si>
    <t>-</t>
    <phoneticPr fontId="8" type="noConversion"/>
  </si>
  <si>
    <t>(금액조정)</t>
    <phoneticPr fontId="8" type="noConversion"/>
  </si>
  <si>
    <t>라.</t>
    <phoneticPr fontId="8" type="noConversion"/>
  </si>
  <si>
    <t>공급가액</t>
    <phoneticPr fontId="8" type="noConversion"/>
  </si>
  <si>
    <t>[다.소계 + 이윤]</t>
    <phoneticPr fontId="8" type="noConversion"/>
  </si>
  <si>
    <t>15.</t>
    <phoneticPr fontId="8" type="noConversion"/>
  </si>
  <si>
    <t>부가가치세</t>
    <phoneticPr fontId="8" type="noConversion"/>
  </si>
  <si>
    <t>[공급가액]</t>
    <phoneticPr fontId="8" type="noConversion"/>
  </si>
  <si>
    <t>마.</t>
    <phoneticPr fontId="8" type="noConversion"/>
  </si>
  <si>
    <t>도급공사비</t>
    <phoneticPr fontId="8" type="noConversion"/>
  </si>
  <si>
    <t>[공급가액+부가가치세]</t>
    <phoneticPr fontId="8" type="noConversion"/>
  </si>
  <si>
    <t>16.</t>
    <phoneticPr fontId="8" type="noConversion"/>
  </si>
  <si>
    <t>관급자재대</t>
    <phoneticPr fontId="8" type="noConversion"/>
  </si>
  <si>
    <t>바.</t>
    <phoneticPr fontId="8" type="noConversion"/>
  </si>
  <si>
    <t>총공사비</t>
    <phoneticPr fontId="8" type="noConversion"/>
  </si>
  <si>
    <t>[도급+관급]</t>
    <phoneticPr fontId="8" type="noConversion"/>
  </si>
  <si>
    <t>○○천 재해위험개선지구 ○○교 설치공사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</si>
</sst>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_-;\-* #,##0_-;_-* &quot;-&quot;_-;_-@_-"/>
    <numFmt numFmtId="176" formatCode="General;\-General\,&quot;&quot;;@"/>
    <numFmt numFmtId="177" formatCode="#,###;\-#,###;&quot;&quot;;@"/>
    <numFmt numFmtId="178" formatCode="&quot;₩&quot;#,##0_);\(&quot;₩&quot;#,##0\)"/>
    <numFmt numFmtId="179" formatCode="&quot;(￦ &quot;#,#00\ &quot;)&quot;"/>
    <numFmt numFmtId="180" formatCode="[DBNum4][$-412]General\ &quot;원정&quot;"/>
    <numFmt numFmtId="181" formatCode="#,##0_ "/>
    <numFmt numFmtId="182" formatCode="0.000&quot;%&quot;\ "/>
    <numFmt numFmtId="183" formatCode="0.000\ &quot;%&quot;"/>
    <numFmt numFmtId="184" formatCode="0.000&quot; %&quot;"/>
    <numFmt numFmtId="185" formatCode="#,##0_);[Red]\(#,##0\)"/>
    <numFmt numFmtId="186" formatCode="0.00\ &quot;%&quot;"/>
    <numFmt numFmtId="187" formatCode="0.0\ &quot;배&quot;"/>
    <numFmt numFmtId="188" formatCode="0.000_ "/>
  </numFmts>
  <fonts count="24" x14ac:knownFonts="1">
    <font>
      <sz val="9"/>
      <color indexed="8"/>
      <name val="굴림체"/>
      <family val="3"/>
      <charset val="129"/>
    </font>
    <font>
      <sz val="8"/>
      <name val="굴림체"/>
      <family val="3"/>
      <charset val="129"/>
    </font>
    <font>
      <b/>
      <sz val="14"/>
      <color indexed="8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11"/>
      <name val="돋움"/>
      <family val="3"/>
      <charset val="129"/>
    </font>
    <font>
      <sz val="11"/>
      <name val="HY헤드라인M"/>
      <family val="1"/>
      <charset val="129"/>
    </font>
    <font>
      <sz val="12"/>
      <name val="HY헤드라인M"/>
      <family val="1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9"/>
      <color indexed="12"/>
      <name val="돋움"/>
      <family val="3"/>
      <charset val="129"/>
    </font>
    <font>
      <b/>
      <sz val="12"/>
      <name val="HY헤드라인M"/>
      <family val="1"/>
      <charset val="129"/>
    </font>
    <font>
      <sz val="9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sz val="11"/>
      <color theme="1"/>
      <name val="HY헤드라인M"/>
      <family val="1"/>
      <charset val="129"/>
    </font>
    <font>
      <sz val="12"/>
      <color theme="1"/>
      <name val="HY헤드라인M"/>
      <family val="1"/>
      <charset val="129"/>
    </font>
    <font>
      <b/>
      <sz val="25"/>
      <color theme="1"/>
      <name val="HY헤드라인M"/>
      <family val="1"/>
      <charset val="129"/>
    </font>
    <font>
      <b/>
      <sz val="9"/>
      <color rgb="FFFF0000"/>
      <name val="굴림"/>
      <family val="3"/>
      <charset val="129"/>
    </font>
    <font>
      <sz val="9"/>
      <color rgb="FFFF0000"/>
      <name val="굴림"/>
      <family val="3"/>
      <charset val="129"/>
    </font>
    <font>
      <sz val="15"/>
      <color theme="1"/>
      <name val="HY헤드라인M"/>
      <family val="1"/>
      <charset val="129"/>
    </font>
    <font>
      <sz val="12"/>
      <color rgb="FFFF0000"/>
      <name val="HY헤드라인M"/>
      <family val="1"/>
      <charset val="129"/>
    </font>
    <font>
      <b/>
      <sz val="25"/>
      <color rgb="FFFF0000"/>
      <name val="HY헤드라인M"/>
      <family val="1"/>
      <charset val="129"/>
    </font>
    <font>
      <b/>
      <sz val="14"/>
      <color rgb="FFFF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/>
    <xf numFmtId="0" fontId="5" fillId="0" borderId="0"/>
    <xf numFmtId="0" fontId="9" fillId="0" borderId="0">
      <alignment vertical="center"/>
    </xf>
  </cellStyleXfs>
  <cellXfs count="149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shrinkToFit="1"/>
    </xf>
    <xf numFmtId="0" fontId="6" fillId="0" borderId="0" xfId="4" applyFont="1" applyAlignment="1">
      <alignment vertical="center"/>
    </xf>
    <xf numFmtId="0" fontId="15" fillId="0" borderId="1" xfId="4" applyFont="1" applyBorder="1" applyAlignment="1">
      <alignment vertical="center"/>
    </xf>
    <xf numFmtId="178" fontId="15" fillId="0" borderId="2" xfId="4" applyNumberFormat="1" applyFont="1" applyBorder="1" applyAlignment="1">
      <alignment vertical="center"/>
    </xf>
    <xf numFmtId="0" fontId="15" fillId="0" borderId="2" xfId="4" applyFont="1" applyBorder="1" applyAlignment="1">
      <alignment vertical="center"/>
    </xf>
    <xf numFmtId="0" fontId="15" fillId="0" borderId="2" xfId="4" applyFont="1" applyBorder="1" applyAlignment="1">
      <alignment horizontal="right" vertical="center"/>
    </xf>
    <xf numFmtId="0" fontId="15" fillId="0" borderId="3" xfId="4" applyFont="1" applyBorder="1" applyAlignment="1">
      <alignment vertical="center"/>
    </xf>
    <xf numFmtId="0" fontId="7" fillId="0" borderId="0" xfId="4" applyFont="1" applyAlignment="1">
      <alignment vertical="center"/>
    </xf>
    <xf numFmtId="0" fontId="16" fillId="0" borderId="4" xfId="4" applyFont="1" applyBorder="1" applyAlignment="1">
      <alignment vertical="center"/>
    </xf>
    <xf numFmtId="0" fontId="16" fillId="0" borderId="0" xfId="4" applyFont="1" applyBorder="1" applyAlignment="1">
      <alignment vertical="center"/>
    </xf>
    <xf numFmtId="0" fontId="16" fillId="0" borderId="0" xfId="4" applyFont="1" applyBorder="1" applyAlignment="1">
      <alignment horizontal="center" vertical="center"/>
    </xf>
    <xf numFmtId="0" fontId="16" fillId="0" borderId="0" xfId="4" applyFont="1" applyBorder="1" applyAlignment="1">
      <alignment horizontal="right" vertical="center"/>
    </xf>
    <xf numFmtId="0" fontId="16" fillId="0" borderId="5" xfId="4" applyFont="1" applyBorder="1" applyAlignment="1">
      <alignment vertical="center"/>
    </xf>
    <xf numFmtId="0" fontId="15" fillId="0" borderId="4" xfId="4" applyFont="1" applyBorder="1" applyAlignment="1">
      <alignment vertical="center"/>
    </xf>
    <xf numFmtId="0" fontId="15" fillId="0" borderId="0" xfId="4" applyFont="1" applyBorder="1" applyAlignment="1">
      <alignment vertical="center"/>
    </xf>
    <xf numFmtId="0" fontId="15" fillId="0" borderId="5" xfId="4" applyFont="1" applyBorder="1" applyAlignment="1">
      <alignment vertical="center"/>
    </xf>
    <xf numFmtId="0" fontId="15" fillId="0" borderId="0" xfId="4" applyFont="1" applyBorder="1" applyAlignment="1">
      <alignment horizontal="center" vertical="center"/>
    </xf>
    <xf numFmtId="0" fontId="15" fillId="0" borderId="0" xfId="4" applyFont="1" applyBorder="1" applyAlignment="1">
      <alignment horizontal="distributed" vertical="center"/>
    </xf>
    <xf numFmtId="0" fontId="15" fillId="0" borderId="0" xfId="4" applyFont="1" applyBorder="1" applyAlignment="1">
      <alignment horizontal="right" vertical="center"/>
    </xf>
    <xf numFmtId="0" fontId="17" fillId="0" borderId="4" xfId="4" applyFont="1" applyBorder="1" applyAlignment="1">
      <alignment horizontal="distributed" vertical="center"/>
    </xf>
    <xf numFmtId="0" fontId="17" fillId="0" borderId="0" xfId="4" applyFont="1" applyBorder="1" applyAlignment="1">
      <alignment horizontal="distributed" vertical="center"/>
    </xf>
    <xf numFmtId="0" fontId="9" fillId="0" borderId="0" xfId="5">
      <alignment vertical="center"/>
    </xf>
    <xf numFmtId="0" fontId="9" fillId="0" borderId="0" xfId="5" applyAlignment="1">
      <alignment horizontal="right" vertical="center"/>
    </xf>
    <xf numFmtId="0" fontId="10" fillId="0" borderId="0" xfId="5" applyFont="1" applyAlignment="1">
      <alignment vertical="center"/>
    </xf>
    <xf numFmtId="0" fontId="10" fillId="0" borderId="6" xfId="5" applyFont="1" applyBorder="1" applyAlignment="1">
      <alignment vertical="center"/>
    </xf>
    <xf numFmtId="0" fontId="10" fillId="0" borderId="7" xfId="5" applyFont="1" applyBorder="1" applyAlignment="1">
      <alignment vertical="center"/>
    </xf>
    <xf numFmtId="0" fontId="10" fillId="0" borderId="7" xfId="5" applyFont="1" applyBorder="1" applyAlignment="1">
      <alignment horizontal="center" vertical="center"/>
    </xf>
    <xf numFmtId="49" fontId="10" fillId="0" borderId="8" xfId="5" applyNumberFormat="1" applyFont="1" applyBorder="1" applyAlignment="1">
      <alignment horizontal="right" vertical="center"/>
    </xf>
    <xf numFmtId="0" fontId="10" fillId="0" borderId="9" xfId="5" applyFont="1" applyBorder="1" applyAlignment="1">
      <alignment vertical="center"/>
    </xf>
    <xf numFmtId="0" fontId="10" fillId="0" borderId="10" xfId="5" applyFont="1" applyBorder="1" applyAlignment="1">
      <alignment vertical="center"/>
    </xf>
    <xf numFmtId="0" fontId="10" fillId="0" borderId="12" xfId="5" applyFont="1" applyBorder="1" applyAlignment="1">
      <alignment vertical="center"/>
    </xf>
    <xf numFmtId="186" fontId="10" fillId="0" borderId="10" xfId="5" applyNumberFormat="1" applyFont="1" applyBorder="1" applyAlignment="1">
      <alignment horizontal="center" vertical="center"/>
    </xf>
    <xf numFmtId="41" fontId="10" fillId="0" borderId="10" xfId="2" applyFont="1" applyBorder="1" applyAlignment="1">
      <alignment vertical="center"/>
    </xf>
    <xf numFmtId="9" fontId="10" fillId="0" borderId="10" xfId="1" applyFont="1" applyBorder="1" applyAlignment="1">
      <alignment vertical="center"/>
    </xf>
    <xf numFmtId="185" fontId="10" fillId="0" borderId="10" xfId="5" applyNumberFormat="1" applyFont="1" applyBorder="1" applyAlignment="1">
      <alignment horizontal="center" vertical="center"/>
    </xf>
    <xf numFmtId="0" fontId="7" fillId="0" borderId="0" xfId="5" applyFont="1">
      <alignment vertical="center"/>
    </xf>
    <xf numFmtId="0" fontId="12" fillId="0" borderId="0" xfId="5" applyFont="1" applyAlignment="1">
      <alignment horizontal="right" vertical="center"/>
    </xf>
    <xf numFmtId="0" fontId="10" fillId="0" borderId="13" xfId="5" quotePrefix="1" applyFont="1" applyBorder="1" applyAlignment="1">
      <alignment horizontal="distributed" vertical="center"/>
    </xf>
    <xf numFmtId="0" fontId="13" fillId="0" borderId="0" xfId="0" applyFont="1" applyAlignment="1">
      <alignment vertical="center"/>
    </xf>
    <xf numFmtId="176" fontId="13" fillId="2" borderId="14" xfId="0" applyNumberFormat="1" applyFont="1" applyFill="1" applyBorder="1" applyAlignment="1">
      <alignment horizontal="center" vertical="center" shrinkToFit="1"/>
    </xf>
    <xf numFmtId="176" fontId="14" fillId="0" borderId="14" xfId="0" applyNumberFormat="1" applyFont="1" applyBorder="1" applyAlignment="1">
      <alignment vertical="center"/>
    </xf>
    <xf numFmtId="176" fontId="14" fillId="0" borderId="14" xfId="0" applyNumberFormat="1" applyFont="1" applyBorder="1" applyAlignment="1">
      <alignment horizontal="center" vertical="center"/>
    </xf>
    <xf numFmtId="177" fontId="14" fillId="0" borderId="14" xfId="0" applyNumberFormat="1" applyFont="1" applyBorder="1" applyAlignment="1">
      <alignment vertical="center"/>
    </xf>
    <xf numFmtId="0" fontId="14" fillId="0" borderId="0" xfId="0" applyFont="1" applyAlignment="1">
      <alignment vertical="center"/>
    </xf>
    <xf numFmtId="176" fontId="13" fillId="0" borderId="14" xfId="0" applyNumberFormat="1" applyFont="1" applyBorder="1" applyAlignment="1">
      <alignment vertical="center"/>
    </xf>
    <xf numFmtId="176" fontId="13" fillId="0" borderId="14" xfId="0" applyNumberFormat="1" applyFont="1" applyBorder="1" applyAlignment="1">
      <alignment horizontal="center" vertical="center"/>
    </xf>
    <xf numFmtId="177" fontId="13" fillId="0" borderId="14" xfId="0" applyNumberFormat="1" applyFont="1" applyBorder="1" applyAlignment="1">
      <alignment vertical="center"/>
    </xf>
    <xf numFmtId="177" fontId="13" fillId="0" borderId="0" xfId="0" applyNumberFormat="1" applyFont="1" applyAlignment="1">
      <alignment vertical="center"/>
    </xf>
    <xf numFmtId="176" fontId="18" fillId="0" borderId="14" xfId="0" applyNumberFormat="1" applyFont="1" applyBorder="1" applyAlignment="1">
      <alignment vertical="center"/>
    </xf>
    <xf numFmtId="176" fontId="18" fillId="0" borderId="14" xfId="0" applyNumberFormat="1" applyFont="1" applyBorder="1" applyAlignment="1">
      <alignment horizontal="center" vertical="center"/>
    </xf>
    <xf numFmtId="177" fontId="18" fillId="0" borderId="14" xfId="0" applyNumberFormat="1" applyFont="1" applyBorder="1" applyAlignment="1">
      <alignment vertical="center"/>
    </xf>
    <xf numFmtId="176" fontId="13" fillId="0" borderId="14" xfId="0" applyNumberFormat="1" applyFont="1" applyBorder="1" applyAlignment="1">
      <alignment horizontal="left" vertical="center" indent="1"/>
    </xf>
    <xf numFmtId="176" fontId="13" fillId="0" borderId="14" xfId="0" applyNumberFormat="1" applyFont="1" applyBorder="1" applyAlignment="1">
      <alignment horizontal="left" vertical="center" indent="2"/>
    </xf>
    <xf numFmtId="188" fontId="13" fillId="0" borderId="14" xfId="0" applyNumberFormat="1" applyFont="1" applyBorder="1" applyAlignment="1">
      <alignment horizontal="center" vertical="center"/>
    </xf>
    <xf numFmtId="176" fontId="13" fillId="0" borderId="14" xfId="0" quotePrefix="1" applyNumberFormat="1" applyFont="1" applyBorder="1" applyAlignment="1">
      <alignment horizontal="center" vertical="center"/>
    </xf>
    <xf numFmtId="176" fontId="19" fillId="0" borderId="14" xfId="0" applyNumberFormat="1" applyFont="1" applyBorder="1" applyAlignment="1">
      <alignment vertical="center"/>
    </xf>
    <xf numFmtId="176" fontId="19" fillId="0" borderId="14" xfId="0" applyNumberFormat="1" applyFont="1" applyBorder="1" applyAlignment="1">
      <alignment horizontal="center" vertical="center"/>
    </xf>
    <xf numFmtId="177" fontId="19" fillId="0" borderId="14" xfId="0" applyNumberFormat="1" applyFont="1" applyBorder="1" applyAlignment="1">
      <alignment vertical="center"/>
    </xf>
    <xf numFmtId="0" fontId="19" fillId="0" borderId="0" xfId="0" applyFont="1" applyAlignment="1">
      <alignment vertical="center"/>
    </xf>
    <xf numFmtId="176" fontId="19" fillId="0" borderId="14" xfId="0" applyNumberFormat="1" applyFont="1" applyBorder="1" applyAlignment="1">
      <alignment horizontal="left" vertical="center" indent="1"/>
    </xf>
    <xf numFmtId="176" fontId="19" fillId="0" borderId="14" xfId="0" applyNumberFormat="1" applyFont="1" applyBorder="1" applyAlignment="1">
      <alignment horizontal="left" vertical="center" indent="2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 shrinkToFit="1"/>
    </xf>
    <xf numFmtId="183" fontId="11" fillId="0" borderId="10" xfId="5" applyNumberFormat="1" applyFont="1" applyBorder="1" applyAlignment="1">
      <alignment horizontal="center" vertical="center"/>
    </xf>
    <xf numFmtId="49" fontId="10" fillId="0" borderId="11" xfId="5" applyNumberFormat="1" applyFont="1" applyBorder="1" applyAlignment="1">
      <alignment horizontal="right" vertical="center"/>
    </xf>
    <xf numFmtId="49" fontId="10" fillId="0" borderId="10" xfId="5" applyNumberFormat="1" applyFont="1" applyBorder="1" applyAlignment="1">
      <alignment horizontal="right" vertical="center"/>
    </xf>
    <xf numFmtId="0" fontId="10" fillId="0" borderId="10" xfId="5" applyFont="1" applyBorder="1" applyAlignment="1">
      <alignment horizontal="center" vertical="center"/>
    </xf>
    <xf numFmtId="0" fontId="16" fillId="0" borderId="0" xfId="4" applyFont="1" applyBorder="1" applyAlignment="1">
      <alignment horizontal="distributed" vertical="center"/>
    </xf>
    <xf numFmtId="0" fontId="16" fillId="0" borderId="0" xfId="4" applyFont="1" applyBorder="1" applyAlignment="1">
      <alignment horizontal="center" vertical="center"/>
    </xf>
    <xf numFmtId="180" fontId="16" fillId="0" borderId="0" xfId="3" applyNumberFormat="1" applyFont="1" applyAlignment="1">
      <alignment horizontal="left" vertical="center"/>
    </xf>
    <xf numFmtId="179" fontId="16" fillId="0" borderId="0" xfId="4" applyNumberFormat="1" applyFont="1" applyBorder="1" applyAlignment="1">
      <alignment vertical="center"/>
    </xf>
    <xf numFmtId="0" fontId="15" fillId="0" borderId="0" xfId="4" applyFont="1" applyBorder="1" applyAlignment="1">
      <alignment horizontal="distributed" vertical="center"/>
    </xf>
    <xf numFmtId="0" fontId="17" fillId="0" borderId="0" xfId="4" applyFont="1" applyBorder="1" applyAlignment="1">
      <alignment horizontal="center" vertical="center"/>
    </xf>
    <xf numFmtId="0" fontId="20" fillId="0" borderId="0" xfId="4" applyFont="1" applyBorder="1" applyAlignment="1">
      <alignment horizontal="left" vertical="center"/>
    </xf>
    <xf numFmtId="0" fontId="15" fillId="0" borderId="0" xfId="4" applyFont="1" applyBorder="1" applyAlignment="1">
      <alignment horizontal="left" vertical="center"/>
    </xf>
    <xf numFmtId="0" fontId="17" fillId="0" borderId="0" xfId="4" applyFont="1" applyBorder="1" applyAlignment="1">
      <alignment horizontal="distributed" vertical="center"/>
    </xf>
    <xf numFmtId="0" fontId="15" fillId="0" borderId="5" xfId="4" applyNumberFormat="1" applyFont="1" applyBorder="1" applyAlignment="1">
      <alignment horizontal="center" vertical="center"/>
    </xf>
    <xf numFmtId="0" fontId="15" fillId="0" borderId="0" xfId="4" applyNumberFormat="1" applyFont="1" applyBorder="1" applyAlignment="1">
      <alignment horizontal="center" vertical="center"/>
    </xf>
    <xf numFmtId="0" fontId="16" fillId="0" borderId="0" xfId="4" applyNumberFormat="1" applyFont="1" applyBorder="1" applyAlignment="1">
      <alignment horizontal="center" vertical="center"/>
    </xf>
    <xf numFmtId="0" fontId="16" fillId="0" borderId="21" xfId="4" applyNumberFormat="1" applyFont="1" applyBorder="1" applyAlignment="1">
      <alignment horizontal="center" vertical="center"/>
    </xf>
    <xf numFmtId="0" fontId="16" fillId="0" borderId="22" xfId="4" applyNumberFormat="1" applyFont="1" applyBorder="1" applyAlignment="1">
      <alignment horizontal="center" vertical="center"/>
    </xf>
    <xf numFmtId="0" fontId="16" fillId="0" borderId="23" xfId="4" applyNumberFormat="1" applyFont="1" applyBorder="1" applyAlignment="1">
      <alignment horizontal="center" vertical="center"/>
    </xf>
    <xf numFmtId="0" fontId="16" fillId="0" borderId="24" xfId="4" applyNumberFormat="1" applyFont="1" applyBorder="1" applyAlignment="1">
      <alignment horizontal="center" vertical="center"/>
    </xf>
    <xf numFmtId="0" fontId="7" fillId="0" borderId="15" xfId="4" applyNumberFormat="1" applyFont="1" applyBorder="1" applyAlignment="1">
      <alignment horizontal="center" vertical="center"/>
    </xf>
    <xf numFmtId="0" fontId="7" fillId="0" borderId="16" xfId="4" applyNumberFormat="1" applyFont="1" applyBorder="1" applyAlignment="1">
      <alignment horizontal="center" vertical="center"/>
    </xf>
    <xf numFmtId="0" fontId="7" fillId="0" borderId="17" xfId="4" applyNumberFormat="1" applyFont="1" applyBorder="1" applyAlignment="1">
      <alignment horizontal="center" vertical="center"/>
    </xf>
    <xf numFmtId="0" fontId="7" fillId="0" borderId="18" xfId="4" applyNumberFormat="1" applyFont="1" applyBorder="1" applyAlignment="1">
      <alignment horizontal="center" vertical="center"/>
    </xf>
    <xf numFmtId="0" fontId="7" fillId="0" borderId="19" xfId="4" applyNumberFormat="1" applyFont="1" applyBorder="1" applyAlignment="1">
      <alignment horizontal="center" vertical="center"/>
    </xf>
    <xf numFmtId="0" fontId="7" fillId="0" borderId="20" xfId="4" applyNumberFormat="1" applyFont="1" applyBorder="1" applyAlignment="1">
      <alignment horizontal="center" vertical="center"/>
    </xf>
    <xf numFmtId="0" fontId="7" fillId="0" borderId="28" xfId="5" applyFont="1" applyBorder="1" applyAlignment="1">
      <alignment horizontal="left" vertical="center"/>
    </xf>
    <xf numFmtId="0" fontId="10" fillId="0" borderId="22" xfId="5" applyFont="1" applyBorder="1" applyAlignment="1">
      <alignment horizontal="distributed" vertical="center"/>
    </xf>
    <xf numFmtId="0" fontId="10" fillId="0" borderId="23" xfId="5" applyFont="1" applyBorder="1" applyAlignment="1">
      <alignment horizontal="distributed" vertical="center"/>
    </xf>
    <xf numFmtId="0" fontId="10" fillId="0" borderId="29" xfId="5" applyFont="1" applyBorder="1" applyAlignment="1">
      <alignment horizontal="distributed" vertical="center"/>
    </xf>
    <xf numFmtId="0" fontId="10" fillId="0" borderId="10" xfId="5" applyFont="1" applyBorder="1" applyAlignment="1">
      <alignment horizontal="distributed" vertical="center"/>
    </xf>
    <xf numFmtId="181" fontId="10" fillId="0" borderId="12" xfId="5" applyNumberFormat="1" applyFont="1" applyBorder="1" applyAlignment="1">
      <alignment horizontal="right" vertical="center"/>
    </xf>
    <xf numFmtId="0" fontId="10" fillId="0" borderId="10" xfId="5" applyFont="1" applyBorder="1" applyAlignment="1">
      <alignment horizontal="right" vertical="center"/>
    </xf>
    <xf numFmtId="182" fontId="10" fillId="0" borderId="10" xfId="5" applyNumberFormat="1" applyFont="1" applyBorder="1" applyAlignment="1">
      <alignment horizontal="right" vertical="center" shrinkToFit="1"/>
    </xf>
    <xf numFmtId="0" fontId="10" fillId="0" borderId="12" xfId="5" applyFont="1" applyBorder="1" applyAlignment="1">
      <alignment horizontal="right" vertical="center"/>
    </xf>
    <xf numFmtId="0" fontId="10" fillId="0" borderId="10" xfId="5" applyFont="1" applyBorder="1" applyAlignment="1">
      <alignment horizontal="center" vertical="center" shrinkToFit="1"/>
    </xf>
    <xf numFmtId="181" fontId="10" fillId="0" borderId="10" xfId="5" applyNumberFormat="1" applyFont="1" applyBorder="1" applyAlignment="1">
      <alignment horizontal="right" vertical="center"/>
    </xf>
    <xf numFmtId="181" fontId="10" fillId="0" borderId="25" xfId="5" applyNumberFormat="1" applyFont="1" applyBorder="1" applyAlignment="1">
      <alignment horizontal="right" vertical="center"/>
    </xf>
    <xf numFmtId="0" fontId="10" fillId="0" borderId="29" xfId="5" applyFont="1" applyBorder="1" applyAlignment="1">
      <alignment horizontal="center" vertical="center"/>
    </xf>
    <xf numFmtId="0" fontId="10" fillId="0" borderId="23" xfId="5" applyFont="1" applyBorder="1" applyAlignment="1">
      <alignment horizontal="center" vertical="center"/>
    </xf>
    <xf numFmtId="0" fontId="10" fillId="0" borderId="30" xfId="5" applyFont="1" applyBorder="1" applyAlignment="1">
      <alignment horizontal="center" vertical="center"/>
    </xf>
    <xf numFmtId="181" fontId="10" fillId="0" borderId="9" xfId="5" applyNumberFormat="1" applyFont="1" applyBorder="1" applyAlignment="1">
      <alignment horizontal="right" vertical="center"/>
    </xf>
    <xf numFmtId="0" fontId="10" fillId="0" borderId="31" xfId="5" applyFont="1" applyBorder="1" applyAlignment="1">
      <alignment horizontal="center" vertical="center"/>
    </xf>
    <xf numFmtId="0" fontId="10" fillId="0" borderId="25" xfId="5" applyFont="1" applyBorder="1" applyAlignment="1">
      <alignment horizontal="distributed" vertical="center"/>
    </xf>
    <xf numFmtId="183" fontId="11" fillId="0" borderId="10" xfId="5" applyNumberFormat="1" applyFont="1" applyBorder="1" applyAlignment="1">
      <alignment horizontal="center" vertical="center"/>
    </xf>
    <xf numFmtId="0" fontId="10" fillId="0" borderId="12" xfId="5" applyFont="1" applyBorder="1" applyAlignment="1">
      <alignment horizontal="left" vertical="center"/>
    </xf>
    <xf numFmtId="0" fontId="10" fillId="0" borderId="10" xfId="5" applyFont="1" applyBorder="1" applyAlignment="1">
      <alignment horizontal="left" vertical="center"/>
    </xf>
    <xf numFmtId="187" fontId="10" fillId="0" borderId="10" xfId="5" applyNumberFormat="1" applyFont="1" applyBorder="1" applyAlignment="1">
      <alignment horizontal="center" vertical="center"/>
    </xf>
    <xf numFmtId="49" fontId="10" fillId="0" borderId="11" xfId="5" applyNumberFormat="1" applyFont="1" applyBorder="1" applyAlignment="1">
      <alignment horizontal="right" vertical="center"/>
    </xf>
    <xf numFmtId="49" fontId="10" fillId="0" borderId="10" xfId="5" applyNumberFormat="1" applyFont="1" applyBorder="1" applyAlignment="1">
      <alignment horizontal="right" vertical="center"/>
    </xf>
    <xf numFmtId="181" fontId="10" fillId="0" borderId="12" xfId="5" applyNumberFormat="1" applyFont="1" applyBorder="1" applyAlignment="1">
      <alignment horizontal="center" vertical="center"/>
    </xf>
    <xf numFmtId="181" fontId="10" fillId="0" borderId="10" xfId="5" applyNumberFormat="1" applyFont="1" applyBorder="1" applyAlignment="1">
      <alignment horizontal="center" vertical="center"/>
    </xf>
    <xf numFmtId="0" fontId="10" fillId="0" borderId="10" xfId="5" applyFont="1" applyBorder="1" applyAlignment="1">
      <alignment horizontal="center" vertical="center"/>
    </xf>
    <xf numFmtId="182" fontId="10" fillId="0" borderId="10" xfId="5" applyNumberFormat="1" applyFont="1" applyBorder="1" applyAlignment="1">
      <alignment horizontal="center" vertical="center" shrinkToFit="1"/>
    </xf>
    <xf numFmtId="182" fontId="10" fillId="0" borderId="25" xfId="5" applyNumberFormat="1" applyFont="1" applyBorder="1" applyAlignment="1">
      <alignment horizontal="center" vertical="center" shrinkToFit="1"/>
    </xf>
    <xf numFmtId="183" fontId="10" fillId="0" borderId="10" xfId="5" applyNumberFormat="1" applyFont="1" applyBorder="1" applyAlignment="1">
      <alignment horizontal="center" vertical="center"/>
    </xf>
    <xf numFmtId="183" fontId="10" fillId="0" borderId="9" xfId="5" applyNumberFormat="1" applyFont="1" applyBorder="1" applyAlignment="1">
      <alignment horizontal="center" vertical="center"/>
    </xf>
    <xf numFmtId="185" fontId="10" fillId="0" borderId="10" xfId="5" applyNumberFormat="1" applyFont="1" applyBorder="1" applyAlignment="1">
      <alignment horizontal="right" vertical="center"/>
    </xf>
    <xf numFmtId="185" fontId="10" fillId="0" borderId="9" xfId="5" applyNumberFormat="1" applyFont="1" applyBorder="1" applyAlignment="1">
      <alignment horizontal="right" vertical="center"/>
    </xf>
    <xf numFmtId="182" fontId="10" fillId="0" borderId="25" xfId="5" applyNumberFormat="1" applyFont="1" applyBorder="1" applyAlignment="1">
      <alignment horizontal="right" vertical="center" shrinkToFit="1"/>
    </xf>
    <xf numFmtId="0" fontId="10" fillId="0" borderId="7" xfId="5" applyFont="1" applyBorder="1" applyAlignment="1">
      <alignment horizontal="distributed" vertical="center"/>
    </xf>
    <xf numFmtId="0" fontId="10" fillId="0" borderId="26" xfId="5" applyFont="1" applyBorder="1" applyAlignment="1">
      <alignment horizontal="distributed" vertical="center"/>
    </xf>
    <xf numFmtId="0" fontId="10" fillId="0" borderId="27" xfId="5" applyFont="1" applyBorder="1" applyAlignment="1">
      <alignment horizontal="right" vertical="center"/>
    </xf>
    <xf numFmtId="0" fontId="10" fillId="0" borderId="7" xfId="5" applyFont="1" applyBorder="1" applyAlignment="1">
      <alignment horizontal="right" vertical="center"/>
    </xf>
    <xf numFmtId="182" fontId="10" fillId="0" borderId="7" xfId="5" applyNumberFormat="1" applyFont="1" applyBorder="1" applyAlignment="1">
      <alignment horizontal="right" vertical="center" shrinkToFit="1"/>
    </xf>
    <xf numFmtId="181" fontId="10" fillId="0" borderId="27" xfId="5" applyNumberFormat="1" applyFont="1" applyBorder="1" applyAlignment="1">
      <alignment horizontal="right" vertical="center"/>
    </xf>
    <xf numFmtId="181" fontId="10" fillId="0" borderId="7" xfId="5" applyNumberFormat="1" applyFont="1" applyBorder="1" applyAlignment="1">
      <alignment horizontal="right" vertical="center"/>
    </xf>
    <xf numFmtId="181" fontId="10" fillId="0" borderId="26" xfId="5" applyNumberFormat="1" applyFont="1" applyBorder="1" applyAlignment="1">
      <alignment horizontal="right" vertical="center"/>
    </xf>
    <xf numFmtId="181" fontId="11" fillId="0" borderId="12" xfId="5" applyNumberFormat="1" applyFont="1" applyBorder="1" applyAlignment="1">
      <alignment horizontal="right" vertical="center"/>
    </xf>
    <xf numFmtId="181" fontId="11" fillId="0" borderId="10" xfId="5" applyNumberFormat="1" applyFont="1" applyBorder="1" applyAlignment="1">
      <alignment horizontal="right" vertical="center"/>
    </xf>
    <xf numFmtId="181" fontId="11" fillId="0" borderId="25" xfId="5" applyNumberFormat="1" applyFont="1" applyBorder="1" applyAlignment="1">
      <alignment horizontal="right" vertical="center"/>
    </xf>
    <xf numFmtId="181" fontId="11" fillId="0" borderId="10" xfId="5" applyNumberFormat="1" applyFont="1" applyBorder="1" applyAlignment="1">
      <alignment horizontal="center" vertical="center"/>
    </xf>
    <xf numFmtId="184" fontId="11" fillId="0" borderId="10" xfId="5" applyNumberFormat="1" applyFont="1" applyBorder="1" applyAlignment="1">
      <alignment horizontal="center" vertical="center"/>
    </xf>
    <xf numFmtId="176" fontId="13" fillId="2" borderId="22" xfId="0" applyNumberFormat="1" applyFont="1" applyFill="1" applyBorder="1" applyAlignment="1">
      <alignment horizontal="center" vertical="center" shrinkToFit="1"/>
    </xf>
    <xf numFmtId="176" fontId="13" fillId="2" borderId="31" xfId="0" applyNumberFormat="1" applyFont="1" applyFill="1" applyBorder="1" applyAlignment="1">
      <alignment horizontal="center" vertical="center" shrinkToFit="1"/>
    </xf>
    <xf numFmtId="176" fontId="13" fillId="2" borderId="32" xfId="0" applyNumberFormat="1" applyFont="1" applyFill="1" applyBorder="1" applyAlignment="1">
      <alignment horizontal="center" vertical="center" wrapText="1"/>
    </xf>
    <xf numFmtId="176" fontId="13" fillId="2" borderId="33" xfId="0" applyNumberFormat="1" applyFont="1" applyFill="1" applyBorder="1" applyAlignment="1">
      <alignment horizontal="center" vertical="center" wrapText="1"/>
    </xf>
    <xf numFmtId="176" fontId="13" fillId="2" borderId="32" xfId="0" applyNumberFormat="1" applyFont="1" applyFill="1" applyBorder="1" applyAlignment="1">
      <alignment horizontal="center" vertical="center"/>
    </xf>
    <xf numFmtId="176" fontId="13" fillId="2" borderId="33" xfId="0" applyNumberFormat="1" applyFont="1" applyFill="1" applyBorder="1" applyAlignment="1">
      <alignment horizontal="center" vertical="center"/>
    </xf>
  </cellXfs>
  <cellStyles count="6">
    <cellStyle name="백분율 2" xfId="1"/>
    <cellStyle name="쉼표 [0] 2" xfId="2"/>
    <cellStyle name="표준" xfId="0" builtinId="0"/>
    <cellStyle name="표준 2" xfId="3"/>
    <cellStyle name="표준_내역서(총괄)" xfId="4"/>
    <cellStyle name="표준_원가계산서(금회)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</xdr:col>
      <xdr:colOff>85725</xdr:colOff>
      <xdr:row>39</xdr:row>
      <xdr:rowOff>76200</xdr:rowOff>
    </xdr:to>
    <xdr:pic>
      <xdr:nvPicPr>
        <xdr:cNvPr id="1049" name="그림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25" r="1284"/>
        <a:stretch/>
      </xdr:blipFill>
      <xdr:spPr bwMode="auto">
        <a:xfrm>
          <a:off x="0" y="0"/>
          <a:ext cx="8620125" cy="564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44</xdr:row>
      <xdr:rowOff>19050</xdr:rowOff>
    </xdr:from>
    <xdr:to>
      <xdr:col>16</xdr:col>
      <xdr:colOff>180975</xdr:colOff>
      <xdr:row>82</xdr:row>
      <xdr:rowOff>114300</xdr:rowOff>
    </xdr:to>
    <xdr:pic>
      <xdr:nvPicPr>
        <xdr:cNvPr id="1050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320"/>
        <a:stretch>
          <a:fillRect/>
        </a:stretch>
      </xdr:blipFill>
      <xdr:spPr bwMode="auto">
        <a:xfrm>
          <a:off x="0" y="6305550"/>
          <a:ext cx="8715375" cy="552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86</xdr:row>
      <xdr:rowOff>114300</xdr:rowOff>
    </xdr:from>
    <xdr:to>
      <xdr:col>16</xdr:col>
      <xdr:colOff>180975</xdr:colOff>
      <xdr:row>125</xdr:row>
      <xdr:rowOff>9525</xdr:rowOff>
    </xdr:to>
    <xdr:pic>
      <xdr:nvPicPr>
        <xdr:cNvPr id="1051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285"/>
        <a:stretch>
          <a:fillRect/>
        </a:stretch>
      </xdr:blipFill>
      <xdr:spPr bwMode="auto">
        <a:xfrm>
          <a:off x="0" y="12401550"/>
          <a:ext cx="8715375" cy="5467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IE5/SJ5EFDDQ/&#48324;&#52392;4-&#44368;&#47049;&#45236;&#50669;&#49436;%20&#51089;&#49457;%20sample_rev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.갑지"/>
      <sheetName val="02.원가계산"/>
      <sheetName val="03.내역서"/>
      <sheetName val="04.견적서"/>
      <sheetName val="05.제경비 요율표"/>
    </sheetNames>
    <sheetDataSet>
      <sheetData sheetId="0"/>
      <sheetData sheetId="1"/>
      <sheetData sheetId="2">
        <row r="5">
          <cell r="H5">
            <v>11842750</v>
          </cell>
          <cell r="J5">
            <v>85780365</v>
          </cell>
          <cell r="L5">
            <v>2822980</v>
          </cell>
        </row>
        <row r="6">
          <cell r="H6">
            <v>218991</v>
          </cell>
          <cell r="J6">
            <v>0</v>
          </cell>
          <cell r="L6">
            <v>699047</v>
          </cell>
        </row>
        <row r="7">
          <cell r="H7">
            <v>23707200</v>
          </cell>
          <cell r="J7">
            <v>0</v>
          </cell>
          <cell r="L7">
            <v>173726</v>
          </cell>
        </row>
        <row r="8">
          <cell r="H8">
            <v>35768941</v>
          </cell>
          <cell r="J8">
            <v>85780365</v>
          </cell>
          <cell r="L8">
            <v>3695753</v>
          </cell>
        </row>
        <row r="80">
          <cell r="E80">
            <v>186000000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6"/>
  <sheetViews>
    <sheetView topLeftCell="A4" workbookViewId="0">
      <selection activeCell="X14" sqref="X14"/>
    </sheetView>
  </sheetViews>
  <sheetFormatPr defaultRowHeight="13.5" x14ac:dyDescent="0.15"/>
  <cols>
    <col min="1" max="35" width="4.6640625" style="8" customWidth="1"/>
    <col min="36" max="16384" width="9.33203125" style="8"/>
  </cols>
  <sheetData>
    <row r="1" spans="1:35" ht="18.95" customHeight="1" x14ac:dyDescent="0.15">
      <c r="A1" s="90"/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2"/>
      <c r="AC1" s="93" t="s">
        <v>120</v>
      </c>
      <c r="AD1" s="94"/>
      <c r="AE1" s="94"/>
      <c r="AF1" s="94"/>
      <c r="AG1" s="94"/>
      <c r="AH1" s="94"/>
      <c r="AI1" s="95"/>
    </row>
    <row r="2" spans="1:35" ht="60" customHeight="1" x14ac:dyDescent="0.15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6"/>
      <c r="AC2" s="87" t="s">
        <v>130</v>
      </c>
      <c r="AD2" s="88"/>
      <c r="AE2" s="88"/>
      <c r="AF2" s="88"/>
      <c r="AG2" s="88"/>
      <c r="AH2" s="88"/>
      <c r="AI2" s="89"/>
    </row>
    <row r="3" spans="1:35" ht="17.100000000000001" customHeight="1" x14ac:dyDescent="0.15">
      <c r="A3" s="22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0"/>
    </row>
    <row r="4" spans="1:35" ht="17.100000000000001" customHeight="1" x14ac:dyDescent="0.15">
      <c r="A4" s="22"/>
      <c r="B4" s="80"/>
      <c r="C4" s="80"/>
      <c r="D4" s="80"/>
      <c r="E4" s="80"/>
      <c r="F4" s="80"/>
      <c r="G4" s="80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0"/>
    </row>
    <row r="5" spans="1:35" ht="17.100000000000001" customHeight="1" x14ac:dyDescent="0.15">
      <c r="A5" s="22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0"/>
    </row>
    <row r="6" spans="1:35" ht="17.100000000000001" customHeight="1" x14ac:dyDescent="0.15">
      <c r="A6" s="22"/>
      <c r="B6" s="21"/>
      <c r="C6" s="82" t="s">
        <v>211</v>
      </c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27"/>
      <c r="AI6" s="26"/>
    </row>
    <row r="7" spans="1:35" ht="17.100000000000001" customHeight="1" x14ac:dyDescent="0.15">
      <c r="A7" s="22"/>
      <c r="B7" s="21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27"/>
      <c r="AI7" s="26"/>
    </row>
    <row r="8" spans="1:35" ht="17.100000000000001" customHeight="1" x14ac:dyDescent="0.15">
      <c r="A8" s="22"/>
      <c r="B8" s="21"/>
      <c r="C8" s="79" t="s">
        <v>133</v>
      </c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27"/>
      <c r="AI8" s="26"/>
    </row>
    <row r="9" spans="1:35" ht="17.100000000000001" customHeight="1" x14ac:dyDescent="0.15">
      <c r="A9" s="22"/>
      <c r="B9" s="21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27"/>
      <c r="AI9" s="26"/>
    </row>
    <row r="10" spans="1:35" ht="17.100000000000001" customHeight="1" x14ac:dyDescent="0.15">
      <c r="A10" s="22"/>
      <c r="B10" s="21"/>
      <c r="C10" s="21"/>
      <c r="D10" s="21"/>
      <c r="E10" s="21"/>
      <c r="F10" s="25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0"/>
    </row>
    <row r="11" spans="1:35" ht="17.100000000000001" customHeight="1" x14ac:dyDescent="0.15">
      <c r="A11" s="22"/>
      <c r="B11" s="21"/>
      <c r="C11" s="21"/>
      <c r="D11" s="21"/>
      <c r="E11" s="21"/>
      <c r="F11" s="25" t="s">
        <v>117</v>
      </c>
      <c r="G11" s="78" t="s">
        <v>119</v>
      </c>
      <c r="H11" s="78"/>
      <c r="I11" s="78"/>
      <c r="J11" s="78"/>
      <c r="K11" s="23" t="s">
        <v>113</v>
      </c>
      <c r="L11" s="21" t="s">
        <v>122</v>
      </c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0"/>
    </row>
    <row r="12" spans="1:35" ht="17.100000000000001" customHeight="1" x14ac:dyDescent="0.15">
      <c r="A12" s="22"/>
      <c r="B12" s="21"/>
      <c r="C12" s="21"/>
      <c r="D12" s="21"/>
      <c r="E12" s="21"/>
      <c r="F12" s="25"/>
      <c r="G12" s="24"/>
      <c r="H12" s="24"/>
      <c r="I12" s="24"/>
      <c r="J12" s="24"/>
      <c r="K12" s="23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0"/>
    </row>
    <row r="13" spans="1:35" ht="17.100000000000001" customHeight="1" x14ac:dyDescent="0.15">
      <c r="A13" s="22"/>
      <c r="B13" s="21"/>
      <c r="C13" s="21"/>
      <c r="D13" s="21"/>
      <c r="E13" s="21"/>
      <c r="F13" s="25" t="s">
        <v>117</v>
      </c>
      <c r="G13" s="78" t="s">
        <v>118</v>
      </c>
      <c r="H13" s="78"/>
      <c r="I13" s="78"/>
      <c r="J13" s="78"/>
      <c r="K13" s="23" t="s">
        <v>113</v>
      </c>
      <c r="L13" s="81" t="s">
        <v>123</v>
      </c>
      <c r="M13" s="81"/>
      <c r="N13" s="81"/>
      <c r="O13" s="81"/>
      <c r="P13" s="23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0"/>
    </row>
    <row r="14" spans="1:35" ht="17.100000000000001" customHeight="1" x14ac:dyDescent="0.15">
      <c r="A14" s="22"/>
      <c r="B14" s="21"/>
      <c r="C14" s="21"/>
      <c r="D14" s="21"/>
      <c r="E14" s="21"/>
      <c r="F14" s="25"/>
      <c r="G14" s="78"/>
      <c r="H14" s="78"/>
      <c r="I14" s="78"/>
      <c r="J14" s="78"/>
      <c r="K14" s="23"/>
      <c r="L14" s="21" t="s">
        <v>129</v>
      </c>
      <c r="M14" s="21"/>
      <c r="N14" s="21"/>
      <c r="O14" s="21"/>
      <c r="P14" s="23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0"/>
    </row>
    <row r="15" spans="1:35" ht="17.100000000000001" customHeight="1" x14ac:dyDescent="0.15">
      <c r="A15" s="22"/>
      <c r="B15" s="21"/>
      <c r="C15" s="21"/>
      <c r="D15" s="21"/>
      <c r="E15" s="21"/>
      <c r="F15" s="25"/>
      <c r="G15" s="24"/>
      <c r="H15" s="24"/>
      <c r="I15" s="24"/>
      <c r="J15" s="24"/>
      <c r="K15" s="23"/>
      <c r="L15" s="78"/>
      <c r="M15" s="78"/>
      <c r="N15" s="78"/>
      <c r="O15" s="78"/>
      <c r="P15" s="23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0"/>
    </row>
    <row r="16" spans="1:35" ht="17.100000000000001" customHeight="1" x14ac:dyDescent="0.15">
      <c r="A16" s="22"/>
      <c r="B16" s="21"/>
      <c r="C16" s="21"/>
      <c r="D16" s="21"/>
      <c r="E16" s="21"/>
      <c r="F16" s="25"/>
      <c r="G16" s="24"/>
      <c r="H16" s="24"/>
      <c r="I16" s="24"/>
      <c r="J16" s="24"/>
      <c r="K16" s="23"/>
      <c r="L16" s="78"/>
      <c r="M16" s="78"/>
      <c r="N16" s="78"/>
      <c r="O16" s="78"/>
      <c r="P16" s="23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0"/>
    </row>
    <row r="17" spans="1:35" ht="17.100000000000001" customHeight="1" x14ac:dyDescent="0.15">
      <c r="A17" s="22"/>
      <c r="B17" s="21"/>
      <c r="C17" s="21"/>
      <c r="D17" s="21"/>
      <c r="E17" s="21"/>
      <c r="F17" s="25"/>
      <c r="G17" s="24"/>
      <c r="H17" s="24"/>
      <c r="I17" s="24"/>
      <c r="J17" s="24"/>
      <c r="K17" s="23"/>
      <c r="L17" s="78"/>
      <c r="M17" s="78"/>
      <c r="N17" s="78"/>
      <c r="O17" s="78"/>
      <c r="P17" s="23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0"/>
    </row>
    <row r="18" spans="1:35" ht="17.100000000000001" customHeight="1" x14ac:dyDescent="0.15">
      <c r="A18" s="22"/>
      <c r="B18" s="21"/>
      <c r="C18" s="79" t="s">
        <v>124</v>
      </c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  <c r="AG18" s="79"/>
      <c r="AH18" s="21"/>
      <c r="AI18" s="20"/>
    </row>
    <row r="19" spans="1:35" ht="17.100000000000001" customHeight="1" x14ac:dyDescent="0.15">
      <c r="A19" s="22"/>
      <c r="B19" s="21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79"/>
      <c r="AH19" s="21"/>
      <c r="AI19" s="20"/>
    </row>
    <row r="20" spans="1:35" ht="17.100000000000001" customHeight="1" x14ac:dyDescent="0.15">
      <c r="A20" s="22"/>
      <c r="B20" s="21"/>
      <c r="C20" s="21"/>
      <c r="D20" s="21"/>
      <c r="E20" s="21"/>
      <c r="F20" s="25"/>
      <c r="G20" s="24"/>
      <c r="H20" s="24"/>
      <c r="I20" s="24"/>
      <c r="J20" s="24"/>
      <c r="K20" s="23"/>
      <c r="L20" s="78"/>
      <c r="M20" s="78"/>
      <c r="N20" s="78"/>
      <c r="O20" s="78"/>
      <c r="P20" s="23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0"/>
    </row>
    <row r="21" spans="1:35" ht="17.100000000000001" customHeight="1" x14ac:dyDescent="0.15">
      <c r="A21" s="22"/>
      <c r="B21" s="21"/>
      <c r="C21" s="21"/>
      <c r="D21" s="21"/>
      <c r="E21" s="21"/>
      <c r="F21" s="25"/>
      <c r="G21" s="24"/>
      <c r="H21" s="24"/>
      <c r="I21" s="24"/>
      <c r="J21" s="21"/>
      <c r="K21" s="23"/>
      <c r="L21" s="24"/>
      <c r="M21" s="24"/>
      <c r="N21" s="24"/>
      <c r="O21" s="23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0"/>
    </row>
    <row r="22" spans="1:35" ht="17.100000000000001" customHeight="1" x14ac:dyDescent="0.15">
      <c r="A22" s="22"/>
      <c r="B22" s="21"/>
      <c r="C22" s="21"/>
      <c r="D22" s="21"/>
      <c r="E22" s="21"/>
      <c r="F22" s="18" t="s">
        <v>117</v>
      </c>
      <c r="G22" s="74" t="s">
        <v>116</v>
      </c>
      <c r="H22" s="74"/>
      <c r="I22" s="74"/>
      <c r="J22" s="74"/>
      <c r="K22" s="74"/>
      <c r="L22" s="17" t="s">
        <v>113</v>
      </c>
      <c r="M22" s="75" t="s">
        <v>112</v>
      </c>
      <c r="N22" s="75"/>
      <c r="O22" s="76">
        <f>Y22</f>
        <v>393092065</v>
      </c>
      <c r="P22" s="76"/>
      <c r="Q22" s="76"/>
      <c r="R22" s="76"/>
      <c r="S22" s="76"/>
      <c r="T22" s="76"/>
      <c r="U22" s="76"/>
      <c r="V22" s="76"/>
      <c r="W22" s="76"/>
      <c r="X22" s="76"/>
      <c r="Y22" s="77">
        <f>SUM(Y23:AE24)</f>
        <v>393092065</v>
      </c>
      <c r="Z22" s="77"/>
      <c r="AA22" s="77"/>
      <c r="AB22" s="77"/>
      <c r="AC22" s="77"/>
      <c r="AD22" s="77"/>
      <c r="AE22" s="77"/>
      <c r="AF22" s="21"/>
      <c r="AG22" s="21"/>
      <c r="AH22" s="21"/>
      <c r="AI22" s="20"/>
    </row>
    <row r="23" spans="1:35" ht="17.100000000000001" customHeight="1" x14ac:dyDescent="0.15">
      <c r="A23" s="22"/>
      <c r="B23" s="21"/>
      <c r="C23" s="21"/>
      <c r="D23" s="21"/>
      <c r="E23" s="21"/>
      <c r="F23" s="18"/>
      <c r="G23" s="74" t="s">
        <v>115</v>
      </c>
      <c r="H23" s="74"/>
      <c r="I23" s="74"/>
      <c r="J23" s="74"/>
      <c r="K23" s="74"/>
      <c r="L23" s="17" t="s">
        <v>113</v>
      </c>
      <c r="M23" s="75" t="s">
        <v>112</v>
      </c>
      <c r="N23" s="75"/>
      <c r="O23" s="76">
        <f>Y23</f>
        <v>207092065</v>
      </c>
      <c r="P23" s="76"/>
      <c r="Q23" s="76"/>
      <c r="R23" s="76"/>
      <c r="S23" s="76"/>
      <c r="T23" s="76"/>
      <c r="U23" s="76"/>
      <c r="V23" s="76"/>
      <c r="W23" s="76"/>
      <c r="X23" s="76"/>
      <c r="Y23" s="77">
        <f>'02.원가계산'!O26</f>
        <v>207092065</v>
      </c>
      <c r="Z23" s="77"/>
      <c r="AA23" s="77"/>
      <c r="AB23" s="77"/>
      <c r="AC23" s="77"/>
      <c r="AD23" s="77"/>
      <c r="AE23" s="77"/>
      <c r="AF23" s="21"/>
      <c r="AG23" s="21"/>
      <c r="AH23" s="21"/>
      <c r="AI23" s="20"/>
    </row>
    <row r="24" spans="1:35" s="14" customFormat="1" ht="17.100000000000001" customHeight="1" x14ac:dyDescent="0.15">
      <c r="A24" s="19"/>
      <c r="B24" s="16"/>
      <c r="C24" s="16"/>
      <c r="D24" s="16"/>
      <c r="E24" s="16"/>
      <c r="F24" s="18"/>
      <c r="G24" s="74" t="s">
        <v>114</v>
      </c>
      <c r="H24" s="74"/>
      <c r="I24" s="74"/>
      <c r="J24" s="74"/>
      <c r="K24" s="74"/>
      <c r="L24" s="17" t="s">
        <v>113</v>
      </c>
      <c r="M24" s="75" t="s">
        <v>112</v>
      </c>
      <c r="N24" s="75"/>
      <c r="O24" s="76">
        <f>Y24</f>
        <v>186000000</v>
      </c>
      <c r="P24" s="76"/>
      <c r="Q24" s="76"/>
      <c r="R24" s="76"/>
      <c r="S24" s="76"/>
      <c r="T24" s="76"/>
      <c r="U24" s="76"/>
      <c r="V24" s="76"/>
      <c r="W24" s="76"/>
      <c r="X24" s="76"/>
      <c r="Y24" s="77">
        <f>'02.원가계산'!O27</f>
        <v>186000000</v>
      </c>
      <c r="Z24" s="77"/>
      <c r="AA24" s="77"/>
      <c r="AB24" s="77"/>
      <c r="AC24" s="77"/>
      <c r="AD24" s="77"/>
      <c r="AE24" s="77"/>
      <c r="AF24" s="16"/>
      <c r="AG24" s="16"/>
      <c r="AH24" s="16"/>
      <c r="AI24" s="15"/>
    </row>
    <row r="25" spans="1:35" ht="17.100000000000001" customHeight="1" thickBot="1" x14ac:dyDescent="0.2">
      <c r="A25" s="13"/>
      <c r="B25" s="11"/>
      <c r="C25" s="11"/>
      <c r="D25" s="11"/>
      <c r="E25" s="11"/>
      <c r="F25" s="12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0"/>
      <c r="AD25" s="10"/>
      <c r="AE25" s="10"/>
      <c r="AF25" s="10"/>
      <c r="AG25" s="10"/>
      <c r="AH25" s="10"/>
      <c r="AI25" s="9"/>
    </row>
    <row r="26" spans="1:35" ht="8.4499999999999993" customHeight="1" x14ac:dyDescent="0.15"/>
  </sheetData>
  <mergeCells count="34">
    <mergeCell ref="A1:G1"/>
    <mergeCell ref="H1:N1"/>
    <mergeCell ref="O1:U1"/>
    <mergeCell ref="V1:AB1"/>
    <mergeCell ref="AC1:AI1"/>
    <mergeCell ref="A2:G2"/>
    <mergeCell ref="H2:N2"/>
    <mergeCell ref="O2:U2"/>
    <mergeCell ref="V2:AB2"/>
    <mergeCell ref="AC2:AI2"/>
    <mergeCell ref="B4:G4"/>
    <mergeCell ref="G11:J11"/>
    <mergeCell ref="G13:J13"/>
    <mergeCell ref="L13:O13"/>
    <mergeCell ref="G14:J14"/>
    <mergeCell ref="C6:AG7"/>
    <mergeCell ref="C8:AG9"/>
    <mergeCell ref="L15:O15"/>
    <mergeCell ref="L20:O20"/>
    <mergeCell ref="G22:K22"/>
    <mergeCell ref="M22:N22"/>
    <mergeCell ref="O22:X22"/>
    <mergeCell ref="L16:O16"/>
    <mergeCell ref="L17:O17"/>
    <mergeCell ref="C18:AG19"/>
    <mergeCell ref="Y22:AE22"/>
    <mergeCell ref="G23:K23"/>
    <mergeCell ref="M23:N23"/>
    <mergeCell ref="O23:X23"/>
    <mergeCell ref="Y23:AE23"/>
    <mergeCell ref="G24:K24"/>
    <mergeCell ref="M24:N24"/>
    <mergeCell ref="O24:X24"/>
    <mergeCell ref="Y24:AE24"/>
  </mergeCells>
  <phoneticPr fontId="1" type="noConversion"/>
  <pageMargins left="0.59055118110236227" right="0.39370078740157483" top="0.74803149606299213" bottom="0.70866141732283472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9"/>
  <sheetViews>
    <sheetView topLeftCell="A7" workbookViewId="0">
      <selection activeCell="O27" sqref="O27:S27"/>
    </sheetView>
  </sheetViews>
  <sheetFormatPr defaultColWidth="4.5" defaultRowHeight="12" x14ac:dyDescent="0.15"/>
  <cols>
    <col min="1" max="1" width="4.33203125" style="29" customWidth="1"/>
    <col min="2" max="39" width="4.33203125" style="28" customWidth="1"/>
    <col min="40" max="16384" width="4.5" style="28"/>
  </cols>
  <sheetData>
    <row r="1" spans="1:39" s="42" customFormat="1" ht="20.100000000000001" customHeight="1" x14ac:dyDescent="0.15">
      <c r="A1" s="43" t="s">
        <v>121</v>
      </c>
      <c r="B1" s="96" t="s">
        <v>131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</row>
    <row r="2" spans="1:39" s="30" customFormat="1" ht="16.5" customHeight="1" x14ac:dyDescent="0.15">
      <c r="A2" s="97" t="s">
        <v>135</v>
      </c>
      <c r="B2" s="98"/>
      <c r="C2" s="98"/>
      <c r="D2" s="98"/>
      <c r="E2" s="98"/>
      <c r="F2" s="98"/>
      <c r="G2" s="98"/>
      <c r="H2" s="99" t="s">
        <v>136</v>
      </c>
      <c r="I2" s="98"/>
      <c r="J2" s="98"/>
      <c r="K2" s="98"/>
      <c r="L2" s="98"/>
      <c r="M2" s="98"/>
      <c r="N2" s="98"/>
      <c r="O2" s="108" t="s">
        <v>137</v>
      </c>
      <c r="P2" s="109"/>
      <c r="Q2" s="109"/>
      <c r="R2" s="109"/>
      <c r="S2" s="110"/>
      <c r="T2" s="108" t="s">
        <v>138</v>
      </c>
      <c r="U2" s="109"/>
      <c r="V2" s="109"/>
      <c r="W2" s="109"/>
      <c r="X2" s="110"/>
      <c r="Y2" s="108" t="s">
        <v>139</v>
      </c>
      <c r="Z2" s="109"/>
      <c r="AA2" s="109"/>
      <c r="AB2" s="109"/>
      <c r="AC2" s="110"/>
      <c r="AD2" s="108" t="s">
        <v>140</v>
      </c>
      <c r="AE2" s="109"/>
      <c r="AF2" s="109"/>
      <c r="AG2" s="109"/>
      <c r="AH2" s="110"/>
      <c r="AI2" s="108" t="s">
        <v>141</v>
      </c>
      <c r="AJ2" s="109"/>
      <c r="AK2" s="109"/>
      <c r="AL2" s="109"/>
      <c r="AM2" s="112"/>
    </row>
    <row r="3" spans="1:39" s="30" customFormat="1" ht="16.5" customHeight="1" x14ac:dyDescent="0.15">
      <c r="A3" s="44" t="s">
        <v>142</v>
      </c>
      <c r="B3" s="100" t="s">
        <v>143</v>
      </c>
      <c r="C3" s="100"/>
      <c r="D3" s="100"/>
      <c r="E3" s="100"/>
      <c r="F3" s="100"/>
      <c r="G3" s="113"/>
      <c r="H3" s="104"/>
      <c r="I3" s="102"/>
      <c r="J3" s="102"/>
      <c r="K3" s="102"/>
      <c r="L3" s="73"/>
      <c r="M3" s="105"/>
      <c r="N3" s="105"/>
      <c r="O3" s="101">
        <f>SUM(T3:AM3)</f>
        <v>100446095</v>
      </c>
      <c r="P3" s="106"/>
      <c r="Q3" s="106"/>
      <c r="R3" s="106"/>
      <c r="S3" s="107"/>
      <c r="T3" s="101">
        <f>'[1]03.내역서'!H5</f>
        <v>11842750</v>
      </c>
      <c r="U3" s="106"/>
      <c r="V3" s="106"/>
      <c r="W3" s="106"/>
      <c r="X3" s="107"/>
      <c r="Y3" s="101">
        <f>'[1]03.내역서'!J5</f>
        <v>85780365</v>
      </c>
      <c r="Z3" s="106"/>
      <c r="AA3" s="106"/>
      <c r="AB3" s="106"/>
      <c r="AC3" s="107"/>
      <c r="AD3" s="101">
        <f>'[1]03.내역서'!L5</f>
        <v>2822980</v>
      </c>
      <c r="AE3" s="106"/>
      <c r="AF3" s="106"/>
      <c r="AG3" s="106"/>
      <c r="AH3" s="107"/>
      <c r="AI3" s="101"/>
      <c r="AJ3" s="106"/>
      <c r="AK3" s="106"/>
      <c r="AL3" s="106"/>
      <c r="AM3" s="111"/>
    </row>
    <row r="4" spans="1:39" s="30" customFormat="1" ht="16.5" customHeight="1" x14ac:dyDescent="0.15">
      <c r="A4" s="44" t="s">
        <v>144</v>
      </c>
      <c r="B4" s="100" t="s">
        <v>145</v>
      </c>
      <c r="C4" s="100"/>
      <c r="D4" s="100"/>
      <c r="E4" s="100"/>
      <c r="F4" s="100"/>
      <c r="G4" s="113"/>
      <c r="H4" s="104"/>
      <c r="I4" s="102"/>
      <c r="J4" s="102"/>
      <c r="K4" s="102"/>
      <c r="L4" s="73"/>
      <c r="M4" s="105"/>
      <c r="N4" s="105"/>
      <c r="O4" s="101">
        <f>SUM(T4:AM4)</f>
        <v>918038</v>
      </c>
      <c r="P4" s="106"/>
      <c r="Q4" s="106"/>
      <c r="R4" s="106"/>
      <c r="S4" s="107"/>
      <c r="T4" s="101">
        <f>'[1]03.내역서'!H6</f>
        <v>218991</v>
      </c>
      <c r="U4" s="106"/>
      <c r="V4" s="106"/>
      <c r="W4" s="106"/>
      <c r="X4" s="107"/>
      <c r="Y4" s="101">
        <f>'[1]03.내역서'!J6</f>
        <v>0</v>
      </c>
      <c r="Z4" s="106"/>
      <c r="AA4" s="106"/>
      <c r="AB4" s="106"/>
      <c r="AC4" s="107"/>
      <c r="AD4" s="101">
        <f>'[1]03.내역서'!L6</f>
        <v>699047</v>
      </c>
      <c r="AE4" s="106"/>
      <c r="AF4" s="106"/>
      <c r="AG4" s="106"/>
      <c r="AH4" s="107"/>
      <c r="AI4" s="101"/>
      <c r="AJ4" s="106"/>
      <c r="AK4" s="106"/>
      <c r="AL4" s="106"/>
      <c r="AM4" s="111"/>
    </row>
    <row r="5" spans="1:39" s="30" customFormat="1" ht="16.5" customHeight="1" x14ac:dyDescent="0.15">
      <c r="A5" s="44" t="s">
        <v>146</v>
      </c>
      <c r="B5" s="100" t="s">
        <v>147</v>
      </c>
      <c r="C5" s="100"/>
      <c r="D5" s="100"/>
      <c r="E5" s="100"/>
      <c r="F5" s="100"/>
      <c r="G5" s="113"/>
      <c r="H5" s="104"/>
      <c r="I5" s="102"/>
      <c r="J5" s="102"/>
      <c r="K5" s="102"/>
      <c r="L5" s="73"/>
      <c r="M5" s="105"/>
      <c r="N5" s="105"/>
      <c r="O5" s="101">
        <f>SUM(T5:AM5)</f>
        <v>23880926</v>
      </c>
      <c r="P5" s="106"/>
      <c r="Q5" s="106"/>
      <c r="R5" s="106"/>
      <c r="S5" s="107"/>
      <c r="T5" s="101">
        <f>'[1]03.내역서'!H7</f>
        <v>23707200</v>
      </c>
      <c r="U5" s="106"/>
      <c r="V5" s="106"/>
      <c r="W5" s="106"/>
      <c r="X5" s="107"/>
      <c r="Y5" s="101">
        <f>'[1]03.내역서'!J7</f>
        <v>0</v>
      </c>
      <c r="Z5" s="106"/>
      <c r="AA5" s="106"/>
      <c r="AB5" s="106"/>
      <c r="AC5" s="107"/>
      <c r="AD5" s="101">
        <f>'[1]03.내역서'!L7</f>
        <v>173726</v>
      </c>
      <c r="AE5" s="106"/>
      <c r="AF5" s="106"/>
      <c r="AG5" s="106"/>
      <c r="AH5" s="107"/>
      <c r="AI5" s="101"/>
      <c r="AJ5" s="106"/>
      <c r="AK5" s="106"/>
      <c r="AL5" s="106"/>
      <c r="AM5" s="111"/>
    </row>
    <row r="6" spans="1:39" s="30" customFormat="1" ht="16.5" customHeight="1" x14ac:dyDescent="0.15">
      <c r="A6" s="71" t="s">
        <v>148</v>
      </c>
      <c r="B6" s="100" t="s">
        <v>149</v>
      </c>
      <c r="C6" s="100"/>
      <c r="D6" s="100"/>
      <c r="E6" s="100"/>
      <c r="F6" s="100"/>
      <c r="G6" s="113"/>
      <c r="H6" s="104"/>
      <c r="I6" s="102"/>
      <c r="J6" s="102"/>
      <c r="K6" s="102"/>
      <c r="L6" s="73"/>
      <c r="M6" s="105"/>
      <c r="N6" s="105"/>
      <c r="O6" s="101">
        <f>SUM(T6:AM6)</f>
        <v>125245059</v>
      </c>
      <c r="P6" s="106"/>
      <c r="Q6" s="106"/>
      <c r="R6" s="106"/>
      <c r="S6" s="107"/>
      <c r="T6" s="101">
        <f>'[1]03.내역서'!H8</f>
        <v>35768941</v>
      </c>
      <c r="U6" s="106"/>
      <c r="V6" s="106"/>
      <c r="W6" s="106"/>
      <c r="X6" s="107"/>
      <c r="Y6" s="101">
        <f>'[1]03.내역서'!J8</f>
        <v>85780365</v>
      </c>
      <c r="Z6" s="106"/>
      <c r="AA6" s="106"/>
      <c r="AB6" s="106"/>
      <c r="AC6" s="107"/>
      <c r="AD6" s="101">
        <f>'[1]03.내역서'!L8</f>
        <v>3695753</v>
      </c>
      <c r="AE6" s="106"/>
      <c r="AF6" s="106"/>
      <c r="AG6" s="106"/>
      <c r="AH6" s="107"/>
      <c r="AI6" s="101"/>
      <c r="AJ6" s="106"/>
      <c r="AK6" s="106"/>
      <c r="AL6" s="106"/>
      <c r="AM6" s="111"/>
    </row>
    <row r="7" spans="1:39" s="30" customFormat="1" ht="16.5" customHeight="1" x14ac:dyDescent="0.15">
      <c r="A7" s="71"/>
      <c r="B7" s="72" t="s">
        <v>150</v>
      </c>
      <c r="C7" s="100" t="s">
        <v>151</v>
      </c>
      <c r="D7" s="100"/>
      <c r="E7" s="100"/>
      <c r="F7" s="100"/>
      <c r="G7" s="100"/>
      <c r="H7" s="101">
        <f>Y6</f>
        <v>85780365</v>
      </c>
      <c r="I7" s="102"/>
      <c r="J7" s="102"/>
      <c r="K7" s="102"/>
      <c r="L7" s="73" t="s">
        <v>152</v>
      </c>
      <c r="M7" s="103">
        <f>W7</f>
        <v>11.3</v>
      </c>
      <c r="N7" s="103"/>
      <c r="O7" s="101">
        <f t="shared" ref="O7:O14" si="0">ROUNDDOWN(H7*M7%,0)</f>
        <v>9693181</v>
      </c>
      <c r="P7" s="106"/>
      <c r="Q7" s="106"/>
      <c r="R7" s="106"/>
      <c r="S7" s="107"/>
      <c r="T7" s="36" t="s">
        <v>153</v>
      </c>
      <c r="U7" s="36"/>
      <c r="V7" s="36" t="s">
        <v>152</v>
      </c>
      <c r="W7" s="114">
        <v>11.3</v>
      </c>
      <c r="X7" s="114"/>
      <c r="Y7" s="114"/>
      <c r="Z7" s="36"/>
      <c r="AA7" s="36"/>
      <c r="AB7" s="36"/>
      <c r="AC7" s="36"/>
      <c r="AD7" s="36"/>
      <c r="AE7" s="36"/>
      <c r="AF7" s="36"/>
      <c r="AG7" s="36"/>
      <c r="AH7" s="36"/>
      <c r="AI7" s="73"/>
      <c r="AJ7" s="36"/>
      <c r="AK7" s="36"/>
      <c r="AL7" s="36"/>
      <c r="AM7" s="35"/>
    </row>
    <row r="8" spans="1:39" s="30" customFormat="1" ht="16.5" customHeight="1" x14ac:dyDescent="0.15">
      <c r="A8" s="71"/>
      <c r="B8" s="72" t="s">
        <v>154</v>
      </c>
      <c r="C8" s="100" t="s">
        <v>155</v>
      </c>
      <c r="D8" s="100"/>
      <c r="E8" s="100"/>
      <c r="F8" s="100"/>
      <c r="G8" s="100"/>
      <c r="H8" s="101">
        <f>Y6+O7</f>
        <v>95473546</v>
      </c>
      <c r="I8" s="102"/>
      <c r="J8" s="102"/>
      <c r="K8" s="102"/>
      <c r="L8" s="73" t="s">
        <v>152</v>
      </c>
      <c r="M8" s="103">
        <f>Y8</f>
        <v>3.9</v>
      </c>
      <c r="N8" s="103"/>
      <c r="O8" s="101">
        <f t="shared" si="0"/>
        <v>3723468</v>
      </c>
      <c r="P8" s="106"/>
      <c r="Q8" s="106"/>
      <c r="R8" s="106"/>
      <c r="S8" s="107"/>
      <c r="T8" s="37" t="s">
        <v>156</v>
      </c>
      <c r="U8" s="36"/>
      <c r="V8" s="36"/>
      <c r="W8" s="36"/>
      <c r="X8" s="36" t="s">
        <v>152</v>
      </c>
      <c r="Y8" s="114">
        <v>3.9</v>
      </c>
      <c r="Z8" s="114"/>
      <c r="AA8" s="114"/>
      <c r="AB8" s="36"/>
      <c r="AC8" s="36"/>
      <c r="AD8" s="36"/>
      <c r="AE8" s="36"/>
      <c r="AF8" s="36"/>
      <c r="AG8" s="36"/>
      <c r="AH8" s="36"/>
      <c r="AI8" s="73"/>
      <c r="AJ8" s="36"/>
      <c r="AK8" s="36"/>
      <c r="AL8" s="36"/>
      <c r="AM8" s="35"/>
    </row>
    <row r="9" spans="1:39" s="30" customFormat="1" ht="16.5" customHeight="1" x14ac:dyDescent="0.15">
      <c r="A9" s="71"/>
      <c r="B9" s="72" t="s">
        <v>157</v>
      </c>
      <c r="C9" s="100" t="s">
        <v>158</v>
      </c>
      <c r="D9" s="100"/>
      <c r="E9" s="100"/>
      <c r="F9" s="100"/>
      <c r="G9" s="100"/>
      <c r="H9" s="101">
        <f>Y6+O7</f>
        <v>95473546</v>
      </c>
      <c r="I9" s="102"/>
      <c r="J9" s="102"/>
      <c r="K9" s="102"/>
      <c r="L9" s="73" t="s">
        <v>152</v>
      </c>
      <c r="M9" s="103">
        <f>Y9</f>
        <v>0.87</v>
      </c>
      <c r="N9" s="103"/>
      <c r="O9" s="101">
        <f t="shared" si="0"/>
        <v>830619</v>
      </c>
      <c r="P9" s="106"/>
      <c r="Q9" s="106"/>
      <c r="R9" s="106"/>
      <c r="S9" s="107"/>
      <c r="T9" s="37" t="s">
        <v>156</v>
      </c>
      <c r="U9" s="36"/>
      <c r="V9" s="36"/>
      <c r="W9" s="36"/>
      <c r="X9" s="36" t="s">
        <v>152</v>
      </c>
      <c r="Y9" s="114">
        <v>0.87</v>
      </c>
      <c r="Z9" s="114"/>
      <c r="AA9" s="114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5"/>
    </row>
    <row r="10" spans="1:39" s="30" customFormat="1" ht="16.5" customHeight="1" x14ac:dyDescent="0.15">
      <c r="A10" s="71"/>
      <c r="B10" s="72" t="s">
        <v>159</v>
      </c>
      <c r="C10" s="100" t="s">
        <v>160</v>
      </c>
      <c r="D10" s="100"/>
      <c r="E10" s="100"/>
      <c r="F10" s="100"/>
      <c r="G10" s="100"/>
      <c r="H10" s="101">
        <f>Y6</f>
        <v>85780365</v>
      </c>
      <c r="I10" s="102"/>
      <c r="J10" s="102"/>
      <c r="K10" s="102"/>
      <c r="L10" s="73" t="s">
        <v>152</v>
      </c>
      <c r="M10" s="103">
        <f>W10</f>
        <v>1.7</v>
      </c>
      <c r="N10" s="103"/>
      <c r="O10" s="101">
        <f t="shared" si="0"/>
        <v>1458266</v>
      </c>
      <c r="P10" s="106"/>
      <c r="Q10" s="106"/>
      <c r="R10" s="106"/>
      <c r="S10" s="107"/>
      <c r="T10" s="37" t="s">
        <v>153</v>
      </c>
      <c r="U10" s="36"/>
      <c r="V10" s="36" t="s">
        <v>152</v>
      </c>
      <c r="W10" s="114">
        <v>1.7</v>
      </c>
      <c r="X10" s="114"/>
      <c r="Y10" s="114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5"/>
    </row>
    <row r="11" spans="1:39" s="30" customFormat="1" ht="16.5" customHeight="1" x14ac:dyDescent="0.15">
      <c r="A11" s="71"/>
      <c r="B11" s="72" t="s">
        <v>161</v>
      </c>
      <c r="C11" s="100" t="s">
        <v>162</v>
      </c>
      <c r="D11" s="100"/>
      <c r="E11" s="100"/>
      <c r="F11" s="100"/>
      <c r="G11" s="100"/>
      <c r="H11" s="101">
        <f>Y6</f>
        <v>85780365</v>
      </c>
      <c r="I11" s="102"/>
      <c r="J11" s="102"/>
      <c r="K11" s="102"/>
      <c r="L11" s="73" t="s">
        <v>152</v>
      </c>
      <c r="M11" s="103">
        <f>W11</f>
        <v>2.4900000000000002</v>
      </c>
      <c r="N11" s="103"/>
      <c r="O11" s="101">
        <f t="shared" si="0"/>
        <v>2135931</v>
      </c>
      <c r="P11" s="106"/>
      <c r="Q11" s="106"/>
      <c r="R11" s="106"/>
      <c r="S11" s="107"/>
      <c r="T11" s="37" t="s">
        <v>153</v>
      </c>
      <c r="U11" s="36"/>
      <c r="V11" s="36" t="s">
        <v>152</v>
      </c>
      <c r="W11" s="114">
        <v>2.4900000000000002</v>
      </c>
      <c r="X11" s="114"/>
      <c r="Y11" s="114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5"/>
    </row>
    <row r="12" spans="1:39" s="30" customFormat="1" ht="16.5" customHeight="1" x14ac:dyDescent="0.15">
      <c r="A12" s="71"/>
      <c r="B12" s="72" t="s">
        <v>163</v>
      </c>
      <c r="C12" s="100" t="s">
        <v>164</v>
      </c>
      <c r="D12" s="100"/>
      <c r="E12" s="100"/>
      <c r="F12" s="100"/>
      <c r="G12" s="100"/>
      <c r="H12" s="101">
        <f>O10</f>
        <v>1458266</v>
      </c>
      <c r="I12" s="102"/>
      <c r="J12" s="102"/>
      <c r="K12" s="102"/>
      <c r="L12" s="73" t="s">
        <v>152</v>
      </c>
      <c r="M12" s="103">
        <f>W12</f>
        <v>6.55</v>
      </c>
      <c r="N12" s="103"/>
      <c r="O12" s="101">
        <f t="shared" si="0"/>
        <v>95516</v>
      </c>
      <c r="P12" s="106"/>
      <c r="Q12" s="106"/>
      <c r="R12" s="106"/>
      <c r="S12" s="107"/>
      <c r="T12" s="37" t="s">
        <v>165</v>
      </c>
      <c r="U12" s="36"/>
      <c r="V12" s="36" t="s">
        <v>152</v>
      </c>
      <c r="W12" s="114">
        <v>6.55</v>
      </c>
      <c r="X12" s="114"/>
      <c r="Y12" s="114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5"/>
    </row>
    <row r="13" spans="1:39" s="30" customFormat="1" ht="16.5" customHeight="1" x14ac:dyDescent="0.15">
      <c r="A13" s="71"/>
      <c r="B13" s="72" t="s">
        <v>166</v>
      </c>
      <c r="C13" s="100" t="s">
        <v>167</v>
      </c>
      <c r="D13" s="100"/>
      <c r="E13" s="100"/>
      <c r="F13" s="100"/>
      <c r="G13" s="100"/>
      <c r="H13" s="101">
        <f>Y6</f>
        <v>85780365</v>
      </c>
      <c r="I13" s="102"/>
      <c r="J13" s="102"/>
      <c r="K13" s="102"/>
      <c r="L13" s="73" t="s">
        <v>152</v>
      </c>
      <c r="M13" s="103">
        <f>W13</f>
        <v>2.2999999999999998</v>
      </c>
      <c r="N13" s="103"/>
      <c r="O13" s="101">
        <f t="shared" si="0"/>
        <v>1972948</v>
      </c>
      <c r="P13" s="106"/>
      <c r="Q13" s="106"/>
      <c r="R13" s="106"/>
      <c r="S13" s="107"/>
      <c r="T13" s="37" t="s">
        <v>153</v>
      </c>
      <c r="U13" s="36"/>
      <c r="V13" s="36" t="s">
        <v>152</v>
      </c>
      <c r="W13" s="114">
        <v>2.2999999999999998</v>
      </c>
      <c r="X13" s="114"/>
      <c r="Y13" s="114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5"/>
    </row>
    <row r="14" spans="1:39" s="30" customFormat="1" ht="16.5" customHeight="1" x14ac:dyDescent="0.15">
      <c r="A14" s="71"/>
      <c r="B14" s="72" t="s">
        <v>168</v>
      </c>
      <c r="C14" s="100" t="s">
        <v>169</v>
      </c>
      <c r="D14" s="100"/>
      <c r="E14" s="100"/>
      <c r="F14" s="100"/>
      <c r="G14" s="100"/>
      <c r="H14" s="101">
        <f>Y6+T6+AD6</f>
        <v>125245059</v>
      </c>
      <c r="I14" s="102"/>
      <c r="J14" s="102"/>
      <c r="K14" s="102"/>
      <c r="L14" s="73" t="s">
        <v>152</v>
      </c>
      <c r="M14" s="103">
        <f>AA14</f>
        <v>0.41</v>
      </c>
      <c r="N14" s="103"/>
      <c r="O14" s="101">
        <f t="shared" si="0"/>
        <v>513504</v>
      </c>
      <c r="P14" s="106"/>
      <c r="Q14" s="106"/>
      <c r="R14" s="106"/>
      <c r="S14" s="107"/>
      <c r="T14" s="37" t="s">
        <v>170</v>
      </c>
      <c r="U14" s="36"/>
      <c r="V14" s="36"/>
      <c r="W14" s="36"/>
      <c r="X14" s="36"/>
      <c r="Y14" s="36"/>
      <c r="Z14" s="73" t="s">
        <v>152</v>
      </c>
      <c r="AA14" s="114">
        <v>0.41</v>
      </c>
      <c r="AB14" s="114"/>
      <c r="AC14" s="114"/>
      <c r="AD14" s="36"/>
      <c r="AE14" s="36"/>
      <c r="AF14" s="36"/>
      <c r="AG14" s="36"/>
      <c r="AH14" s="36"/>
      <c r="AI14" s="36"/>
      <c r="AJ14" s="36"/>
      <c r="AK14" s="36"/>
      <c r="AL14" s="36"/>
      <c r="AM14" s="35"/>
    </row>
    <row r="15" spans="1:39" s="30" customFormat="1" ht="16.5" customHeight="1" x14ac:dyDescent="0.15">
      <c r="A15" s="118"/>
      <c r="B15" s="119" t="s">
        <v>171</v>
      </c>
      <c r="C15" s="100" t="s">
        <v>172</v>
      </c>
      <c r="D15" s="100"/>
      <c r="E15" s="100"/>
      <c r="F15" s="100"/>
      <c r="G15" s="113"/>
      <c r="H15" s="120"/>
      <c r="I15" s="121"/>
      <c r="J15" s="121"/>
      <c r="K15" s="121"/>
      <c r="L15" s="122"/>
      <c r="M15" s="123"/>
      <c r="N15" s="124"/>
      <c r="O15" s="101">
        <f>MIN(AJ16:AM30)</f>
        <v>4273673</v>
      </c>
      <c r="P15" s="106"/>
      <c r="Q15" s="106"/>
      <c r="R15" s="106"/>
      <c r="S15" s="107"/>
      <c r="T15" s="115" t="s">
        <v>173</v>
      </c>
      <c r="U15" s="116"/>
      <c r="V15" s="116"/>
      <c r="W15" s="116"/>
      <c r="X15" s="116"/>
      <c r="Y15" s="116"/>
      <c r="Z15" s="36" t="s">
        <v>152</v>
      </c>
      <c r="AA15" s="114">
        <v>2.93</v>
      </c>
      <c r="AB15" s="114"/>
      <c r="AC15" s="114"/>
      <c r="AD15" s="70"/>
      <c r="AE15" s="39"/>
      <c r="AF15" s="39"/>
      <c r="AG15" s="39"/>
      <c r="AH15" s="36"/>
      <c r="AI15" s="41" t="s">
        <v>174</v>
      </c>
      <c r="AJ15" s="106">
        <f>ROUNDDOWN((Y6+T6+(O27/1.1))*AA15%+AE15,0)</f>
        <v>8515758</v>
      </c>
      <c r="AK15" s="106"/>
      <c r="AL15" s="106"/>
      <c r="AM15" s="111"/>
    </row>
    <row r="16" spans="1:39" s="30" customFormat="1" ht="16.5" customHeight="1" x14ac:dyDescent="0.15">
      <c r="A16" s="118"/>
      <c r="B16" s="119"/>
      <c r="C16" s="100"/>
      <c r="D16" s="100"/>
      <c r="E16" s="100"/>
      <c r="F16" s="100"/>
      <c r="G16" s="113"/>
      <c r="H16" s="120"/>
      <c r="I16" s="121"/>
      <c r="J16" s="121"/>
      <c r="K16" s="121"/>
      <c r="L16" s="122"/>
      <c r="M16" s="123"/>
      <c r="N16" s="124"/>
      <c r="O16" s="101"/>
      <c r="P16" s="106"/>
      <c r="Q16" s="106"/>
      <c r="R16" s="106"/>
      <c r="S16" s="107"/>
      <c r="T16" s="37" t="s">
        <v>175</v>
      </c>
      <c r="U16" s="36"/>
      <c r="V16" s="36"/>
      <c r="W16" s="36"/>
      <c r="X16" s="36" t="s">
        <v>152</v>
      </c>
      <c r="Y16" s="114">
        <f>AA15</f>
        <v>2.93</v>
      </c>
      <c r="Z16" s="114"/>
      <c r="AA16" s="114"/>
      <c r="AB16" s="40" t="s">
        <v>176</v>
      </c>
      <c r="AC16" s="117">
        <v>1.2</v>
      </c>
      <c r="AD16" s="117"/>
      <c r="AE16" s="39"/>
      <c r="AI16" s="38" t="s">
        <v>174</v>
      </c>
      <c r="AJ16" s="127">
        <f>ROUNDDOWN(((Y6+T6)*Y16%)*AC16,0)</f>
        <v>4273673</v>
      </c>
      <c r="AK16" s="127"/>
      <c r="AL16" s="127"/>
      <c r="AM16" s="128"/>
    </row>
    <row r="17" spans="1:39" s="30" customFormat="1" ht="16.5" customHeight="1" x14ac:dyDescent="0.15">
      <c r="A17" s="71"/>
      <c r="B17" s="72" t="s">
        <v>177</v>
      </c>
      <c r="C17" s="100" t="s">
        <v>178</v>
      </c>
      <c r="D17" s="100"/>
      <c r="E17" s="100"/>
      <c r="F17" s="100"/>
      <c r="G17" s="100"/>
      <c r="H17" s="101">
        <f>Y6+T6+AD6</f>
        <v>125245059</v>
      </c>
      <c r="I17" s="102"/>
      <c r="J17" s="102"/>
      <c r="K17" s="102"/>
      <c r="L17" s="73" t="s">
        <v>152</v>
      </c>
      <c r="M17" s="103">
        <f>AA17</f>
        <v>0.8</v>
      </c>
      <c r="N17" s="103"/>
      <c r="O17" s="101">
        <f>ROUNDDOWN(H17*M17%,0)</f>
        <v>1001960</v>
      </c>
      <c r="P17" s="106"/>
      <c r="Q17" s="106"/>
      <c r="R17" s="106"/>
      <c r="S17" s="107"/>
      <c r="T17" s="37" t="s">
        <v>170</v>
      </c>
      <c r="U17" s="36"/>
      <c r="V17" s="36"/>
      <c r="W17" s="36"/>
      <c r="X17" s="36"/>
      <c r="Y17" s="36"/>
      <c r="Z17" s="73" t="s">
        <v>152</v>
      </c>
      <c r="AA17" s="114">
        <v>0.8</v>
      </c>
      <c r="AB17" s="114"/>
      <c r="AC17" s="114"/>
      <c r="AD17" s="36"/>
      <c r="AE17" s="36"/>
      <c r="AF17" s="36"/>
      <c r="AG17" s="36"/>
      <c r="AH17" s="36"/>
      <c r="AI17" s="36"/>
      <c r="AJ17" s="36"/>
      <c r="AK17" s="36"/>
      <c r="AL17" s="36"/>
      <c r="AM17" s="35"/>
    </row>
    <row r="18" spans="1:39" s="30" customFormat="1" ht="16.5" customHeight="1" x14ac:dyDescent="0.15">
      <c r="A18" s="71"/>
      <c r="B18" s="72" t="s">
        <v>179</v>
      </c>
      <c r="C18" s="100" t="s">
        <v>180</v>
      </c>
      <c r="D18" s="100"/>
      <c r="E18" s="100"/>
      <c r="F18" s="100"/>
      <c r="G18" s="100"/>
      <c r="H18" s="101">
        <f>Y6+T6+AD6</f>
        <v>125245059</v>
      </c>
      <c r="I18" s="102"/>
      <c r="J18" s="102"/>
      <c r="K18" s="102"/>
      <c r="L18" s="73" t="s">
        <v>152</v>
      </c>
      <c r="M18" s="103">
        <f>AA18</f>
        <v>8.1000000000000003E-2</v>
      </c>
      <c r="N18" s="103"/>
      <c r="O18" s="101">
        <f>ROUNDDOWN(H18*M18%,0)</f>
        <v>101448</v>
      </c>
      <c r="P18" s="106"/>
      <c r="Q18" s="106"/>
      <c r="R18" s="106"/>
      <c r="S18" s="107"/>
      <c r="T18" s="37" t="s">
        <v>170</v>
      </c>
      <c r="U18" s="36"/>
      <c r="V18" s="36"/>
      <c r="W18" s="36"/>
      <c r="X18" s="36"/>
      <c r="Y18" s="36"/>
      <c r="Z18" s="73" t="s">
        <v>152</v>
      </c>
      <c r="AA18" s="114">
        <v>8.1000000000000003E-2</v>
      </c>
      <c r="AB18" s="114"/>
      <c r="AC18" s="114"/>
      <c r="AD18" s="36"/>
      <c r="AE18" s="36"/>
      <c r="AF18" s="36"/>
      <c r="AG18" s="36"/>
      <c r="AH18" s="36"/>
      <c r="AI18" s="36"/>
      <c r="AJ18" s="36"/>
      <c r="AK18" s="36"/>
      <c r="AL18" s="36"/>
      <c r="AM18" s="35"/>
    </row>
    <row r="19" spans="1:39" s="30" customFormat="1" ht="16.5" customHeight="1" x14ac:dyDescent="0.15">
      <c r="A19" s="71"/>
      <c r="B19" s="72" t="s">
        <v>181</v>
      </c>
      <c r="C19" s="100" t="s">
        <v>182</v>
      </c>
      <c r="D19" s="100"/>
      <c r="E19" s="100"/>
      <c r="F19" s="100"/>
      <c r="G19" s="100"/>
      <c r="H19" s="101">
        <f>Y6+O7+T6</f>
        <v>131242487</v>
      </c>
      <c r="I19" s="102"/>
      <c r="J19" s="102"/>
      <c r="K19" s="102"/>
      <c r="L19" s="73" t="s">
        <v>152</v>
      </c>
      <c r="M19" s="103">
        <f>AA19</f>
        <v>6.2</v>
      </c>
      <c r="N19" s="103"/>
      <c r="O19" s="101">
        <f>ROUNDDOWN(H19*M19%,0)</f>
        <v>8137034</v>
      </c>
      <c r="P19" s="106"/>
      <c r="Q19" s="106"/>
      <c r="R19" s="106"/>
      <c r="S19" s="107"/>
      <c r="T19" s="37" t="s">
        <v>183</v>
      </c>
      <c r="U19" s="36"/>
      <c r="V19" s="36"/>
      <c r="W19" s="36"/>
      <c r="X19" s="36"/>
      <c r="Y19" s="36"/>
      <c r="Z19" s="73" t="s">
        <v>152</v>
      </c>
      <c r="AA19" s="114">
        <v>6.2</v>
      </c>
      <c r="AB19" s="114"/>
      <c r="AC19" s="114"/>
      <c r="AD19" s="36"/>
      <c r="AE19" s="36"/>
      <c r="AF19" s="36"/>
      <c r="AG19" s="36"/>
      <c r="AH19" s="36"/>
      <c r="AI19" s="73"/>
      <c r="AJ19" s="36"/>
      <c r="AK19" s="36"/>
      <c r="AL19" s="36"/>
      <c r="AM19" s="35"/>
    </row>
    <row r="20" spans="1:39" s="30" customFormat="1" ht="16.5" customHeight="1" x14ac:dyDescent="0.15">
      <c r="A20" s="71" t="s">
        <v>184</v>
      </c>
      <c r="B20" s="100" t="s">
        <v>185</v>
      </c>
      <c r="C20" s="100"/>
      <c r="D20" s="100"/>
      <c r="E20" s="100"/>
      <c r="F20" s="100"/>
      <c r="G20" s="113"/>
      <c r="H20" s="101">
        <f>SUM(O6:S19)</f>
        <v>159182607</v>
      </c>
      <c r="I20" s="102"/>
      <c r="J20" s="102"/>
      <c r="K20" s="102"/>
      <c r="L20" s="73"/>
      <c r="M20" s="103"/>
      <c r="N20" s="103"/>
      <c r="O20" s="101">
        <f>H20</f>
        <v>159182607</v>
      </c>
      <c r="P20" s="106"/>
      <c r="Q20" s="106"/>
      <c r="R20" s="106"/>
      <c r="S20" s="107"/>
      <c r="T20" s="37" t="s">
        <v>186</v>
      </c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73"/>
      <c r="AJ20" s="36"/>
      <c r="AK20" s="125"/>
      <c r="AL20" s="125"/>
      <c r="AM20" s="126"/>
    </row>
    <row r="21" spans="1:39" s="30" customFormat="1" ht="16.5" customHeight="1" x14ac:dyDescent="0.15">
      <c r="A21" s="71"/>
      <c r="B21" s="72" t="s">
        <v>187</v>
      </c>
      <c r="C21" s="100" t="s">
        <v>188</v>
      </c>
      <c r="D21" s="100"/>
      <c r="E21" s="100"/>
      <c r="F21" s="100"/>
      <c r="G21" s="100"/>
      <c r="H21" s="101">
        <f>O20</f>
        <v>159182607</v>
      </c>
      <c r="I21" s="102"/>
      <c r="J21" s="102"/>
      <c r="K21" s="102"/>
      <c r="L21" s="73" t="s">
        <v>152</v>
      </c>
      <c r="M21" s="103">
        <f>X21</f>
        <v>6</v>
      </c>
      <c r="N21" s="103"/>
      <c r="O21" s="101">
        <f>ROUNDDOWN(H21*M21%,0)</f>
        <v>9550956</v>
      </c>
      <c r="P21" s="106"/>
      <c r="Q21" s="106"/>
      <c r="R21" s="106"/>
      <c r="S21" s="107"/>
      <c r="T21" s="36" t="s">
        <v>189</v>
      </c>
      <c r="U21" s="36"/>
      <c r="V21" s="36"/>
      <c r="W21" s="36" t="s">
        <v>152</v>
      </c>
      <c r="X21" s="114">
        <v>6</v>
      </c>
      <c r="Y21" s="114"/>
      <c r="Z21" s="114"/>
      <c r="AA21" s="36"/>
      <c r="AB21" s="36"/>
      <c r="AC21" s="36"/>
      <c r="AD21" s="36"/>
      <c r="AE21" s="36"/>
      <c r="AF21" s="36"/>
      <c r="AG21" s="36"/>
      <c r="AH21" s="36"/>
      <c r="AI21" s="73"/>
      <c r="AJ21" s="36"/>
      <c r="AK21" s="36"/>
      <c r="AL21" s="36"/>
      <c r="AM21" s="35"/>
    </row>
    <row r="22" spans="1:39" s="30" customFormat="1" ht="16.5" customHeight="1" x14ac:dyDescent="0.15">
      <c r="A22" s="71" t="s">
        <v>190</v>
      </c>
      <c r="B22" s="100" t="s">
        <v>185</v>
      </c>
      <c r="C22" s="100"/>
      <c r="D22" s="100"/>
      <c r="E22" s="100"/>
      <c r="F22" s="100"/>
      <c r="G22" s="113"/>
      <c r="H22" s="101">
        <f>SUM(O20:S21)</f>
        <v>168733563</v>
      </c>
      <c r="I22" s="106"/>
      <c r="J22" s="106"/>
      <c r="K22" s="106"/>
      <c r="L22" s="73"/>
      <c r="M22" s="103"/>
      <c r="N22" s="129"/>
      <c r="O22" s="101">
        <f>H22</f>
        <v>168733563</v>
      </c>
      <c r="P22" s="106"/>
      <c r="Q22" s="106"/>
      <c r="R22" s="106"/>
      <c r="S22" s="107"/>
      <c r="T22" s="36" t="s">
        <v>191</v>
      </c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73"/>
      <c r="AJ22" s="36"/>
      <c r="AK22" s="125"/>
      <c r="AL22" s="125"/>
      <c r="AM22" s="126"/>
    </row>
    <row r="23" spans="1:39" s="30" customFormat="1" ht="16.5" customHeight="1" x14ac:dyDescent="0.15">
      <c r="A23" s="71"/>
      <c r="B23" s="72" t="s">
        <v>192</v>
      </c>
      <c r="C23" s="100" t="s">
        <v>193</v>
      </c>
      <c r="D23" s="100"/>
      <c r="E23" s="100"/>
      <c r="F23" s="100"/>
      <c r="G23" s="100"/>
      <c r="H23" s="101">
        <f>O22-T6</f>
        <v>132964622</v>
      </c>
      <c r="I23" s="102"/>
      <c r="J23" s="102"/>
      <c r="K23" s="102"/>
      <c r="L23" s="73" t="s">
        <v>152</v>
      </c>
      <c r="M23" s="103">
        <f>Z23</f>
        <v>15</v>
      </c>
      <c r="N23" s="103"/>
      <c r="O23" s="101">
        <f>ROUNDDOWN(H23*Z23%-AD23,0)</f>
        <v>19531951</v>
      </c>
      <c r="P23" s="106"/>
      <c r="Q23" s="106"/>
      <c r="R23" s="106"/>
      <c r="S23" s="107"/>
      <c r="T23" s="36" t="s">
        <v>194</v>
      </c>
      <c r="U23" s="36"/>
      <c r="V23" s="36"/>
      <c r="W23" s="36"/>
      <c r="X23" s="36"/>
      <c r="Y23" s="36" t="s">
        <v>152</v>
      </c>
      <c r="Z23" s="142">
        <v>15</v>
      </c>
      <c r="AA23" s="142"/>
      <c r="AB23" s="142"/>
      <c r="AC23" s="73" t="s">
        <v>195</v>
      </c>
      <c r="AD23" s="141">
        <f>454016/1.1</f>
        <v>412741.81818181818</v>
      </c>
      <c r="AE23" s="141"/>
      <c r="AF23" s="141"/>
      <c r="AG23" s="36" t="s">
        <v>196</v>
      </c>
      <c r="AH23" s="36"/>
      <c r="AI23" s="36"/>
      <c r="AJ23" s="36"/>
      <c r="AK23" s="36"/>
      <c r="AL23" s="36"/>
      <c r="AM23" s="35"/>
    </row>
    <row r="24" spans="1:39" s="30" customFormat="1" ht="16.5" customHeight="1" x14ac:dyDescent="0.15">
      <c r="A24" s="71" t="s">
        <v>197</v>
      </c>
      <c r="B24" s="100" t="s">
        <v>198</v>
      </c>
      <c r="C24" s="100"/>
      <c r="D24" s="100"/>
      <c r="E24" s="100"/>
      <c r="F24" s="100"/>
      <c r="G24" s="113"/>
      <c r="H24" s="101">
        <f>O22+O23</f>
        <v>188265514</v>
      </c>
      <c r="I24" s="102"/>
      <c r="J24" s="102"/>
      <c r="K24" s="102"/>
      <c r="L24" s="73"/>
      <c r="M24" s="103"/>
      <c r="N24" s="103"/>
      <c r="O24" s="101">
        <f>H24</f>
        <v>188265514</v>
      </c>
      <c r="P24" s="106"/>
      <c r="Q24" s="106"/>
      <c r="R24" s="106"/>
      <c r="S24" s="107"/>
      <c r="T24" s="36" t="s">
        <v>199</v>
      </c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73"/>
      <c r="AJ24" s="36"/>
      <c r="AK24" s="125"/>
      <c r="AL24" s="125"/>
      <c r="AM24" s="126"/>
    </row>
    <row r="25" spans="1:39" s="30" customFormat="1" ht="16.5" customHeight="1" x14ac:dyDescent="0.15">
      <c r="A25" s="71"/>
      <c r="B25" s="72" t="s">
        <v>200</v>
      </c>
      <c r="C25" s="100" t="s">
        <v>201</v>
      </c>
      <c r="D25" s="100"/>
      <c r="E25" s="100"/>
      <c r="F25" s="100"/>
      <c r="G25" s="100"/>
      <c r="H25" s="101">
        <f>O24</f>
        <v>188265514</v>
      </c>
      <c r="I25" s="102"/>
      <c r="J25" s="102"/>
      <c r="K25" s="102"/>
      <c r="L25" s="73" t="s">
        <v>152</v>
      </c>
      <c r="M25" s="103">
        <f>X25</f>
        <v>10</v>
      </c>
      <c r="N25" s="103"/>
      <c r="O25" s="101">
        <f>ROUND(H25*M25%,0)</f>
        <v>18826551</v>
      </c>
      <c r="P25" s="106"/>
      <c r="Q25" s="106"/>
      <c r="R25" s="106"/>
      <c r="S25" s="107"/>
      <c r="T25" s="36" t="s">
        <v>202</v>
      </c>
      <c r="U25" s="36"/>
      <c r="V25" s="36"/>
      <c r="W25" s="36" t="s">
        <v>152</v>
      </c>
      <c r="X25" s="125">
        <v>10</v>
      </c>
      <c r="Y25" s="125"/>
      <c r="Z25" s="125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5"/>
    </row>
    <row r="26" spans="1:39" s="30" customFormat="1" ht="16.5" customHeight="1" x14ac:dyDescent="0.15">
      <c r="A26" s="71" t="s">
        <v>203</v>
      </c>
      <c r="B26" s="100" t="s">
        <v>204</v>
      </c>
      <c r="C26" s="100"/>
      <c r="D26" s="100"/>
      <c r="E26" s="100"/>
      <c r="F26" s="100"/>
      <c r="G26" s="113"/>
      <c r="H26" s="101">
        <f>O24+O25</f>
        <v>207092065</v>
      </c>
      <c r="I26" s="102"/>
      <c r="J26" s="102"/>
      <c r="K26" s="102"/>
      <c r="L26" s="73"/>
      <c r="M26" s="103"/>
      <c r="N26" s="103"/>
      <c r="O26" s="101">
        <f>H26</f>
        <v>207092065</v>
      </c>
      <c r="P26" s="106"/>
      <c r="Q26" s="106"/>
      <c r="R26" s="106"/>
      <c r="S26" s="107"/>
      <c r="T26" s="36" t="s">
        <v>205</v>
      </c>
      <c r="U26" s="36"/>
      <c r="V26" s="36"/>
      <c r="W26" s="36"/>
      <c r="X26" s="36"/>
      <c r="Y26" s="36"/>
      <c r="Z26" s="36"/>
      <c r="AA26" s="36"/>
      <c r="AB26" s="125"/>
      <c r="AC26" s="125"/>
      <c r="AD26" s="125"/>
      <c r="AE26" s="36"/>
      <c r="AF26" s="36"/>
      <c r="AG26" s="36"/>
      <c r="AH26" s="36"/>
      <c r="AI26" s="36"/>
      <c r="AJ26" s="36"/>
      <c r="AK26" s="36"/>
      <c r="AL26" s="36"/>
      <c r="AM26" s="35"/>
    </row>
    <row r="27" spans="1:39" s="30" customFormat="1" ht="16.5" customHeight="1" x14ac:dyDescent="0.15">
      <c r="A27" s="71"/>
      <c r="B27" s="72" t="s">
        <v>206</v>
      </c>
      <c r="C27" s="100" t="s">
        <v>207</v>
      </c>
      <c r="D27" s="100"/>
      <c r="E27" s="100"/>
      <c r="F27" s="100"/>
      <c r="G27" s="100"/>
      <c r="H27" s="104"/>
      <c r="I27" s="102"/>
      <c r="J27" s="102"/>
      <c r="K27" s="102"/>
      <c r="L27" s="73"/>
      <c r="M27" s="103"/>
      <c r="N27" s="103"/>
      <c r="O27" s="138">
        <f>'[1]03.내역서'!E80</f>
        <v>186000000</v>
      </c>
      <c r="P27" s="139"/>
      <c r="Q27" s="139"/>
      <c r="R27" s="139"/>
      <c r="S27" s="140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5"/>
    </row>
    <row r="28" spans="1:39" s="30" customFormat="1" ht="16.5" customHeight="1" x14ac:dyDescent="0.15">
      <c r="A28" s="34" t="s">
        <v>208</v>
      </c>
      <c r="B28" s="130" t="s">
        <v>209</v>
      </c>
      <c r="C28" s="130"/>
      <c r="D28" s="130"/>
      <c r="E28" s="130"/>
      <c r="F28" s="130"/>
      <c r="G28" s="131"/>
      <c r="H28" s="132"/>
      <c r="I28" s="133"/>
      <c r="J28" s="133"/>
      <c r="K28" s="133"/>
      <c r="L28" s="33"/>
      <c r="M28" s="134"/>
      <c r="N28" s="134"/>
      <c r="O28" s="135">
        <f>SUM(O26:S27)</f>
        <v>393092065</v>
      </c>
      <c r="P28" s="136"/>
      <c r="Q28" s="136"/>
      <c r="R28" s="136"/>
      <c r="S28" s="137"/>
      <c r="T28" s="32" t="s">
        <v>210</v>
      </c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1"/>
    </row>
    <row r="29" spans="1:39" ht="16.5" customHeight="1" x14ac:dyDescent="0.15"/>
  </sheetData>
  <mergeCells count="152">
    <mergeCell ref="AA14:AC14"/>
    <mergeCell ref="C14:G14"/>
    <mergeCell ref="H14:K14"/>
    <mergeCell ref="M14:N14"/>
    <mergeCell ref="O14:S14"/>
    <mergeCell ref="AA17:AC17"/>
    <mergeCell ref="AB26:AD26"/>
    <mergeCell ref="C27:G27"/>
    <mergeCell ref="H27:K27"/>
    <mergeCell ref="M27:N27"/>
    <mergeCell ref="O27:S27"/>
    <mergeCell ref="X25:Z25"/>
    <mergeCell ref="M26:N26"/>
    <mergeCell ref="O26:S26"/>
    <mergeCell ref="AD23:AF23"/>
    <mergeCell ref="B24:G24"/>
    <mergeCell ref="H24:K24"/>
    <mergeCell ref="M24:N24"/>
    <mergeCell ref="O24:S24"/>
    <mergeCell ref="Z23:AB23"/>
    <mergeCell ref="B20:G20"/>
    <mergeCell ref="H20:K20"/>
    <mergeCell ref="M20:N20"/>
    <mergeCell ref="O20:S20"/>
    <mergeCell ref="B28:G28"/>
    <mergeCell ref="H28:K28"/>
    <mergeCell ref="M28:N28"/>
    <mergeCell ref="O28:S28"/>
    <mergeCell ref="C25:G25"/>
    <mergeCell ref="H25:K25"/>
    <mergeCell ref="M25:N25"/>
    <mergeCell ref="O25:S25"/>
    <mergeCell ref="B26:G26"/>
    <mergeCell ref="H26:K26"/>
    <mergeCell ref="AK24:AM24"/>
    <mergeCell ref="B22:G22"/>
    <mergeCell ref="H22:K22"/>
    <mergeCell ref="M22:N22"/>
    <mergeCell ref="O22:S22"/>
    <mergeCell ref="AK22:AM22"/>
    <mergeCell ref="C23:G23"/>
    <mergeCell ref="H23:K23"/>
    <mergeCell ref="M23:N23"/>
    <mergeCell ref="O23:S23"/>
    <mergeCell ref="AK20:AM20"/>
    <mergeCell ref="C21:G21"/>
    <mergeCell ref="H21:K21"/>
    <mergeCell ref="M21:N21"/>
    <mergeCell ref="O21:S21"/>
    <mergeCell ref="X21:Z21"/>
    <mergeCell ref="AJ16:AM16"/>
    <mergeCell ref="C19:G19"/>
    <mergeCell ref="H19:K19"/>
    <mergeCell ref="M19:N19"/>
    <mergeCell ref="O19:S19"/>
    <mergeCell ref="C18:G18"/>
    <mergeCell ref="C17:G17"/>
    <mergeCell ref="H17:K17"/>
    <mergeCell ref="M17:N17"/>
    <mergeCell ref="O17:S17"/>
    <mergeCell ref="H18:K18"/>
    <mergeCell ref="M18:N18"/>
    <mergeCell ref="O18:S18"/>
    <mergeCell ref="AA19:AC19"/>
    <mergeCell ref="T15:Y15"/>
    <mergeCell ref="AA15:AC15"/>
    <mergeCell ref="AJ15:AM15"/>
    <mergeCell ref="AA18:AC18"/>
    <mergeCell ref="O15:S16"/>
    <mergeCell ref="Y16:AA16"/>
    <mergeCell ref="AC16:AD16"/>
    <mergeCell ref="A15:A16"/>
    <mergeCell ref="B15:B16"/>
    <mergeCell ref="C15:G16"/>
    <mergeCell ref="H15:K16"/>
    <mergeCell ref="L15:L16"/>
    <mergeCell ref="M15:N16"/>
    <mergeCell ref="C13:G13"/>
    <mergeCell ref="H13:K13"/>
    <mergeCell ref="M13:N13"/>
    <mergeCell ref="O13:S13"/>
    <mergeCell ref="W13:Y13"/>
    <mergeCell ref="C12:G12"/>
    <mergeCell ref="H12:K12"/>
    <mergeCell ref="M12:N12"/>
    <mergeCell ref="O12:S12"/>
    <mergeCell ref="W12:Y12"/>
    <mergeCell ref="O10:S10"/>
    <mergeCell ref="W10:Y10"/>
    <mergeCell ref="C11:G11"/>
    <mergeCell ref="H11:K11"/>
    <mergeCell ref="M11:N11"/>
    <mergeCell ref="O11:S11"/>
    <mergeCell ref="W11:Y11"/>
    <mergeCell ref="C8:G8"/>
    <mergeCell ref="H8:K8"/>
    <mergeCell ref="M8:N8"/>
    <mergeCell ref="O8:S8"/>
    <mergeCell ref="Y8:AA8"/>
    <mergeCell ref="C9:G9"/>
    <mergeCell ref="H9:K9"/>
    <mergeCell ref="M9:N9"/>
    <mergeCell ref="O9:S9"/>
    <mergeCell ref="Y9:AA9"/>
    <mergeCell ref="AD6:AH6"/>
    <mergeCell ref="AI6:AM6"/>
    <mergeCell ref="C7:G7"/>
    <mergeCell ref="H7:K7"/>
    <mergeCell ref="M7:N7"/>
    <mergeCell ref="O7:S7"/>
    <mergeCell ref="W7:Y7"/>
    <mergeCell ref="B6:G6"/>
    <mergeCell ref="H6:K6"/>
    <mergeCell ref="M6:N6"/>
    <mergeCell ref="O6:S6"/>
    <mergeCell ref="T6:X6"/>
    <mergeCell ref="Y6:AC6"/>
    <mergeCell ref="O3:S3"/>
    <mergeCell ref="T3:X3"/>
    <mergeCell ref="AD3:AH3"/>
    <mergeCell ref="AI3:AM3"/>
    <mergeCell ref="H4:K4"/>
    <mergeCell ref="M4:N4"/>
    <mergeCell ref="O4:S4"/>
    <mergeCell ref="T4:X4"/>
    <mergeCell ref="Y4:AC4"/>
    <mergeCell ref="AD4:AH4"/>
    <mergeCell ref="AI4:AM4"/>
    <mergeCell ref="B1:AK1"/>
    <mergeCell ref="A2:G2"/>
    <mergeCell ref="H2:N2"/>
    <mergeCell ref="C10:G10"/>
    <mergeCell ref="H10:K10"/>
    <mergeCell ref="M10:N10"/>
    <mergeCell ref="H5:K5"/>
    <mergeCell ref="M5:N5"/>
    <mergeCell ref="O5:S5"/>
    <mergeCell ref="O2:S2"/>
    <mergeCell ref="T2:X2"/>
    <mergeCell ref="Y2:AC2"/>
    <mergeCell ref="AI5:AM5"/>
    <mergeCell ref="AD2:AH2"/>
    <mergeCell ref="AI2:AM2"/>
    <mergeCell ref="T5:X5"/>
    <mergeCell ref="Y5:AC5"/>
    <mergeCell ref="AD5:AH5"/>
    <mergeCell ref="Y3:AC3"/>
    <mergeCell ref="B3:G3"/>
    <mergeCell ref="B4:G4"/>
    <mergeCell ref="B5:G5"/>
    <mergeCell ref="H3:K3"/>
    <mergeCell ref="M3:N3"/>
  </mergeCells>
  <phoneticPr fontId="1" type="noConversion"/>
  <pageMargins left="0.39370078740157483" right="0.39370078740157483" top="0.59055118110236227" bottom="0.47244094488188981" header="0.43307086614173229" footer="0.35433070866141736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view="pageBreakPreview" zoomScaleNormal="100" zoomScaleSheetLayoutView="100" workbookViewId="0">
      <selection activeCell="G19" sqref="G19"/>
    </sheetView>
  </sheetViews>
  <sheetFormatPr defaultRowHeight="20.100000000000001" customHeight="1" x14ac:dyDescent="0.15"/>
  <cols>
    <col min="1" max="1" width="30.33203125" style="5" customWidth="1"/>
    <col min="2" max="2" width="22.1640625" style="5" bestFit="1" customWidth="1"/>
    <col min="3" max="3" width="8.33203125" style="5" bestFit="1" customWidth="1"/>
    <col min="4" max="4" width="7.6640625" style="6" bestFit="1" customWidth="1"/>
    <col min="5" max="8" width="12.6640625" style="7" bestFit="1" customWidth="1"/>
    <col min="9" max="9" width="8.6640625" style="7" bestFit="1" customWidth="1"/>
    <col min="10" max="10" width="11.5" style="7" bestFit="1" customWidth="1"/>
    <col min="11" max="11" width="7.6640625" style="7" bestFit="1" customWidth="1"/>
    <col min="12" max="12" width="10.33203125" style="7" bestFit="1" customWidth="1"/>
    <col min="13" max="13" width="15.33203125" style="5" bestFit="1" customWidth="1"/>
    <col min="14" max="14" width="18.33203125" style="5" customWidth="1"/>
    <col min="15" max="16384" width="9.33203125" style="5"/>
  </cols>
  <sheetData>
    <row r="1" spans="1:14" s="2" customFormat="1" ht="20.100000000000001" customHeight="1" x14ac:dyDescent="0.15">
      <c r="A1" s="1" t="s">
        <v>134</v>
      </c>
      <c r="D1" s="3"/>
      <c r="E1" s="4"/>
      <c r="F1" s="4"/>
      <c r="G1" s="4"/>
      <c r="H1" s="4"/>
      <c r="I1" s="4"/>
      <c r="J1" s="4"/>
      <c r="K1" s="4"/>
      <c r="L1" s="4"/>
    </row>
    <row r="2" spans="1:14" s="45" customFormat="1" ht="20.100000000000001" customHeight="1" x14ac:dyDescent="0.15">
      <c r="A2" s="147" t="s">
        <v>3</v>
      </c>
      <c r="B2" s="147" t="s">
        <v>10</v>
      </c>
      <c r="C2" s="147" t="s">
        <v>12</v>
      </c>
      <c r="D2" s="147" t="s">
        <v>8</v>
      </c>
      <c r="E2" s="143" t="s">
        <v>17</v>
      </c>
      <c r="F2" s="144"/>
      <c r="G2" s="143" t="s">
        <v>14</v>
      </c>
      <c r="H2" s="144"/>
      <c r="I2" s="143" t="s">
        <v>9</v>
      </c>
      <c r="J2" s="144"/>
      <c r="K2" s="143" t="s">
        <v>0</v>
      </c>
      <c r="L2" s="144"/>
      <c r="M2" s="145" t="s">
        <v>7</v>
      </c>
    </row>
    <row r="3" spans="1:14" s="45" customFormat="1" ht="20.100000000000001" customHeight="1" x14ac:dyDescent="0.15">
      <c r="A3" s="148"/>
      <c r="B3" s="148"/>
      <c r="C3" s="148"/>
      <c r="D3" s="148"/>
      <c r="E3" s="46" t="s">
        <v>5</v>
      </c>
      <c r="F3" s="46" t="s">
        <v>2</v>
      </c>
      <c r="G3" s="46" t="s">
        <v>5</v>
      </c>
      <c r="H3" s="46" t="s">
        <v>2</v>
      </c>
      <c r="I3" s="46" t="s">
        <v>5</v>
      </c>
      <c r="J3" s="46" t="s">
        <v>2</v>
      </c>
      <c r="K3" s="46" t="s">
        <v>5</v>
      </c>
      <c r="L3" s="46" t="s">
        <v>2</v>
      </c>
      <c r="M3" s="146"/>
    </row>
    <row r="4" spans="1:14" s="50" customFormat="1" ht="20.100000000000001" customHeight="1" x14ac:dyDescent="0.15">
      <c r="A4" s="47" t="s">
        <v>53</v>
      </c>
      <c r="B4" s="47"/>
      <c r="C4" s="47"/>
      <c r="D4" s="48" t="s">
        <v>20</v>
      </c>
      <c r="E4" s="49" t="s">
        <v>19</v>
      </c>
      <c r="F4" s="49"/>
      <c r="G4" s="49"/>
      <c r="H4" s="49"/>
      <c r="I4" s="49"/>
      <c r="J4" s="49"/>
      <c r="K4" s="49"/>
      <c r="L4" s="49"/>
      <c r="M4" s="47"/>
    </row>
    <row r="5" spans="1:14" s="45" customFormat="1" ht="20.100000000000001" customHeight="1" x14ac:dyDescent="0.15">
      <c r="A5" s="51" t="s">
        <v>21</v>
      </c>
      <c r="B5" s="51"/>
      <c r="C5" s="51">
        <v>1</v>
      </c>
      <c r="D5" s="52" t="s">
        <v>109</v>
      </c>
      <c r="E5" s="53"/>
      <c r="F5" s="53">
        <f>SUM(H5+J5+L5)</f>
        <v>100446095</v>
      </c>
      <c r="G5" s="53"/>
      <c r="H5" s="53">
        <f>H24</f>
        <v>11842750</v>
      </c>
      <c r="I5" s="53"/>
      <c r="J5" s="53">
        <f>J24</f>
        <v>85780365</v>
      </c>
      <c r="K5" s="53"/>
      <c r="L5" s="53">
        <f>L24</f>
        <v>2822980</v>
      </c>
      <c r="M5" s="51" t="s">
        <v>19</v>
      </c>
      <c r="N5" s="54"/>
    </row>
    <row r="6" spans="1:14" s="45" customFormat="1" ht="20.100000000000001" customHeight="1" x14ac:dyDescent="0.15">
      <c r="A6" s="51" t="s">
        <v>22</v>
      </c>
      <c r="B6" s="51"/>
      <c r="C6" s="51">
        <v>1</v>
      </c>
      <c r="D6" s="52" t="s">
        <v>6</v>
      </c>
      <c r="E6" s="53"/>
      <c r="F6" s="53">
        <f>SUM(H6+J6+L6)</f>
        <v>918038</v>
      </c>
      <c r="G6" s="53"/>
      <c r="H6" s="53">
        <f>H58</f>
        <v>218991</v>
      </c>
      <c r="I6" s="53"/>
      <c r="J6" s="53">
        <f>J58</f>
        <v>0</v>
      </c>
      <c r="K6" s="53"/>
      <c r="L6" s="53">
        <f>L58</f>
        <v>699047</v>
      </c>
      <c r="M6" s="51" t="s">
        <v>19</v>
      </c>
    </row>
    <row r="7" spans="1:14" s="45" customFormat="1" ht="20.100000000000001" customHeight="1" x14ac:dyDescent="0.15">
      <c r="A7" s="51" t="s">
        <v>126</v>
      </c>
      <c r="B7" s="51"/>
      <c r="C7" s="51"/>
      <c r="D7" s="52"/>
      <c r="E7" s="53"/>
      <c r="F7" s="53">
        <f>SUM(H7+J7+L7)</f>
        <v>23880926</v>
      </c>
      <c r="G7" s="53"/>
      <c r="H7" s="53">
        <f>H65</f>
        <v>23707200</v>
      </c>
      <c r="I7" s="53"/>
      <c r="J7" s="53">
        <f>J65</f>
        <v>0</v>
      </c>
      <c r="K7" s="53"/>
      <c r="L7" s="53">
        <f>L65</f>
        <v>173726</v>
      </c>
      <c r="M7" s="51"/>
    </row>
    <row r="8" spans="1:14" s="45" customFormat="1" ht="20.100000000000001" customHeight="1" x14ac:dyDescent="0.15">
      <c r="A8" s="51" t="s">
        <v>54</v>
      </c>
      <c r="B8" s="51"/>
      <c r="C8" s="51"/>
      <c r="D8" s="52"/>
      <c r="E8" s="53"/>
      <c r="F8" s="53">
        <f>SUM(H8+J8+L8)</f>
        <v>125245059</v>
      </c>
      <c r="G8" s="53"/>
      <c r="H8" s="53">
        <f>SUM(H5:H7)</f>
        <v>35768941</v>
      </c>
      <c r="I8" s="53"/>
      <c r="J8" s="53">
        <f>SUM(J5:J7)</f>
        <v>85780365</v>
      </c>
      <c r="K8" s="53"/>
      <c r="L8" s="53">
        <f>SUM(L5:L7)</f>
        <v>3695753</v>
      </c>
      <c r="M8" s="51"/>
    </row>
    <row r="9" spans="1:14" s="45" customFormat="1" ht="20.100000000000001" customHeight="1" x14ac:dyDescent="0.15">
      <c r="A9" s="51" t="s">
        <v>132</v>
      </c>
      <c r="B9" s="51"/>
      <c r="C9" s="51">
        <v>1</v>
      </c>
      <c r="D9" s="52" t="s">
        <v>109</v>
      </c>
      <c r="E9" s="53"/>
      <c r="F9" s="53">
        <f>SUM(H9+J9+L9)</f>
        <v>186000000</v>
      </c>
      <c r="G9" s="53"/>
      <c r="H9" s="53">
        <f>H78</f>
        <v>186000000</v>
      </c>
      <c r="I9" s="53"/>
      <c r="J9" s="53">
        <f>J78</f>
        <v>0</v>
      </c>
      <c r="K9" s="53"/>
      <c r="L9" s="53">
        <f>L78</f>
        <v>0</v>
      </c>
      <c r="M9" s="51" t="s">
        <v>19</v>
      </c>
    </row>
    <row r="10" spans="1:14" s="45" customFormat="1" ht="20.100000000000001" customHeight="1" x14ac:dyDescent="0.15">
      <c r="A10" s="51"/>
      <c r="B10" s="55"/>
      <c r="C10" s="55"/>
      <c r="D10" s="56"/>
      <c r="E10" s="57"/>
      <c r="F10" s="57"/>
      <c r="G10" s="57"/>
      <c r="H10" s="57"/>
      <c r="I10" s="57"/>
      <c r="J10" s="57"/>
      <c r="K10" s="57"/>
      <c r="L10" s="57"/>
      <c r="M10" s="55"/>
    </row>
    <row r="11" spans="1:14" s="45" customFormat="1" ht="20.100000000000001" customHeight="1" x14ac:dyDescent="0.15">
      <c r="A11" s="51"/>
      <c r="B11" s="51"/>
      <c r="C11" s="51"/>
      <c r="D11" s="52"/>
      <c r="E11" s="53"/>
      <c r="F11" s="53"/>
      <c r="G11" s="53"/>
      <c r="H11" s="53"/>
      <c r="I11" s="53"/>
      <c r="J11" s="53"/>
      <c r="K11" s="53"/>
      <c r="L11" s="53"/>
      <c r="M11" s="51"/>
    </row>
    <row r="12" spans="1:14" s="45" customFormat="1" ht="20.100000000000001" customHeight="1" x14ac:dyDescent="0.15">
      <c r="A12" s="51"/>
      <c r="B12" s="51"/>
      <c r="C12" s="51"/>
      <c r="D12" s="52"/>
      <c r="E12" s="53"/>
      <c r="F12" s="53"/>
      <c r="G12" s="53"/>
      <c r="H12" s="53"/>
      <c r="I12" s="53"/>
      <c r="J12" s="53"/>
      <c r="K12" s="53"/>
      <c r="L12" s="53"/>
      <c r="M12" s="51"/>
    </row>
    <row r="13" spans="1:14" s="45" customFormat="1" ht="20.100000000000001" customHeight="1" x14ac:dyDescent="0.15">
      <c r="A13" s="51"/>
      <c r="B13" s="51"/>
      <c r="C13" s="51"/>
      <c r="D13" s="52"/>
      <c r="E13" s="53"/>
      <c r="F13" s="53"/>
      <c r="G13" s="53"/>
      <c r="H13" s="53"/>
      <c r="I13" s="53"/>
      <c r="J13" s="53"/>
      <c r="K13" s="53"/>
      <c r="L13" s="53"/>
      <c r="M13" s="51"/>
    </row>
    <row r="14" spans="1:14" s="45" customFormat="1" ht="20.100000000000001" customHeight="1" x14ac:dyDescent="0.15">
      <c r="A14" s="51"/>
      <c r="B14" s="51"/>
      <c r="C14" s="51"/>
      <c r="D14" s="52"/>
      <c r="E14" s="53"/>
      <c r="F14" s="53"/>
      <c r="G14" s="53"/>
      <c r="H14" s="53"/>
      <c r="I14" s="53"/>
      <c r="J14" s="53"/>
      <c r="K14" s="53"/>
      <c r="L14" s="53"/>
      <c r="M14" s="51"/>
    </row>
    <row r="15" spans="1:14" s="45" customFormat="1" ht="20.100000000000001" customHeight="1" x14ac:dyDescent="0.15">
      <c r="A15" s="51"/>
      <c r="B15" s="51"/>
      <c r="C15" s="51"/>
      <c r="D15" s="52"/>
      <c r="E15" s="53"/>
      <c r="F15" s="53"/>
      <c r="G15" s="53"/>
      <c r="H15" s="53"/>
      <c r="I15" s="53"/>
      <c r="J15" s="53"/>
      <c r="K15" s="53"/>
      <c r="L15" s="53"/>
      <c r="M15" s="51"/>
    </row>
    <row r="16" spans="1:14" s="45" customFormat="1" ht="20.100000000000001" customHeight="1" x14ac:dyDescent="0.15">
      <c r="A16" s="51"/>
      <c r="B16" s="51"/>
      <c r="C16" s="51"/>
      <c r="D16" s="52"/>
      <c r="E16" s="53"/>
      <c r="F16" s="53"/>
      <c r="G16" s="53"/>
      <c r="H16" s="53"/>
      <c r="I16" s="53"/>
      <c r="J16" s="53"/>
      <c r="K16" s="53"/>
      <c r="L16" s="53"/>
      <c r="M16" s="51"/>
    </row>
    <row r="17" spans="1:13" s="45" customFormat="1" ht="20.100000000000001" customHeight="1" x14ac:dyDescent="0.15">
      <c r="A17" s="51"/>
      <c r="B17" s="51"/>
      <c r="C17" s="51"/>
      <c r="D17" s="52"/>
      <c r="E17" s="53"/>
      <c r="F17" s="53"/>
      <c r="G17" s="53"/>
      <c r="H17" s="53"/>
      <c r="I17" s="53"/>
      <c r="J17" s="53"/>
      <c r="K17" s="53"/>
      <c r="L17" s="53"/>
      <c r="M17" s="51"/>
    </row>
    <row r="18" spans="1:13" s="45" customFormat="1" ht="20.100000000000001" customHeight="1" x14ac:dyDescent="0.15">
      <c r="A18" s="51"/>
      <c r="B18" s="51"/>
      <c r="C18" s="51"/>
      <c r="D18" s="52"/>
      <c r="E18" s="53"/>
      <c r="F18" s="53"/>
      <c r="G18" s="53"/>
      <c r="H18" s="53"/>
      <c r="I18" s="53"/>
      <c r="J18" s="53"/>
      <c r="K18" s="53"/>
      <c r="L18" s="53"/>
      <c r="M18" s="51"/>
    </row>
    <row r="19" spans="1:13" s="45" customFormat="1" ht="20.100000000000001" customHeight="1" x14ac:dyDescent="0.15">
      <c r="A19" s="51"/>
      <c r="B19" s="51"/>
      <c r="C19" s="51"/>
      <c r="D19" s="52"/>
      <c r="E19" s="53"/>
      <c r="F19" s="53"/>
      <c r="G19" s="53"/>
      <c r="H19" s="53"/>
      <c r="I19" s="53"/>
      <c r="J19" s="53"/>
      <c r="K19" s="53"/>
      <c r="L19" s="53"/>
      <c r="M19" s="51"/>
    </row>
    <row r="20" spans="1:13" s="45" customFormat="1" ht="20.100000000000001" customHeight="1" x14ac:dyDescent="0.15">
      <c r="A20" s="51"/>
      <c r="B20" s="51"/>
      <c r="C20" s="51"/>
      <c r="D20" s="52"/>
      <c r="E20" s="53"/>
      <c r="F20" s="53"/>
      <c r="G20" s="53"/>
      <c r="H20" s="53"/>
      <c r="I20" s="53"/>
      <c r="J20" s="53"/>
      <c r="K20" s="53"/>
      <c r="L20" s="53"/>
      <c r="M20" s="51"/>
    </row>
    <row r="21" spans="1:13" s="45" customFormat="1" ht="20.100000000000001" customHeight="1" x14ac:dyDescent="0.15">
      <c r="A21" s="51"/>
      <c r="B21" s="51"/>
      <c r="C21" s="51"/>
      <c r="D21" s="52"/>
      <c r="E21" s="53"/>
      <c r="F21" s="53"/>
      <c r="G21" s="53"/>
      <c r="H21" s="53"/>
      <c r="I21" s="53"/>
      <c r="J21" s="53"/>
      <c r="K21" s="53"/>
      <c r="L21" s="53"/>
      <c r="M21" s="51"/>
    </row>
    <row r="22" spans="1:13" s="45" customFormat="1" ht="20.100000000000001" customHeight="1" x14ac:dyDescent="0.15">
      <c r="A22" s="51"/>
      <c r="B22" s="51"/>
      <c r="C22" s="51"/>
      <c r="D22" s="52"/>
      <c r="E22" s="53"/>
      <c r="F22" s="53"/>
      <c r="G22" s="53"/>
      <c r="H22" s="53"/>
      <c r="I22" s="53"/>
      <c r="J22" s="53"/>
      <c r="K22" s="53"/>
      <c r="L22" s="53"/>
      <c r="M22" s="51"/>
    </row>
    <row r="23" spans="1:13" s="45" customFormat="1" ht="20.100000000000001" customHeight="1" x14ac:dyDescent="0.15">
      <c r="A23" s="51"/>
      <c r="B23" s="51"/>
      <c r="C23" s="51"/>
      <c r="D23" s="52"/>
      <c r="E23" s="53"/>
      <c r="F23" s="53"/>
      <c r="G23" s="53"/>
      <c r="H23" s="53"/>
      <c r="I23" s="53"/>
      <c r="J23" s="53"/>
      <c r="K23" s="53"/>
      <c r="L23" s="53"/>
      <c r="M23" s="51"/>
    </row>
    <row r="24" spans="1:13" s="45" customFormat="1" ht="20.100000000000001" customHeight="1" x14ac:dyDescent="0.15">
      <c r="A24" s="51" t="s">
        <v>21</v>
      </c>
      <c r="B24" s="51"/>
      <c r="C24" s="51" t="s">
        <v>110</v>
      </c>
      <c r="D24" s="52" t="s">
        <v>6</v>
      </c>
      <c r="E24" s="53" t="s">
        <v>19</v>
      </c>
      <c r="F24" s="53">
        <v>100446095</v>
      </c>
      <c r="G24" s="53" t="s">
        <v>19</v>
      </c>
      <c r="H24" s="53">
        <v>11842750</v>
      </c>
      <c r="I24" s="53" t="s">
        <v>19</v>
      </c>
      <c r="J24" s="53">
        <v>85780365</v>
      </c>
      <c r="K24" s="53" t="s">
        <v>19</v>
      </c>
      <c r="L24" s="53">
        <v>2822980</v>
      </c>
      <c r="M24" s="51" t="s">
        <v>19</v>
      </c>
    </row>
    <row r="25" spans="1:13" s="45" customFormat="1" ht="20.100000000000001" customHeight="1" x14ac:dyDescent="0.15">
      <c r="A25" s="58" t="s">
        <v>55</v>
      </c>
      <c r="B25" s="51"/>
      <c r="C25" s="51"/>
      <c r="D25" s="52" t="s">
        <v>20</v>
      </c>
      <c r="E25" s="53">
        <v>0</v>
      </c>
      <c r="F25" s="53">
        <v>8585270</v>
      </c>
      <c r="G25" s="53">
        <v>0</v>
      </c>
      <c r="H25" s="53">
        <v>918758</v>
      </c>
      <c r="I25" s="53">
        <v>0</v>
      </c>
      <c r="J25" s="53">
        <v>5644054</v>
      </c>
      <c r="K25" s="53">
        <v>0</v>
      </c>
      <c r="L25" s="53">
        <v>2022458</v>
      </c>
      <c r="M25" s="51" t="s">
        <v>19</v>
      </c>
    </row>
    <row r="26" spans="1:13" s="45" customFormat="1" ht="20.100000000000001" customHeight="1" x14ac:dyDescent="0.15">
      <c r="A26" s="59" t="s">
        <v>104</v>
      </c>
      <c r="B26" s="51" t="s">
        <v>106</v>
      </c>
      <c r="C26" s="52" t="s">
        <v>125</v>
      </c>
      <c r="D26" s="52" t="s">
        <v>16</v>
      </c>
      <c r="E26" s="53">
        <v>17310</v>
      </c>
      <c r="F26" s="53">
        <v>8343420</v>
      </c>
      <c r="G26" s="53">
        <v>1847</v>
      </c>
      <c r="H26" s="53">
        <v>890254</v>
      </c>
      <c r="I26" s="53">
        <v>11372</v>
      </c>
      <c r="J26" s="53">
        <v>5481304</v>
      </c>
      <c r="K26" s="53">
        <v>4091</v>
      </c>
      <c r="L26" s="53">
        <v>1971862</v>
      </c>
      <c r="M26" s="51" t="s">
        <v>19</v>
      </c>
    </row>
    <row r="27" spans="1:13" s="45" customFormat="1" ht="20.100000000000001" customHeight="1" x14ac:dyDescent="0.15">
      <c r="A27" s="59" t="s">
        <v>105</v>
      </c>
      <c r="B27" s="51" t="s">
        <v>106</v>
      </c>
      <c r="C27" s="52" t="s">
        <v>125</v>
      </c>
      <c r="D27" s="52" t="s">
        <v>16</v>
      </c>
      <c r="E27" s="53">
        <v>17275</v>
      </c>
      <c r="F27" s="53">
        <v>241850</v>
      </c>
      <c r="G27" s="53">
        <v>2036</v>
      </c>
      <c r="H27" s="53">
        <v>28504</v>
      </c>
      <c r="I27" s="53">
        <v>11625</v>
      </c>
      <c r="J27" s="53">
        <v>162750</v>
      </c>
      <c r="K27" s="53">
        <v>3614</v>
      </c>
      <c r="L27" s="53">
        <v>50596</v>
      </c>
      <c r="M27" s="51" t="s">
        <v>19</v>
      </c>
    </row>
    <row r="28" spans="1:13" s="45" customFormat="1" ht="20.100000000000001" customHeight="1" x14ac:dyDescent="0.15">
      <c r="A28" s="58" t="s">
        <v>56</v>
      </c>
      <c r="B28" s="51"/>
      <c r="C28" s="52"/>
      <c r="D28" s="52" t="s">
        <v>20</v>
      </c>
      <c r="E28" s="53">
        <v>0</v>
      </c>
      <c r="F28" s="53">
        <v>18623651</v>
      </c>
      <c r="G28" s="53">
        <v>0</v>
      </c>
      <c r="H28" s="53">
        <v>4586437</v>
      </c>
      <c r="I28" s="53">
        <v>0</v>
      </c>
      <c r="J28" s="53">
        <v>13821051</v>
      </c>
      <c r="K28" s="53">
        <v>0</v>
      </c>
      <c r="L28" s="53">
        <v>216163</v>
      </c>
      <c r="M28" s="51" t="s">
        <v>19</v>
      </c>
    </row>
    <row r="29" spans="1:13" s="45" customFormat="1" ht="20.100000000000001" customHeight="1" x14ac:dyDescent="0.15">
      <c r="A29" s="59" t="s">
        <v>57</v>
      </c>
      <c r="B29" s="51" t="s">
        <v>23</v>
      </c>
      <c r="C29" s="52" t="s">
        <v>125</v>
      </c>
      <c r="D29" s="52" t="s">
        <v>11</v>
      </c>
      <c r="E29" s="53">
        <v>23285</v>
      </c>
      <c r="F29" s="53">
        <v>8545595</v>
      </c>
      <c r="G29" s="53">
        <v>3050</v>
      </c>
      <c r="H29" s="53">
        <v>1119350</v>
      </c>
      <c r="I29" s="53">
        <v>19646</v>
      </c>
      <c r="J29" s="53">
        <v>7210082</v>
      </c>
      <c r="K29" s="53">
        <v>589</v>
      </c>
      <c r="L29" s="53">
        <v>216163</v>
      </c>
      <c r="M29" s="51" t="s">
        <v>19</v>
      </c>
    </row>
    <row r="30" spans="1:13" s="45" customFormat="1" ht="20.100000000000001" customHeight="1" x14ac:dyDescent="0.15">
      <c r="A30" s="59" t="s">
        <v>58</v>
      </c>
      <c r="B30" s="51" t="s">
        <v>24</v>
      </c>
      <c r="C30" s="52" t="s">
        <v>125</v>
      </c>
      <c r="D30" s="52" t="s">
        <v>11</v>
      </c>
      <c r="E30" s="53">
        <v>33444</v>
      </c>
      <c r="F30" s="53">
        <v>9865980</v>
      </c>
      <c r="G30" s="53">
        <v>11489</v>
      </c>
      <c r="H30" s="53">
        <v>3389255</v>
      </c>
      <c r="I30" s="53">
        <v>21955</v>
      </c>
      <c r="J30" s="53">
        <v>6476725</v>
      </c>
      <c r="K30" s="53">
        <v>0</v>
      </c>
      <c r="L30" s="53">
        <v>0</v>
      </c>
      <c r="M30" s="51" t="s">
        <v>19</v>
      </c>
    </row>
    <row r="31" spans="1:13" s="45" customFormat="1" ht="20.100000000000001" customHeight="1" x14ac:dyDescent="0.15">
      <c r="A31" s="59" t="s">
        <v>59</v>
      </c>
      <c r="B31" s="51" t="s">
        <v>25</v>
      </c>
      <c r="C31" s="52" t="s">
        <v>125</v>
      </c>
      <c r="D31" s="52" t="s">
        <v>11</v>
      </c>
      <c r="E31" s="53">
        <v>23564</v>
      </c>
      <c r="F31" s="53">
        <v>212076</v>
      </c>
      <c r="G31" s="53">
        <v>8648</v>
      </c>
      <c r="H31" s="53">
        <v>77832</v>
      </c>
      <c r="I31" s="53">
        <v>14916</v>
      </c>
      <c r="J31" s="53">
        <v>134244</v>
      </c>
      <c r="K31" s="53">
        <v>0</v>
      </c>
      <c r="L31" s="53">
        <v>0</v>
      </c>
      <c r="M31" s="51" t="s">
        <v>19</v>
      </c>
    </row>
    <row r="32" spans="1:13" s="45" customFormat="1" ht="20.100000000000001" customHeight="1" x14ac:dyDescent="0.15">
      <c r="A32" s="58" t="s">
        <v>60</v>
      </c>
      <c r="B32" s="51"/>
      <c r="C32" s="52"/>
      <c r="D32" s="52" t="s">
        <v>20</v>
      </c>
      <c r="E32" s="53">
        <v>0</v>
      </c>
      <c r="F32" s="53">
        <v>137508</v>
      </c>
      <c r="G32" s="53">
        <v>0</v>
      </c>
      <c r="H32" s="53">
        <v>130960</v>
      </c>
      <c r="I32" s="53">
        <v>0</v>
      </c>
      <c r="J32" s="53">
        <v>6548</v>
      </c>
      <c r="K32" s="53">
        <v>0</v>
      </c>
      <c r="L32" s="53">
        <v>0</v>
      </c>
      <c r="M32" s="51" t="s">
        <v>19</v>
      </c>
    </row>
    <row r="33" spans="1:13" s="45" customFormat="1" ht="20.100000000000001" customHeight="1" x14ac:dyDescent="0.15">
      <c r="A33" s="59" t="s">
        <v>61</v>
      </c>
      <c r="B33" s="51" t="s">
        <v>26</v>
      </c>
      <c r="C33" s="52" t="s">
        <v>125</v>
      </c>
      <c r="D33" s="52" t="s">
        <v>11</v>
      </c>
      <c r="E33" s="53">
        <v>126</v>
      </c>
      <c r="F33" s="53">
        <v>45108</v>
      </c>
      <c r="G33" s="53">
        <v>120</v>
      </c>
      <c r="H33" s="53">
        <v>42960</v>
      </c>
      <c r="I33" s="53">
        <v>6</v>
      </c>
      <c r="J33" s="53">
        <v>2148</v>
      </c>
      <c r="K33" s="53">
        <v>0</v>
      </c>
      <c r="L33" s="53">
        <v>0</v>
      </c>
      <c r="M33" s="51" t="s">
        <v>19</v>
      </c>
    </row>
    <row r="34" spans="1:13" s="45" customFormat="1" ht="20.100000000000001" customHeight="1" x14ac:dyDescent="0.15">
      <c r="A34" s="59" t="s">
        <v>62</v>
      </c>
      <c r="B34" s="51" t="s">
        <v>27</v>
      </c>
      <c r="C34" s="52" t="s">
        <v>125</v>
      </c>
      <c r="D34" s="52" t="s">
        <v>11</v>
      </c>
      <c r="E34" s="53">
        <v>210</v>
      </c>
      <c r="F34" s="53">
        <v>92400</v>
      </c>
      <c r="G34" s="53">
        <v>200</v>
      </c>
      <c r="H34" s="53">
        <v>88000</v>
      </c>
      <c r="I34" s="53">
        <v>10</v>
      </c>
      <c r="J34" s="53">
        <v>4400</v>
      </c>
      <c r="K34" s="53">
        <v>0</v>
      </c>
      <c r="L34" s="53">
        <v>0</v>
      </c>
      <c r="M34" s="51" t="s">
        <v>19</v>
      </c>
    </row>
    <row r="35" spans="1:13" s="45" customFormat="1" ht="20.100000000000001" customHeight="1" x14ac:dyDescent="0.15">
      <c r="A35" s="58" t="s">
        <v>63</v>
      </c>
      <c r="B35" s="51"/>
      <c r="C35" s="52"/>
      <c r="D35" s="52" t="s">
        <v>20</v>
      </c>
      <c r="E35" s="53">
        <v>0</v>
      </c>
      <c r="F35" s="53">
        <v>15210930</v>
      </c>
      <c r="G35" s="53">
        <v>0</v>
      </c>
      <c r="H35" s="53">
        <v>492581</v>
      </c>
      <c r="I35" s="53">
        <v>0</v>
      </c>
      <c r="J35" s="53">
        <v>14718349</v>
      </c>
      <c r="K35" s="53">
        <v>0</v>
      </c>
      <c r="L35" s="53">
        <v>0</v>
      </c>
      <c r="M35" s="51" t="s">
        <v>19</v>
      </c>
    </row>
    <row r="36" spans="1:13" s="45" customFormat="1" ht="20.100000000000001" customHeight="1" x14ac:dyDescent="0.15">
      <c r="A36" s="59" t="s">
        <v>64</v>
      </c>
      <c r="B36" s="51" t="s">
        <v>28</v>
      </c>
      <c r="C36" s="52" t="s">
        <v>125</v>
      </c>
      <c r="D36" s="52" t="s">
        <v>1</v>
      </c>
      <c r="E36" s="53">
        <v>32361</v>
      </c>
      <c r="F36" s="53">
        <v>9093441</v>
      </c>
      <c r="G36" s="53">
        <v>1033</v>
      </c>
      <c r="H36" s="53">
        <v>290273</v>
      </c>
      <c r="I36" s="53">
        <v>31328</v>
      </c>
      <c r="J36" s="53">
        <v>8803168</v>
      </c>
      <c r="K36" s="53">
        <v>0</v>
      </c>
      <c r="L36" s="53">
        <v>0</v>
      </c>
      <c r="M36" s="51" t="s">
        <v>19</v>
      </c>
    </row>
    <row r="37" spans="1:13" s="45" customFormat="1" ht="20.100000000000001" customHeight="1" x14ac:dyDescent="0.15">
      <c r="A37" s="59" t="s">
        <v>65</v>
      </c>
      <c r="B37" s="51" t="s">
        <v>29</v>
      </c>
      <c r="C37" s="52" t="s">
        <v>125</v>
      </c>
      <c r="D37" s="52" t="s">
        <v>11</v>
      </c>
      <c r="E37" s="53">
        <v>6012</v>
      </c>
      <c r="F37" s="53">
        <v>649296</v>
      </c>
      <c r="G37" s="53">
        <v>977</v>
      </c>
      <c r="H37" s="53">
        <v>105516</v>
      </c>
      <c r="I37" s="53">
        <v>5035</v>
      </c>
      <c r="J37" s="53">
        <v>543780</v>
      </c>
      <c r="K37" s="53">
        <v>0</v>
      </c>
      <c r="L37" s="53">
        <v>0</v>
      </c>
      <c r="M37" s="51" t="s">
        <v>19</v>
      </c>
    </row>
    <row r="38" spans="1:13" s="45" customFormat="1" ht="20.100000000000001" customHeight="1" x14ac:dyDescent="0.15">
      <c r="A38" s="59" t="s">
        <v>66</v>
      </c>
      <c r="B38" s="51" t="s">
        <v>30</v>
      </c>
      <c r="C38" s="52" t="s">
        <v>125</v>
      </c>
      <c r="D38" s="52" t="s">
        <v>1</v>
      </c>
      <c r="E38" s="53">
        <v>49263</v>
      </c>
      <c r="F38" s="53">
        <v>1379364</v>
      </c>
      <c r="G38" s="53">
        <v>872</v>
      </c>
      <c r="H38" s="53">
        <v>24416</v>
      </c>
      <c r="I38" s="53">
        <v>48391</v>
      </c>
      <c r="J38" s="53">
        <v>1354948</v>
      </c>
      <c r="K38" s="53">
        <v>0</v>
      </c>
      <c r="L38" s="53">
        <v>0</v>
      </c>
      <c r="M38" s="51" t="s">
        <v>19</v>
      </c>
    </row>
    <row r="39" spans="1:13" s="45" customFormat="1" ht="20.100000000000001" customHeight="1" x14ac:dyDescent="0.15">
      <c r="A39" s="59" t="s">
        <v>67</v>
      </c>
      <c r="B39" s="51" t="s">
        <v>31</v>
      </c>
      <c r="C39" s="52" t="s">
        <v>125</v>
      </c>
      <c r="D39" s="52" t="s">
        <v>1</v>
      </c>
      <c r="E39" s="53">
        <v>49263</v>
      </c>
      <c r="F39" s="53">
        <v>4088829</v>
      </c>
      <c r="G39" s="53">
        <v>872</v>
      </c>
      <c r="H39" s="53">
        <v>72376</v>
      </c>
      <c r="I39" s="53">
        <v>48391</v>
      </c>
      <c r="J39" s="53">
        <v>4016453</v>
      </c>
      <c r="K39" s="53">
        <v>0</v>
      </c>
      <c r="L39" s="53">
        <v>0</v>
      </c>
      <c r="M39" s="51" t="s">
        <v>19</v>
      </c>
    </row>
    <row r="40" spans="1:13" s="45" customFormat="1" ht="20.100000000000001" customHeight="1" x14ac:dyDescent="0.15">
      <c r="A40" s="58" t="s">
        <v>68</v>
      </c>
      <c r="B40" s="51"/>
      <c r="C40" s="52"/>
      <c r="D40" s="52" t="s">
        <v>20</v>
      </c>
      <c r="E40" s="53">
        <v>0</v>
      </c>
      <c r="F40" s="53">
        <v>6842489</v>
      </c>
      <c r="G40" s="53">
        <v>0</v>
      </c>
      <c r="H40" s="53">
        <v>1102274</v>
      </c>
      <c r="I40" s="53">
        <v>0</v>
      </c>
      <c r="J40" s="53">
        <v>5467016</v>
      </c>
      <c r="K40" s="53">
        <v>0</v>
      </c>
      <c r="L40" s="53">
        <v>273199</v>
      </c>
      <c r="M40" s="51" t="s">
        <v>19</v>
      </c>
    </row>
    <row r="41" spans="1:13" s="45" customFormat="1" ht="20.100000000000001" customHeight="1" x14ac:dyDescent="0.15">
      <c r="A41" s="59" t="s">
        <v>69</v>
      </c>
      <c r="B41" s="51" t="s">
        <v>32</v>
      </c>
      <c r="C41" s="52" t="s">
        <v>125</v>
      </c>
      <c r="D41" s="52" t="s">
        <v>11</v>
      </c>
      <c r="E41" s="53">
        <v>15267</v>
      </c>
      <c r="F41" s="53">
        <v>2183181</v>
      </c>
      <c r="G41" s="53">
        <v>1168</v>
      </c>
      <c r="H41" s="53">
        <v>167024</v>
      </c>
      <c r="I41" s="53">
        <v>13428</v>
      </c>
      <c r="J41" s="53">
        <v>1920204</v>
      </c>
      <c r="K41" s="53">
        <v>671</v>
      </c>
      <c r="L41" s="53">
        <v>95953</v>
      </c>
      <c r="M41" s="51" t="s">
        <v>19</v>
      </c>
    </row>
    <row r="42" spans="1:13" s="45" customFormat="1" ht="20.100000000000001" customHeight="1" x14ac:dyDescent="0.15">
      <c r="A42" s="59" t="s">
        <v>70</v>
      </c>
      <c r="B42" s="51" t="s">
        <v>33</v>
      </c>
      <c r="C42" s="52" t="s">
        <v>125</v>
      </c>
      <c r="D42" s="52" t="s">
        <v>103</v>
      </c>
      <c r="E42" s="53">
        <v>54178</v>
      </c>
      <c r="F42" s="53">
        <v>4659308</v>
      </c>
      <c r="G42" s="53">
        <v>10875</v>
      </c>
      <c r="H42" s="53">
        <v>935250</v>
      </c>
      <c r="I42" s="53">
        <v>41242</v>
      </c>
      <c r="J42" s="53">
        <v>3546812</v>
      </c>
      <c r="K42" s="53">
        <v>2061</v>
      </c>
      <c r="L42" s="53">
        <v>177246</v>
      </c>
      <c r="M42" s="51" t="s">
        <v>19</v>
      </c>
    </row>
    <row r="43" spans="1:13" s="45" customFormat="1" ht="20.100000000000001" customHeight="1" x14ac:dyDescent="0.15">
      <c r="A43" s="58" t="s">
        <v>71</v>
      </c>
      <c r="B43" s="51"/>
      <c r="C43" s="52" t="s">
        <v>125</v>
      </c>
      <c r="D43" s="52" t="s">
        <v>11</v>
      </c>
      <c r="E43" s="53">
        <v>27307</v>
      </c>
      <c r="F43" s="53">
        <v>2566858</v>
      </c>
      <c r="G43" s="53">
        <v>0</v>
      </c>
      <c r="H43" s="53">
        <v>0</v>
      </c>
      <c r="I43" s="53">
        <v>26512</v>
      </c>
      <c r="J43" s="53">
        <v>2492128</v>
      </c>
      <c r="K43" s="53">
        <v>795</v>
      </c>
      <c r="L43" s="53">
        <v>74730</v>
      </c>
      <c r="M43" s="51" t="s">
        <v>19</v>
      </c>
    </row>
    <row r="44" spans="1:13" s="45" customFormat="1" ht="20.100000000000001" customHeight="1" x14ac:dyDescent="0.15">
      <c r="A44" s="58" t="s">
        <v>72</v>
      </c>
      <c r="B44" s="51" t="s">
        <v>34</v>
      </c>
      <c r="C44" s="52" t="s">
        <v>125</v>
      </c>
      <c r="D44" s="52" t="s">
        <v>11</v>
      </c>
      <c r="E44" s="53">
        <v>1199</v>
      </c>
      <c r="F44" s="53">
        <v>242198</v>
      </c>
      <c r="G44" s="53">
        <v>120</v>
      </c>
      <c r="H44" s="53">
        <v>24240</v>
      </c>
      <c r="I44" s="53">
        <v>671</v>
      </c>
      <c r="J44" s="53">
        <v>135542</v>
      </c>
      <c r="K44" s="53">
        <v>408</v>
      </c>
      <c r="L44" s="53">
        <v>82416</v>
      </c>
      <c r="M44" s="51" t="s">
        <v>19</v>
      </c>
    </row>
    <row r="45" spans="1:13" s="45" customFormat="1" ht="20.100000000000001" customHeight="1" x14ac:dyDescent="0.15">
      <c r="A45" s="58" t="s">
        <v>73</v>
      </c>
      <c r="B45" s="51" t="s">
        <v>35</v>
      </c>
      <c r="C45" s="52" t="s">
        <v>125</v>
      </c>
      <c r="D45" s="52" t="s">
        <v>15</v>
      </c>
      <c r="E45" s="53">
        <v>382</v>
      </c>
      <c r="F45" s="53">
        <v>77164</v>
      </c>
      <c r="G45" s="53">
        <v>5</v>
      </c>
      <c r="H45" s="53">
        <v>1010</v>
      </c>
      <c r="I45" s="53">
        <v>377</v>
      </c>
      <c r="J45" s="53">
        <v>76154</v>
      </c>
      <c r="K45" s="53">
        <v>0</v>
      </c>
      <c r="L45" s="53">
        <v>0</v>
      </c>
      <c r="M45" s="51" t="s">
        <v>19</v>
      </c>
    </row>
    <row r="46" spans="1:13" s="45" customFormat="1" ht="20.100000000000001" customHeight="1" x14ac:dyDescent="0.15">
      <c r="A46" s="58" t="s">
        <v>74</v>
      </c>
      <c r="B46" s="51" t="s">
        <v>36</v>
      </c>
      <c r="C46" s="52" t="s">
        <v>125</v>
      </c>
      <c r="D46" s="52" t="s">
        <v>11</v>
      </c>
      <c r="E46" s="53">
        <v>28326</v>
      </c>
      <c r="F46" s="53">
        <v>5721852</v>
      </c>
      <c r="G46" s="53">
        <v>9070</v>
      </c>
      <c r="H46" s="53">
        <v>1832140</v>
      </c>
      <c r="I46" s="53">
        <v>18696</v>
      </c>
      <c r="J46" s="53">
        <v>3776592</v>
      </c>
      <c r="K46" s="53">
        <v>560</v>
      </c>
      <c r="L46" s="53">
        <v>113120</v>
      </c>
      <c r="M46" s="51" t="s">
        <v>19</v>
      </c>
    </row>
    <row r="47" spans="1:13" s="45" customFormat="1" ht="20.100000000000001" customHeight="1" x14ac:dyDescent="0.15">
      <c r="A47" s="58" t="s">
        <v>75</v>
      </c>
      <c r="B47" s="51"/>
      <c r="C47" s="52" t="s">
        <v>125</v>
      </c>
      <c r="D47" s="52" t="s">
        <v>11</v>
      </c>
      <c r="E47" s="53">
        <v>347</v>
      </c>
      <c r="F47" s="53">
        <v>49274</v>
      </c>
      <c r="G47" s="53">
        <v>50</v>
      </c>
      <c r="H47" s="53">
        <v>7100</v>
      </c>
      <c r="I47" s="53">
        <v>283</v>
      </c>
      <c r="J47" s="53">
        <v>40186</v>
      </c>
      <c r="K47" s="53">
        <v>14</v>
      </c>
      <c r="L47" s="53">
        <v>1988</v>
      </c>
      <c r="M47" s="51" t="s">
        <v>19</v>
      </c>
    </row>
    <row r="48" spans="1:13" s="45" customFormat="1" ht="20.100000000000001" customHeight="1" x14ac:dyDescent="0.15">
      <c r="A48" s="58" t="s">
        <v>76</v>
      </c>
      <c r="B48" s="51" t="s">
        <v>37</v>
      </c>
      <c r="C48" s="52" t="s">
        <v>125</v>
      </c>
      <c r="D48" s="52" t="s">
        <v>11</v>
      </c>
      <c r="E48" s="53">
        <v>20750</v>
      </c>
      <c r="F48" s="53">
        <v>3278500</v>
      </c>
      <c r="G48" s="53">
        <v>3400</v>
      </c>
      <c r="H48" s="53">
        <v>537200</v>
      </c>
      <c r="I48" s="53">
        <v>17350</v>
      </c>
      <c r="J48" s="53">
        <v>2741300</v>
      </c>
      <c r="K48" s="53">
        <v>0</v>
      </c>
      <c r="L48" s="53">
        <v>0</v>
      </c>
      <c r="M48" s="51" t="s">
        <v>19</v>
      </c>
    </row>
    <row r="49" spans="1:13" s="45" customFormat="1" ht="20.100000000000001" customHeight="1" x14ac:dyDescent="0.15">
      <c r="A49" s="58" t="s">
        <v>77</v>
      </c>
      <c r="B49" s="51"/>
      <c r="C49" s="52"/>
      <c r="D49" s="52" t="s">
        <v>20</v>
      </c>
      <c r="E49" s="53">
        <v>0</v>
      </c>
      <c r="F49" s="53">
        <v>37592293</v>
      </c>
      <c r="G49" s="53">
        <v>0</v>
      </c>
      <c r="H49" s="53">
        <v>948662</v>
      </c>
      <c r="I49" s="53">
        <v>0</v>
      </c>
      <c r="J49" s="53">
        <v>36643631</v>
      </c>
      <c r="K49" s="53">
        <v>0</v>
      </c>
      <c r="L49" s="53">
        <v>0</v>
      </c>
      <c r="M49" s="51" t="s">
        <v>19</v>
      </c>
    </row>
    <row r="50" spans="1:13" s="45" customFormat="1" ht="20.100000000000001" customHeight="1" x14ac:dyDescent="0.15">
      <c r="A50" s="59" t="s">
        <v>78</v>
      </c>
      <c r="B50" s="51" t="s">
        <v>38</v>
      </c>
      <c r="C50" s="52" t="s">
        <v>125</v>
      </c>
      <c r="D50" s="52" t="s">
        <v>13</v>
      </c>
      <c r="E50" s="53">
        <v>669279</v>
      </c>
      <c r="F50" s="53">
        <v>35942290</v>
      </c>
      <c r="G50" s="53">
        <v>16966</v>
      </c>
      <c r="H50" s="53">
        <v>911125</v>
      </c>
      <c r="I50" s="53">
        <v>652313</v>
      </c>
      <c r="J50" s="53">
        <v>35031165</v>
      </c>
      <c r="K50" s="53">
        <v>0</v>
      </c>
      <c r="L50" s="53">
        <v>0</v>
      </c>
      <c r="M50" s="51" t="s">
        <v>19</v>
      </c>
    </row>
    <row r="51" spans="1:13" s="45" customFormat="1" ht="20.100000000000001" customHeight="1" x14ac:dyDescent="0.15">
      <c r="A51" s="59" t="s">
        <v>79</v>
      </c>
      <c r="B51" s="51" t="s">
        <v>39</v>
      </c>
      <c r="C51" s="52" t="s">
        <v>125</v>
      </c>
      <c r="D51" s="52" t="s">
        <v>13</v>
      </c>
      <c r="E51" s="53">
        <v>602738</v>
      </c>
      <c r="F51" s="53">
        <v>1427283</v>
      </c>
      <c r="G51" s="53">
        <v>13908</v>
      </c>
      <c r="H51" s="53">
        <v>32934</v>
      </c>
      <c r="I51" s="53">
        <v>588830</v>
      </c>
      <c r="J51" s="53">
        <v>1394349</v>
      </c>
      <c r="K51" s="53">
        <v>0</v>
      </c>
      <c r="L51" s="53">
        <v>0</v>
      </c>
      <c r="M51" s="51" t="s">
        <v>19</v>
      </c>
    </row>
    <row r="52" spans="1:13" s="45" customFormat="1" ht="20.100000000000001" customHeight="1" x14ac:dyDescent="0.15">
      <c r="A52" s="59" t="s">
        <v>80</v>
      </c>
      <c r="B52" s="51" t="s">
        <v>40</v>
      </c>
      <c r="C52" s="52" t="s">
        <v>125</v>
      </c>
      <c r="D52" s="52" t="s">
        <v>13</v>
      </c>
      <c r="E52" s="53">
        <v>535385</v>
      </c>
      <c r="F52" s="53">
        <v>222720</v>
      </c>
      <c r="G52" s="53">
        <v>11065</v>
      </c>
      <c r="H52" s="53">
        <v>4603</v>
      </c>
      <c r="I52" s="53">
        <v>524320</v>
      </c>
      <c r="J52" s="53">
        <v>218117</v>
      </c>
      <c r="K52" s="53">
        <v>0</v>
      </c>
      <c r="L52" s="53">
        <v>0</v>
      </c>
      <c r="M52" s="51" t="s">
        <v>19</v>
      </c>
    </row>
    <row r="53" spans="1:13" s="45" customFormat="1" ht="20.100000000000001" customHeight="1" x14ac:dyDescent="0.15">
      <c r="A53" s="58" t="s">
        <v>81</v>
      </c>
      <c r="B53" s="51" t="s">
        <v>41</v>
      </c>
      <c r="C53" s="52" t="s">
        <v>125</v>
      </c>
      <c r="D53" s="52" t="s">
        <v>42</v>
      </c>
      <c r="E53" s="53">
        <v>3175</v>
      </c>
      <c r="F53" s="53">
        <v>187325</v>
      </c>
      <c r="G53" s="53">
        <v>3024</v>
      </c>
      <c r="H53" s="53">
        <v>178416</v>
      </c>
      <c r="I53" s="53">
        <v>151</v>
      </c>
      <c r="J53" s="53">
        <v>8909</v>
      </c>
      <c r="K53" s="53">
        <v>0</v>
      </c>
      <c r="L53" s="53">
        <v>0</v>
      </c>
      <c r="M53" s="51" t="s">
        <v>19</v>
      </c>
    </row>
    <row r="54" spans="1:13" s="45" customFormat="1" ht="20.100000000000001" customHeight="1" x14ac:dyDescent="0.15">
      <c r="A54" s="58" t="s">
        <v>82</v>
      </c>
      <c r="B54" s="51" t="s">
        <v>43</v>
      </c>
      <c r="C54" s="52" t="s">
        <v>125</v>
      </c>
      <c r="D54" s="52" t="s">
        <v>16</v>
      </c>
      <c r="E54" s="53">
        <v>103556</v>
      </c>
      <c r="F54" s="53">
        <v>204833</v>
      </c>
      <c r="G54" s="53">
        <v>5355</v>
      </c>
      <c r="H54" s="53">
        <v>10592</v>
      </c>
      <c r="I54" s="53">
        <v>98201</v>
      </c>
      <c r="J54" s="53">
        <v>194241</v>
      </c>
      <c r="K54" s="53">
        <v>0</v>
      </c>
      <c r="L54" s="53">
        <v>0</v>
      </c>
      <c r="M54" s="51" t="s">
        <v>19</v>
      </c>
    </row>
    <row r="55" spans="1:13" s="45" customFormat="1" ht="20.100000000000001" customHeight="1" x14ac:dyDescent="0.15">
      <c r="A55" s="58" t="s">
        <v>83</v>
      </c>
      <c r="B55" s="51" t="s">
        <v>44</v>
      </c>
      <c r="C55" s="52" t="s">
        <v>125</v>
      </c>
      <c r="D55" s="52" t="s">
        <v>103</v>
      </c>
      <c r="E55" s="53">
        <v>3276</v>
      </c>
      <c r="F55" s="53">
        <v>307944</v>
      </c>
      <c r="G55" s="53">
        <v>3120</v>
      </c>
      <c r="H55" s="53">
        <v>293280</v>
      </c>
      <c r="I55" s="53">
        <v>156</v>
      </c>
      <c r="J55" s="53">
        <v>14664</v>
      </c>
      <c r="K55" s="53">
        <v>0</v>
      </c>
      <c r="L55" s="53">
        <v>0</v>
      </c>
      <c r="M55" s="51" t="s">
        <v>19</v>
      </c>
    </row>
    <row r="56" spans="1:13" s="45" customFormat="1" ht="20.100000000000001" customHeight="1" x14ac:dyDescent="0.15">
      <c r="A56" s="58" t="s">
        <v>84</v>
      </c>
      <c r="B56" s="51" t="s">
        <v>45</v>
      </c>
      <c r="C56" s="52" t="s">
        <v>125</v>
      </c>
      <c r="D56" s="52" t="s">
        <v>18</v>
      </c>
      <c r="E56" s="53">
        <v>8347</v>
      </c>
      <c r="F56" s="53">
        <v>818006</v>
      </c>
      <c r="G56" s="53">
        <v>7950</v>
      </c>
      <c r="H56" s="53">
        <v>779100</v>
      </c>
      <c r="I56" s="53">
        <v>0</v>
      </c>
      <c r="J56" s="53">
        <v>0</v>
      </c>
      <c r="K56" s="53">
        <v>397</v>
      </c>
      <c r="L56" s="53">
        <v>38906</v>
      </c>
      <c r="M56" s="51" t="s">
        <v>19</v>
      </c>
    </row>
    <row r="57" spans="1:13" s="45" customFormat="1" ht="20.100000000000001" customHeight="1" x14ac:dyDescent="0.15">
      <c r="A57" s="58"/>
      <c r="B57" s="51"/>
      <c r="C57" s="52"/>
      <c r="D57" s="52"/>
      <c r="E57" s="53"/>
      <c r="F57" s="53"/>
      <c r="G57" s="53"/>
      <c r="H57" s="53"/>
      <c r="I57" s="53"/>
      <c r="J57" s="53"/>
      <c r="K57" s="53"/>
      <c r="L57" s="53"/>
      <c r="M57" s="51"/>
    </row>
    <row r="58" spans="1:13" s="45" customFormat="1" ht="20.100000000000001" customHeight="1" x14ac:dyDescent="0.15">
      <c r="A58" s="51" t="s">
        <v>22</v>
      </c>
      <c r="B58" s="51"/>
      <c r="C58" s="52" t="s">
        <v>110</v>
      </c>
      <c r="D58" s="52" t="s">
        <v>6</v>
      </c>
      <c r="E58" s="53" t="s">
        <v>19</v>
      </c>
      <c r="F58" s="53">
        <v>918038</v>
      </c>
      <c r="G58" s="53" t="s">
        <v>19</v>
      </c>
      <c r="H58" s="53">
        <v>218991</v>
      </c>
      <c r="I58" s="53" t="s">
        <v>19</v>
      </c>
      <c r="J58" s="53">
        <v>0</v>
      </c>
      <c r="K58" s="53" t="s">
        <v>19</v>
      </c>
      <c r="L58" s="53">
        <v>699047</v>
      </c>
      <c r="M58" s="51" t="s">
        <v>19</v>
      </c>
    </row>
    <row r="59" spans="1:13" s="45" customFormat="1" ht="20.100000000000001" customHeight="1" x14ac:dyDescent="0.15">
      <c r="A59" s="58" t="s">
        <v>85</v>
      </c>
      <c r="B59" s="51"/>
      <c r="C59" s="52"/>
      <c r="D59" s="52" t="s">
        <v>20</v>
      </c>
      <c r="E59" s="53">
        <v>0</v>
      </c>
      <c r="F59" s="53">
        <v>218991</v>
      </c>
      <c r="G59" s="53">
        <v>0</v>
      </c>
      <c r="H59" s="53">
        <v>218991</v>
      </c>
      <c r="I59" s="53">
        <v>0</v>
      </c>
      <c r="J59" s="53">
        <v>0</v>
      </c>
      <c r="K59" s="53">
        <v>0</v>
      </c>
      <c r="L59" s="53">
        <v>0</v>
      </c>
      <c r="M59" s="51" t="s">
        <v>19</v>
      </c>
    </row>
    <row r="60" spans="1:13" s="45" customFormat="1" ht="20.100000000000001" customHeight="1" x14ac:dyDescent="0.15">
      <c r="A60" s="59" t="s">
        <v>86</v>
      </c>
      <c r="B60" s="51" t="s">
        <v>46</v>
      </c>
      <c r="C60" s="52" t="s">
        <v>125</v>
      </c>
      <c r="D60" s="52" t="s">
        <v>4</v>
      </c>
      <c r="E60" s="53">
        <v>3490.9090000000001</v>
      </c>
      <c r="F60" s="53">
        <v>191999</v>
      </c>
      <c r="G60" s="53">
        <v>3490.9090000000001</v>
      </c>
      <c r="H60" s="53">
        <v>191999</v>
      </c>
      <c r="I60" s="53">
        <v>0</v>
      </c>
      <c r="J60" s="53">
        <v>0</v>
      </c>
      <c r="K60" s="53">
        <v>0</v>
      </c>
      <c r="L60" s="53">
        <v>0</v>
      </c>
      <c r="M60" s="51" t="s">
        <v>19</v>
      </c>
    </row>
    <row r="61" spans="1:13" s="45" customFormat="1" ht="20.100000000000001" customHeight="1" x14ac:dyDescent="0.15">
      <c r="A61" s="59" t="s">
        <v>89</v>
      </c>
      <c r="B61" s="51" t="s">
        <v>47</v>
      </c>
      <c r="C61" s="52" t="s">
        <v>125</v>
      </c>
      <c r="D61" s="52" t="s">
        <v>107</v>
      </c>
      <c r="E61" s="53">
        <v>28000</v>
      </c>
      <c r="F61" s="53">
        <v>26992</v>
      </c>
      <c r="G61" s="53">
        <v>28000</v>
      </c>
      <c r="H61" s="53">
        <v>26992</v>
      </c>
      <c r="I61" s="53">
        <v>0</v>
      </c>
      <c r="J61" s="53">
        <v>0</v>
      </c>
      <c r="K61" s="53">
        <v>0</v>
      </c>
      <c r="L61" s="53">
        <v>0</v>
      </c>
      <c r="M61" s="51" t="s">
        <v>19</v>
      </c>
    </row>
    <row r="62" spans="1:13" s="45" customFormat="1" ht="20.100000000000001" customHeight="1" x14ac:dyDescent="0.15">
      <c r="A62" s="58" t="s">
        <v>87</v>
      </c>
      <c r="B62" s="51"/>
      <c r="C62" s="52"/>
      <c r="D62" s="52" t="s">
        <v>20</v>
      </c>
      <c r="E62" s="53">
        <v>0</v>
      </c>
      <c r="F62" s="53">
        <v>699047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699047</v>
      </c>
      <c r="M62" s="51" t="s">
        <v>19</v>
      </c>
    </row>
    <row r="63" spans="1:13" s="45" customFormat="1" ht="20.100000000000001" customHeight="1" x14ac:dyDescent="0.15">
      <c r="A63" s="59" t="s">
        <v>88</v>
      </c>
      <c r="B63" s="51"/>
      <c r="C63" s="52" t="s">
        <v>125</v>
      </c>
      <c r="D63" s="52" t="s">
        <v>13</v>
      </c>
      <c r="E63" s="53">
        <v>11706</v>
      </c>
      <c r="F63" s="53">
        <v>699047</v>
      </c>
      <c r="G63" s="53">
        <v>0</v>
      </c>
      <c r="H63" s="53">
        <v>0</v>
      </c>
      <c r="I63" s="53">
        <v>0</v>
      </c>
      <c r="J63" s="53">
        <v>0</v>
      </c>
      <c r="K63" s="53">
        <v>11706</v>
      </c>
      <c r="L63" s="53">
        <v>699047</v>
      </c>
      <c r="M63" s="51" t="s">
        <v>19</v>
      </c>
    </row>
    <row r="64" spans="1:13" s="45" customFormat="1" ht="20.100000000000001" customHeight="1" x14ac:dyDescent="0.15">
      <c r="A64" s="51"/>
      <c r="B64" s="51"/>
      <c r="C64" s="52"/>
      <c r="D64" s="52"/>
      <c r="E64" s="53"/>
      <c r="F64" s="53"/>
      <c r="G64" s="53"/>
      <c r="H64" s="53"/>
      <c r="I64" s="53"/>
      <c r="J64" s="53"/>
      <c r="K64" s="53"/>
      <c r="L64" s="53"/>
      <c r="M64" s="51"/>
    </row>
    <row r="65" spans="1:13" s="45" customFormat="1" ht="20.100000000000001" customHeight="1" x14ac:dyDescent="0.15">
      <c r="A65" s="51" t="s">
        <v>128</v>
      </c>
      <c r="B65" s="51"/>
      <c r="C65" s="52" t="s">
        <v>110</v>
      </c>
      <c r="D65" s="52" t="s">
        <v>6</v>
      </c>
      <c r="E65" s="53" t="s">
        <v>19</v>
      </c>
      <c r="F65" s="53">
        <f t="shared" ref="F65:F80" si="0">H65+J65+L65</f>
        <v>23880926</v>
      </c>
      <c r="G65" s="53" t="s">
        <v>19</v>
      </c>
      <c r="H65" s="53">
        <f>H66+H71</f>
        <v>23707200</v>
      </c>
      <c r="I65" s="53" t="s">
        <v>19</v>
      </c>
      <c r="J65" s="53">
        <f>J66+J71</f>
        <v>0</v>
      </c>
      <c r="K65" s="53" t="s">
        <v>19</v>
      </c>
      <c r="L65" s="53">
        <f>L66+L71</f>
        <v>173726</v>
      </c>
      <c r="M65" s="51" t="s">
        <v>19</v>
      </c>
    </row>
    <row r="66" spans="1:13" s="45" customFormat="1" ht="20.100000000000001" customHeight="1" x14ac:dyDescent="0.15">
      <c r="A66" s="58" t="s">
        <v>90</v>
      </c>
      <c r="B66" s="51"/>
      <c r="C66" s="52"/>
      <c r="D66" s="52" t="s">
        <v>20</v>
      </c>
      <c r="E66" s="53">
        <v>0</v>
      </c>
      <c r="F66" s="53">
        <f t="shared" si="0"/>
        <v>2106200</v>
      </c>
      <c r="G66" s="53">
        <v>0</v>
      </c>
      <c r="H66" s="53">
        <f>SUM(H67:H70)</f>
        <v>2106200</v>
      </c>
      <c r="I66" s="53">
        <v>0</v>
      </c>
      <c r="J66" s="53">
        <f>SUM(J67:J70)</f>
        <v>0</v>
      </c>
      <c r="K66" s="53">
        <v>0</v>
      </c>
      <c r="L66" s="53">
        <f>SUM(L67:L70)</f>
        <v>0</v>
      </c>
      <c r="M66" s="51" t="s">
        <v>19</v>
      </c>
    </row>
    <row r="67" spans="1:13" s="45" customFormat="1" ht="20.100000000000001" customHeight="1" x14ac:dyDescent="0.15">
      <c r="A67" s="59" t="s">
        <v>91</v>
      </c>
      <c r="B67" s="51" t="s">
        <v>48</v>
      </c>
      <c r="C67" s="52" t="s">
        <v>125</v>
      </c>
      <c r="D67" s="52" t="s">
        <v>107</v>
      </c>
      <c r="E67" s="53">
        <v>73260</v>
      </c>
      <c r="F67" s="53">
        <f t="shared" si="0"/>
        <v>732600</v>
      </c>
      <c r="G67" s="53">
        <v>73260</v>
      </c>
      <c r="H67" s="53">
        <f>G67*$C67</f>
        <v>732600</v>
      </c>
      <c r="I67" s="53">
        <v>0</v>
      </c>
      <c r="J67" s="53">
        <f>I67*$C67</f>
        <v>0</v>
      </c>
      <c r="K67" s="53">
        <v>0</v>
      </c>
      <c r="L67" s="53">
        <f>K67*$C67</f>
        <v>0</v>
      </c>
      <c r="M67" s="51" t="s">
        <v>19</v>
      </c>
    </row>
    <row r="68" spans="1:13" s="45" customFormat="1" ht="20.100000000000001" customHeight="1" x14ac:dyDescent="0.15">
      <c r="A68" s="59" t="s">
        <v>92</v>
      </c>
      <c r="B68" s="51" t="s">
        <v>49</v>
      </c>
      <c r="C68" s="52" t="s">
        <v>125</v>
      </c>
      <c r="D68" s="52" t="s">
        <v>107</v>
      </c>
      <c r="E68" s="53">
        <v>70880</v>
      </c>
      <c r="F68" s="53">
        <f t="shared" si="0"/>
        <v>708800</v>
      </c>
      <c r="G68" s="53">
        <v>70880</v>
      </c>
      <c r="H68" s="53">
        <f>G68*$C68</f>
        <v>708800</v>
      </c>
      <c r="I68" s="53">
        <v>0</v>
      </c>
      <c r="J68" s="53">
        <f>I68*$C68</f>
        <v>0</v>
      </c>
      <c r="K68" s="53">
        <v>0</v>
      </c>
      <c r="L68" s="53">
        <f>K68*$C68</f>
        <v>0</v>
      </c>
      <c r="M68" s="51" t="s">
        <v>19</v>
      </c>
    </row>
    <row r="69" spans="1:13" s="45" customFormat="1" ht="20.100000000000001" customHeight="1" x14ac:dyDescent="0.15">
      <c r="A69" s="59" t="s">
        <v>93</v>
      </c>
      <c r="B69" s="51" t="s">
        <v>50</v>
      </c>
      <c r="C69" s="52" t="s">
        <v>125</v>
      </c>
      <c r="D69" s="52" t="s">
        <v>107</v>
      </c>
      <c r="E69" s="53">
        <v>66480</v>
      </c>
      <c r="F69" s="53">
        <f t="shared" si="0"/>
        <v>664800</v>
      </c>
      <c r="G69" s="53">
        <v>66480</v>
      </c>
      <c r="H69" s="53">
        <f>G69*$C69</f>
        <v>664800</v>
      </c>
      <c r="I69" s="53">
        <v>0</v>
      </c>
      <c r="J69" s="53">
        <f>I69*$C69</f>
        <v>0</v>
      </c>
      <c r="K69" s="53">
        <v>0</v>
      </c>
      <c r="L69" s="53">
        <f>K69*$C69</f>
        <v>0</v>
      </c>
      <c r="M69" s="51" t="s">
        <v>19</v>
      </c>
    </row>
    <row r="70" spans="1:13" s="45" customFormat="1" ht="20.100000000000001" customHeight="1" x14ac:dyDescent="0.15">
      <c r="A70" s="59" t="s">
        <v>94</v>
      </c>
      <c r="B70" s="51">
        <v>5.4000000000000003E-3</v>
      </c>
      <c r="C70" s="52" t="s">
        <v>110</v>
      </c>
      <c r="D70" s="52" t="s">
        <v>6</v>
      </c>
      <c r="E70" s="53">
        <v>0</v>
      </c>
      <c r="F70" s="53">
        <f t="shared" si="0"/>
        <v>0</v>
      </c>
      <c r="G70" s="53">
        <v>0</v>
      </c>
      <c r="H70" s="53">
        <f>G70*$C70</f>
        <v>0</v>
      </c>
      <c r="I70" s="53">
        <v>0</v>
      </c>
      <c r="J70" s="53">
        <f>I70*$C70</f>
        <v>0</v>
      </c>
      <c r="K70" s="53">
        <v>0</v>
      </c>
      <c r="L70" s="53">
        <f>K70*$C70</f>
        <v>0</v>
      </c>
      <c r="M70" s="51" t="s">
        <v>19</v>
      </c>
    </row>
    <row r="71" spans="1:13" s="45" customFormat="1" ht="20.100000000000001" customHeight="1" x14ac:dyDescent="0.15">
      <c r="A71" s="58" t="s">
        <v>95</v>
      </c>
      <c r="B71" s="51"/>
      <c r="C71" s="52"/>
      <c r="D71" s="52" t="s">
        <v>20</v>
      </c>
      <c r="E71" s="53">
        <v>0</v>
      </c>
      <c r="F71" s="53">
        <f t="shared" si="0"/>
        <v>21774726</v>
      </c>
      <c r="G71" s="53">
        <v>0</v>
      </c>
      <c r="H71" s="53">
        <f>SUM(H72:H76)</f>
        <v>21601000</v>
      </c>
      <c r="I71" s="53">
        <v>0</v>
      </c>
      <c r="J71" s="53">
        <f>SUM(J72:J76)</f>
        <v>0</v>
      </c>
      <c r="K71" s="53">
        <v>0</v>
      </c>
      <c r="L71" s="53">
        <f>SUM(L72:L76)</f>
        <v>173726</v>
      </c>
      <c r="M71" s="51" t="s">
        <v>19</v>
      </c>
    </row>
    <row r="72" spans="1:13" s="45" customFormat="1" ht="20.100000000000001" customHeight="1" x14ac:dyDescent="0.15">
      <c r="A72" s="59" t="s">
        <v>96</v>
      </c>
      <c r="B72" s="51" t="s">
        <v>51</v>
      </c>
      <c r="C72" s="60">
        <v>10</v>
      </c>
      <c r="D72" s="61" t="s">
        <v>108</v>
      </c>
      <c r="E72" s="53">
        <f>G72+I72+K72</f>
        <v>537370</v>
      </c>
      <c r="F72" s="53">
        <f t="shared" si="0"/>
        <v>5373700</v>
      </c>
      <c r="G72" s="53">
        <v>537370</v>
      </c>
      <c r="H72" s="53">
        <f>G72*$C72</f>
        <v>5373700</v>
      </c>
      <c r="I72" s="53">
        <v>0</v>
      </c>
      <c r="J72" s="53">
        <f>I72*$C72</f>
        <v>0</v>
      </c>
      <c r="K72" s="53">
        <v>0</v>
      </c>
      <c r="L72" s="53">
        <f>K72*$C72</f>
        <v>0</v>
      </c>
      <c r="M72" s="51" t="s">
        <v>19</v>
      </c>
    </row>
    <row r="73" spans="1:13" s="45" customFormat="1" ht="20.100000000000001" customHeight="1" x14ac:dyDescent="0.15">
      <c r="A73" s="59" t="s">
        <v>97</v>
      </c>
      <c r="B73" s="51" t="s">
        <v>52</v>
      </c>
      <c r="C73" s="60">
        <v>10</v>
      </c>
      <c r="D73" s="61" t="s">
        <v>108</v>
      </c>
      <c r="E73" s="53">
        <f>G73+I73+K73</f>
        <v>542680</v>
      </c>
      <c r="F73" s="53">
        <f t="shared" si="0"/>
        <v>5426800</v>
      </c>
      <c r="G73" s="53">
        <v>542680</v>
      </c>
      <c r="H73" s="53">
        <f>G73*$C73</f>
        <v>5426800</v>
      </c>
      <c r="I73" s="53">
        <v>0</v>
      </c>
      <c r="J73" s="53">
        <f>I73*$C73</f>
        <v>0</v>
      </c>
      <c r="K73" s="53">
        <v>0</v>
      </c>
      <c r="L73" s="53">
        <f>K73*$C73</f>
        <v>0</v>
      </c>
      <c r="M73" s="51" t="s">
        <v>19</v>
      </c>
    </row>
    <row r="74" spans="1:13" s="45" customFormat="1" ht="20.100000000000001" customHeight="1" x14ac:dyDescent="0.15">
      <c r="A74" s="59" t="s">
        <v>98</v>
      </c>
      <c r="B74" s="51" t="s">
        <v>51</v>
      </c>
      <c r="C74" s="60">
        <v>10</v>
      </c>
      <c r="D74" s="61" t="s">
        <v>108</v>
      </c>
      <c r="E74" s="53">
        <f>G74+I74+K74</f>
        <v>537370</v>
      </c>
      <c r="F74" s="53">
        <f t="shared" si="0"/>
        <v>5373700</v>
      </c>
      <c r="G74" s="53">
        <v>537370</v>
      </c>
      <c r="H74" s="53">
        <f>G74*$C74</f>
        <v>5373700</v>
      </c>
      <c r="I74" s="53">
        <v>0</v>
      </c>
      <c r="J74" s="53">
        <f>I74*$C74</f>
        <v>0</v>
      </c>
      <c r="K74" s="53">
        <v>0</v>
      </c>
      <c r="L74" s="53">
        <f>K74*$C74</f>
        <v>0</v>
      </c>
      <c r="M74" s="51" t="s">
        <v>19</v>
      </c>
    </row>
    <row r="75" spans="1:13" s="45" customFormat="1" ht="20.100000000000001" customHeight="1" x14ac:dyDescent="0.15">
      <c r="A75" s="59" t="s">
        <v>99</v>
      </c>
      <c r="B75" s="51" t="s">
        <v>52</v>
      </c>
      <c r="C75" s="60">
        <v>10</v>
      </c>
      <c r="D75" s="61" t="s">
        <v>108</v>
      </c>
      <c r="E75" s="53">
        <f>G75+I75+K75</f>
        <v>542680</v>
      </c>
      <c r="F75" s="53">
        <f t="shared" si="0"/>
        <v>5426800</v>
      </c>
      <c r="G75" s="53">
        <v>542680</v>
      </c>
      <c r="H75" s="53">
        <f>G75*$C75</f>
        <v>5426800</v>
      </c>
      <c r="I75" s="53">
        <v>0</v>
      </c>
      <c r="J75" s="53">
        <f>I75*$C75</f>
        <v>0</v>
      </c>
      <c r="K75" s="53">
        <v>0</v>
      </c>
      <c r="L75" s="53">
        <f>K75*$C75</f>
        <v>0</v>
      </c>
      <c r="M75" s="51" t="s">
        <v>19</v>
      </c>
    </row>
    <row r="76" spans="1:13" s="45" customFormat="1" ht="20.100000000000001" customHeight="1" x14ac:dyDescent="0.15">
      <c r="A76" s="59" t="s">
        <v>100</v>
      </c>
      <c r="B76" s="51">
        <v>5.4000000000000003E-3</v>
      </c>
      <c r="C76" s="52" t="s">
        <v>110</v>
      </c>
      <c r="D76" s="52" t="s">
        <v>6</v>
      </c>
      <c r="E76" s="53">
        <v>0</v>
      </c>
      <c r="F76" s="53">
        <f t="shared" si="0"/>
        <v>173726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173726</v>
      </c>
      <c r="M76" s="51" t="s">
        <v>19</v>
      </c>
    </row>
    <row r="77" spans="1:13" s="45" customFormat="1" ht="20.100000000000001" customHeight="1" x14ac:dyDescent="0.15">
      <c r="A77" s="59"/>
      <c r="B77" s="51"/>
      <c r="C77" s="52"/>
      <c r="D77" s="52"/>
      <c r="E77" s="53"/>
      <c r="F77" s="53"/>
      <c r="G77" s="53"/>
      <c r="H77" s="53"/>
      <c r="I77" s="53"/>
      <c r="J77" s="53"/>
      <c r="K77" s="53"/>
      <c r="L77" s="53"/>
      <c r="M77" s="51"/>
    </row>
    <row r="78" spans="1:13" s="65" customFormat="1" ht="20.100000000000001" customHeight="1" x14ac:dyDescent="0.15">
      <c r="A78" s="62" t="s">
        <v>127</v>
      </c>
      <c r="B78" s="62"/>
      <c r="C78" s="63" t="s">
        <v>110</v>
      </c>
      <c r="D78" s="63" t="s">
        <v>6</v>
      </c>
      <c r="E78" s="64" t="s">
        <v>19</v>
      </c>
      <c r="F78" s="64">
        <f>H78+J78+L78</f>
        <v>186000000</v>
      </c>
      <c r="G78" s="64" t="s">
        <v>19</v>
      </c>
      <c r="H78" s="64">
        <f>H79+H83+H91</f>
        <v>186000000</v>
      </c>
      <c r="I78" s="64" t="s">
        <v>19</v>
      </c>
      <c r="J78" s="64">
        <f>J79+J83+J91</f>
        <v>0</v>
      </c>
      <c r="K78" s="64" t="s">
        <v>19</v>
      </c>
      <c r="L78" s="64">
        <f>L79+L83+L91</f>
        <v>0</v>
      </c>
      <c r="M78" s="62" t="s">
        <v>19</v>
      </c>
    </row>
    <row r="79" spans="1:13" s="65" customFormat="1" ht="20.100000000000001" customHeight="1" x14ac:dyDescent="0.15">
      <c r="A79" s="66" t="s">
        <v>101</v>
      </c>
      <c r="B79" s="62"/>
      <c r="C79" s="63"/>
      <c r="D79" s="63" t="s">
        <v>20</v>
      </c>
      <c r="E79" s="64">
        <v>0</v>
      </c>
      <c r="F79" s="64">
        <f t="shared" si="0"/>
        <v>186000000</v>
      </c>
      <c r="G79" s="64">
        <v>0</v>
      </c>
      <c r="H79" s="64">
        <f>SUM(H80:H80)</f>
        <v>186000000</v>
      </c>
      <c r="I79" s="64">
        <v>0</v>
      </c>
      <c r="J79" s="64">
        <f>SUM(J80:J80)</f>
        <v>0</v>
      </c>
      <c r="K79" s="64">
        <v>0</v>
      </c>
      <c r="L79" s="64">
        <f>SUM(L80:L80)</f>
        <v>0</v>
      </c>
      <c r="M79" s="62" t="s">
        <v>19</v>
      </c>
    </row>
    <row r="80" spans="1:13" s="65" customFormat="1" ht="20.100000000000001" customHeight="1" x14ac:dyDescent="0.15">
      <c r="A80" s="67" t="s">
        <v>102</v>
      </c>
      <c r="B80" s="62"/>
      <c r="C80" s="63" t="s">
        <v>110</v>
      </c>
      <c r="D80" s="63" t="s">
        <v>6</v>
      </c>
      <c r="E80" s="64">
        <f>G80+I80+K80</f>
        <v>186000000</v>
      </c>
      <c r="F80" s="64">
        <f t="shared" si="0"/>
        <v>186000000</v>
      </c>
      <c r="G80" s="64">
        <v>186000000</v>
      </c>
      <c r="H80" s="64">
        <f>G80*$C80</f>
        <v>186000000</v>
      </c>
      <c r="I80" s="64">
        <v>0</v>
      </c>
      <c r="J80" s="64">
        <f>I80*$C80</f>
        <v>0</v>
      </c>
      <c r="K80" s="64">
        <v>0</v>
      </c>
      <c r="L80" s="64">
        <f>K80*$C80</f>
        <v>0</v>
      </c>
      <c r="M80" s="62" t="s">
        <v>111</v>
      </c>
    </row>
    <row r="81" spans="4:12" s="45" customFormat="1" ht="20.100000000000001" customHeight="1" x14ac:dyDescent="0.15">
      <c r="D81" s="68"/>
      <c r="E81" s="69"/>
      <c r="F81" s="69"/>
      <c r="G81" s="69"/>
      <c r="H81" s="69"/>
      <c r="I81" s="69"/>
      <c r="J81" s="69"/>
      <c r="K81" s="69"/>
      <c r="L81" s="69"/>
    </row>
    <row r="82" spans="4:12" s="45" customFormat="1" ht="20.100000000000001" customHeight="1" x14ac:dyDescent="0.15">
      <c r="D82" s="68"/>
      <c r="E82" s="69"/>
      <c r="F82" s="69"/>
      <c r="G82" s="69"/>
      <c r="H82" s="69"/>
      <c r="I82" s="69"/>
      <c r="J82" s="69"/>
      <c r="K82" s="69"/>
      <c r="L82" s="69"/>
    </row>
  </sheetData>
  <mergeCells count="9">
    <mergeCell ref="K2:L2"/>
    <mergeCell ref="E2:F2"/>
    <mergeCell ref="M2:M3"/>
    <mergeCell ref="A2:A3"/>
    <mergeCell ref="B2:B3"/>
    <mergeCell ref="C2:C3"/>
    <mergeCell ref="D2:D3"/>
    <mergeCell ref="G2:H2"/>
    <mergeCell ref="I2:J2"/>
  </mergeCells>
  <phoneticPr fontId="1" type="noConversion"/>
  <pageMargins left="0.31496062992125984" right="0.31496062992125984" top="1" bottom="0.59055118110236215" header="0.5" footer="0.5"/>
  <pageSetup paperSize="9" orientation="landscape" r:id="rId1"/>
  <headerFooter alignWithMargins="0">
    <oddHeader>&amp;RPage : &amp;P/&amp;N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T31" sqref="T30:T31"/>
    </sheetView>
  </sheetViews>
  <sheetFormatPr defaultRowHeight="11.25" x14ac:dyDescent="0.15"/>
  <sheetData/>
  <phoneticPr fontId="1" type="noConversion"/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01.갑지</vt:lpstr>
      <vt:lpstr>02.원가계산</vt:lpstr>
      <vt:lpstr>03.내역서</vt:lpstr>
      <vt:lpstr>04.견적서</vt:lpstr>
      <vt:lpstr>'03.내역서'!Print_Area</vt:lpstr>
      <vt:lpstr>'03.내역서'!Print_Titles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강찬봉</dc:creator>
  <cp:lastModifiedBy>winproa2</cp:lastModifiedBy>
  <cp:lastPrinted>2016-10-20T05:52:37Z</cp:lastPrinted>
  <dcterms:created xsi:type="dcterms:W3CDTF">2016-10-17T16:50:03Z</dcterms:created>
  <dcterms:modified xsi:type="dcterms:W3CDTF">2019-02-21T03:53:30Z</dcterms:modified>
</cp:coreProperties>
</file>